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 yWindow="135" windowWidth="8415" windowHeight="5475" tabRatio="945" firstSheet="2" activeTab="18"/>
  </bookViews>
  <sheets>
    <sheet name="Links" sheetId="1" state="hidden" r:id="rId1"/>
    <sheet name="adjustments" sheetId="2" state="hidden" r:id="rId2"/>
    <sheet name="Title NIUT " sheetId="3" r:id="rId3"/>
    <sheet name="BS" sheetId="4" r:id="rId4"/>
    <sheet name="Other Comp Income" sheetId="7" r:id="rId5"/>
    <sheet name="P&amp;L" sheetId="5" r:id="rId6"/>
    <sheet name="Qtr - PnL" sheetId="6" state="hidden" r:id="rId7"/>
    <sheet name="Qtr Other Comp Income" sheetId="8" state="hidden" r:id="rId8"/>
    <sheet name="Distri" sheetId="9" r:id="rId9"/>
    <sheet name="Qtr Distribution" sheetId="10" state="hidden" r:id="rId10"/>
    <sheet name="UHF" sheetId="11" r:id="rId11"/>
    <sheet name="Qtr - UHF" sheetId="12" state="hidden" r:id="rId12"/>
    <sheet name="cash flow" sheetId="13" r:id="rId13"/>
    <sheet name="Qtr -cashflow" sheetId="14" state="hidden" r:id="rId14"/>
    <sheet name="RP Q working" sheetId="15" state="hidden" r:id="rId15"/>
    <sheet name="cash flow working" sheetId="27" state="hidden" r:id="rId16"/>
    <sheet name="1" sheetId="16" r:id="rId17"/>
    <sheet name="88" sheetId="94" r:id="rId18"/>
    <sheet name="99" sheetId="93" r:id="rId19"/>
    <sheet name="100" sheetId="92" r:id="rId20"/>
    <sheet name="111" sheetId="91" r:id="rId21"/>
    <sheet name="112" sheetId="90" r:id="rId22"/>
    <sheet name="113" sheetId="89" r:id="rId23"/>
    <sheet name="114" sheetId="88" r:id="rId24"/>
    <sheet name="115" sheetId="98" r:id="rId25"/>
    <sheet name="116" sheetId="97" r:id="rId26"/>
    <sheet name="117" sheetId="17" r:id="rId27"/>
    <sheet name="3" sheetId="68" state="hidden" r:id="rId28"/>
    <sheet name="Sheet10" sheetId="69" state="hidden" r:id="rId29"/>
    <sheet name="4" sheetId="74" state="hidden" r:id="rId30"/>
    <sheet name="5" sheetId="73" state="hidden" r:id="rId31"/>
    <sheet name="6" sheetId="72" state="hidden" r:id="rId32"/>
    <sheet name="7" sheetId="71" state="hidden" r:id="rId33"/>
    <sheet name="8" sheetId="70" state="hidden" r:id="rId34"/>
    <sheet name="9" sheetId="75" state="hidden" r:id="rId35"/>
    <sheet name="118" sheetId="62" r:id="rId36"/>
    <sheet name="119" sheetId="30" r:id="rId37"/>
    <sheet name="Annexure1" sheetId="22" state="hidden" r:id="rId38"/>
    <sheet name="Annexure2" sheetId="23" state="hidden" r:id="rId39"/>
    <sheet name="13" sheetId="7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16">'[1]last qrt2001'!#REF!</definedName>
    <definedName name="\A" localSheetId="35">'[1]last qrt2001'!#REF!</definedName>
    <definedName name="\A" localSheetId="36">'[1]last qrt2001'!#REF!</definedName>
    <definedName name="\A" localSheetId="39">'[1]last qrt2001'!#REF!</definedName>
    <definedName name="\a" localSheetId="14">#REF!</definedName>
    <definedName name="\A">'[1]last qrt2001'!#REF!</definedName>
    <definedName name="\B" localSheetId="16">'[1]last qrt2001'!#REF!</definedName>
    <definedName name="\B" localSheetId="35">'[1]last qrt2001'!#REF!</definedName>
    <definedName name="\B" localSheetId="36">'[1]last qrt2001'!#REF!</definedName>
    <definedName name="\B" localSheetId="39">'[1]last qrt2001'!#REF!</definedName>
    <definedName name="\b" localSheetId="14">#REF!</definedName>
    <definedName name="\B">'[1]last qrt2001'!#REF!</definedName>
    <definedName name="\c" localSheetId="16">#REF!</definedName>
    <definedName name="\c" localSheetId="35">#REF!</definedName>
    <definedName name="\c" localSheetId="36">#REF!</definedName>
    <definedName name="\c" localSheetId="39">#REF!</definedName>
    <definedName name="\c">#REF!</definedName>
    <definedName name="\d" localSheetId="16">#REF!</definedName>
    <definedName name="\d" localSheetId="35">#REF!</definedName>
    <definedName name="\d" localSheetId="36">#REF!</definedName>
    <definedName name="\d" localSheetId="39">#REF!</definedName>
    <definedName name="\d">#REF!</definedName>
    <definedName name="\e" localSheetId="16">#REF!</definedName>
    <definedName name="\e" localSheetId="35">#REF!</definedName>
    <definedName name="\e" localSheetId="36">#REF!</definedName>
    <definedName name="\e" localSheetId="39">#REF!</definedName>
    <definedName name="\e">#REF!</definedName>
    <definedName name="\i" localSheetId="16">#REF!</definedName>
    <definedName name="\i" localSheetId="35">#REF!</definedName>
    <definedName name="\i" localSheetId="36">#REF!</definedName>
    <definedName name="\i" localSheetId="39">#REF!</definedName>
    <definedName name="\i">#REF!</definedName>
    <definedName name="\l" localSheetId="35">#REF!</definedName>
    <definedName name="\l" localSheetId="36">#REF!</definedName>
    <definedName name="\l" localSheetId="39">#REF!</definedName>
    <definedName name="\l">#REF!</definedName>
    <definedName name="\m" localSheetId="16">#REF!</definedName>
    <definedName name="\m" localSheetId="35">#REF!</definedName>
    <definedName name="\m" localSheetId="36">#REF!</definedName>
    <definedName name="\m" localSheetId="39">#REF!</definedName>
    <definedName name="\m">#REF!</definedName>
    <definedName name="\n" localSheetId="35">#REF!</definedName>
    <definedName name="\n" localSheetId="36">#REF!</definedName>
    <definedName name="\n" localSheetId="39">#REF!</definedName>
    <definedName name="\n">#REF!</definedName>
    <definedName name="\o" localSheetId="16">#REF!</definedName>
    <definedName name="\o" localSheetId="35">#REF!</definedName>
    <definedName name="\o" localSheetId="36">#REF!</definedName>
    <definedName name="\o" localSheetId="39">#REF!</definedName>
    <definedName name="\o">#REF!</definedName>
    <definedName name="\q" localSheetId="16">#REF!</definedName>
    <definedName name="\q" localSheetId="35">#REF!</definedName>
    <definedName name="\q" localSheetId="36">#REF!</definedName>
    <definedName name="\q" localSheetId="39">#REF!</definedName>
    <definedName name="\q">#REF!</definedName>
    <definedName name="\R" localSheetId="16">'[1]last qrt2001'!#REF!</definedName>
    <definedName name="\R" localSheetId="35">'[1]last qrt2001'!#REF!</definedName>
    <definedName name="\R" localSheetId="36">'[1]last qrt2001'!#REF!</definedName>
    <definedName name="\R" localSheetId="39">'[1]last qrt2001'!#REF!</definedName>
    <definedName name="\R" localSheetId="14">'[1]last qrt2001'!#REF!</definedName>
    <definedName name="\R">'[1]last qrt2001'!#REF!</definedName>
    <definedName name="\S" localSheetId="16">'[1]last qrt2001'!#REF!</definedName>
    <definedName name="\S" localSheetId="35">'[1]last qrt2001'!#REF!</definedName>
    <definedName name="\S" localSheetId="36">'[1]last qrt2001'!#REF!</definedName>
    <definedName name="\S" localSheetId="39">'[1]last qrt2001'!#REF!</definedName>
    <definedName name="\s" localSheetId="14">#REF!</definedName>
    <definedName name="\S">'[1]last qrt2001'!#REF!</definedName>
    <definedName name="\T" localSheetId="16">'[2]Notes1-5(old)'!#REF!</definedName>
    <definedName name="\T" localSheetId="35">'[2]Notes1-5(old)'!#REF!</definedName>
    <definedName name="\T" localSheetId="36">'[2]Notes1-5(old)'!#REF!</definedName>
    <definedName name="\T" localSheetId="39">'[2]Notes1-5(old)'!#REF!</definedName>
    <definedName name="\T">'[2]Notes1-5(old)'!#REF!</definedName>
    <definedName name="\z" localSheetId="16">#REF!</definedName>
    <definedName name="\z" localSheetId="35">#REF!</definedName>
    <definedName name="\z" localSheetId="36">#REF!</definedName>
    <definedName name="\z" localSheetId="39">#REF!</definedName>
    <definedName name="\z">#REF!</definedName>
    <definedName name="____ASH1">[3]Sheet4!$B$524:$E$625</definedName>
    <definedName name="____ASH2">[3]Sheet4!$P$422:$Q$523</definedName>
    <definedName name="____ASS1" localSheetId="35">#REF!</definedName>
    <definedName name="____ASS1" localSheetId="36">#REF!</definedName>
    <definedName name="____ASS1" localSheetId="39">#REF!</definedName>
    <definedName name="____ASS1">#REF!</definedName>
    <definedName name="____ASS2" localSheetId="35">#REF!</definedName>
    <definedName name="____ASS2" localSheetId="36">#REF!</definedName>
    <definedName name="____ASS2" localSheetId="39">#REF!</definedName>
    <definedName name="____ASS2">#REF!</definedName>
    <definedName name="____EPZ1">[3]Sheet4!$F$428:$F$519</definedName>
    <definedName name="____EPZ2">[3]Sheet4!$S$326:$S$417</definedName>
    <definedName name="____LIA1" localSheetId="35">#REF!</definedName>
    <definedName name="____LIA1" localSheetId="36">#REF!</definedName>
    <definedName name="____LIA1" localSheetId="39">#REF!</definedName>
    <definedName name="____LIA1">#REF!</definedName>
    <definedName name="____LIA2" localSheetId="35">#REF!</definedName>
    <definedName name="____LIA2" localSheetId="36">#REF!</definedName>
    <definedName name="____LIA2" localSheetId="39">#REF!</definedName>
    <definedName name="____LIA2">#REF!</definedName>
    <definedName name="____PL1" localSheetId="35">#REF!</definedName>
    <definedName name="____PL1" localSheetId="36">#REF!</definedName>
    <definedName name="____PL1" localSheetId="39">#REF!</definedName>
    <definedName name="____PL1">#REF!</definedName>
    <definedName name="____PL2" localSheetId="35">#REF!</definedName>
    <definedName name="____PL2" localSheetId="36">#REF!</definedName>
    <definedName name="____PL2" localSheetId="39">#REF!</definedName>
    <definedName name="____PL2">#REF!</definedName>
    <definedName name="____PP2" localSheetId="35">#REF!</definedName>
    <definedName name="____PP2" localSheetId="36">#REF!</definedName>
    <definedName name="____PP2" localSheetId="39">#REF!</definedName>
    <definedName name="____PP2">#REF!</definedName>
    <definedName name="____PP3" localSheetId="35">#REF!</definedName>
    <definedName name="____PP3" localSheetId="36">#REF!</definedName>
    <definedName name="____PP3" localSheetId="39">#REF!</definedName>
    <definedName name="____PP3">#REF!</definedName>
    <definedName name="____REC1999">'[4]RC-0997'!$B$132:$Q$171</definedName>
    <definedName name="____UAE1">[3]Sheet4!$D$116:$D$207</definedName>
    <definedName name="____UAE2">[3]Sheet4!$Q$14:$Q$105</definedName>
    <definedName name="____UK1">[3]Sheet4!$F$324:$F$415</definedName>
    <definedName name="____UK2">[3]Sheet4!$S$222:$S$313</definedName>
    <definedName name="____USA1">[3]Sheet4!$D$428:$D$519</definedName>
    <definedName name="____USA2">[3]Sheet4!$Q$326:$Q$417</definedName>
    <definedName name="___ASH1">[3]Sheet4!$B$524:$E$625</definedName>
    <definedName name="___ASH2">[3]Sheet4!$P$422:$Q$523</definedName>
    <definedName name="___ASS1" localSheetId="35">#REF!</definedName>
    <definedName name="___ASS1" localSheetId="36">#REF!</definedName>
    <definedName name="___ASS1" localSheetId="39">#REF!</definedName>
    <definedName name="___ASS1" localSheetId="14">#REF!</definedName>
    <definedName name="___ASS1">#REF!</definedName>
    <definedName name="___ASS2" localSheetId="16">#REF!</definedName>
    <definedName name="___ASS2" localSheetId="35">#REF!</definedName>
    <definedName name="___ASS2" localSheetId="36">#REF!</definedName>
    <definedName name="___ASS2" localSheetId="39">#REF!</definedName>
    <definedName name="___ASS2">#REF!</definedName>
    <definedName name="___crt1">'[5]I-B'!$A$1:$A$65536</definedName>
    <definedName name="___crt2">'[5]I-BR'!$A$1:$A$65536</definedName>
    <definedName name="___EPZ1">[3]Sheet4!$F$428:$F$519</definedName>
    <definedName name="___EPZ2">[3]Sheet4!$S$326:$S$417</definedName>
    <definedName name="___FMT1">'[5]I-B'!$D$1:$D$65536</definedName>
    <definedName name="___FMT2">'[5]I-BR'!$D$1:$D$65536</definedName>
    <definedName name="___hub0207" localSheetId="35">[6]AL905!#REF!</definedName>
    <definedName name="___hub0207" localSheetId="36">[6]AL905!#REF!</definedName>
    <definedName name="___hub0207" localSheetId="39">[6]AL905!#REF!</definedName>
    <definedName name="___hub0207">[6]AL905!#REF!</definedName>
    <definedName name="___LIA1" localSheetId="35">#REF!</definedName>
    <definedName name="___LIA1" localSheetId="36">#REF!</definedName>
    <definedName name="___LIA1" localSheetId="39">#REF!</definedName>
    <definedName name="___LIA1" localSheetId="14">#REF!</definedName>
    <definedName name="___LIA1">#REF!</definedName>
    <definedName name="___LIA2" localSheetId="35">#REF!</definedName>
    <definedName name="___LIA2" localSheetId="36">#REF!</definedName>
    <definedName name="___LIA2" localSheetId="39">#REF!</definedName>
    <definedName name="___LIA2">#REF!</definedName>
    <definedName name="___LMT1">'[5]I-B'!$F$1:$F$65536</definedName>
    <definedName name="___LMT2">'[5]I-BR'!$F$1:$F$65536</definedName>
    <definedName name="___PL1" localSheetId="35">#REF!</definedName>
    <definedName name="___PL1" localSheetId="36">#REF!</definedName>
    <definedName name="___PL1" localSheetId="39">#REF!</definedName>
    <definedName name="___PL1">#REF!</definedName>
    <definedName name="___PL2" localSheetId="35">#REF!</definedName>
    <definedName name="___PL2" localSheetId="36">#REF!</definedName>
    <definedName name="___PL2" localSheetId="39">#REF!</definedName>
    <definedName name="___PL2">#REF!</definedName>
    <definedName name="___PP2" localSheetId="35">#REF!</definedName>
    <definedName name="___PP2" localSheetId="36">#REF!</definedName>
    <definedName name="___PP2" localSheetId="39">#REF!</definedName>
    <definedName name="___PP2">#REF!</definedName>
    <definedName name="___PP3" localSheetId="35">#REF!</definedName>
    <definedName name="___PP3" localSheetId="36">#REF!</definedName>
    <definedName name="___PP3" localSheetId="39">#REF!</definedName>
    <definedName name="___PP3">#REF!</definedName>
    <definedName name="___REC1999">'[4]RC-0997'!$B$132:$Q$171</definedName>
    <definedName name="___UAE1">[3]Sheet4!$D$116:$D$207</definedName>
    <definedName name="___UAE2">[3]Sheet4!$Q$14:$Q$105</definedName>
    <definedName name="___UK1">[3]Sheet4!$F$324:$F$415</definedName>
    <definedName name="___UK2">[3]Sheet4!$S$222:$S$313</definedName>
    <definedName name="___USA1">[3]Sheet4!$D$428:$D$519</definedName>
    <definedName name="___USA2">[3]Sheet4!$Q$326:$Q$417</definedName>
    <definedName name="__123Graph_A" localSheetId="16" hidden="1">'[7]29-30'!#REF!</definedName>
    <definedName name="__123Graph_A" localSheetId="35" hidden="1">'[7]29-30'!#REF!</definedName>
    <definedName name="__123Graph_A" localSheetId="36" hidden="1">'[7]29-30'!#REF!</definedName>
    <definedName name="__123Graph_A" localSheetId="39" hidden="1">'[7]29-30'!#REF!</definedName>
    <definedName name="__123Graph_A" localSheetId="14" hidden="1">'[7]29-30'!#REF!</definedName>
    <definedName name="__123Graph_A" hidden="1">'[7]29-30'!#REF!</definedName>
    <definedName name="__123Graph_B" localSheetId="16" hidden="1">'[7]29-30'!#REF!</definedName>
    <definedName name="__123Graph_B" localSheetId="35" hidden="1">'[7]29-30'!#REF!</definedName>
    <definedName name="__123Graph_B" localSheetId="36" hidden="1">'[7]29-30'!#REF!</definedName>
    <definedName name="__123Graph_B" localSheetId="39" hidden="1">'[7]29-30'!#REF!</definedName>
    <definedName name="__123Graph_B" hidden="1">'[7]29-30'!#REF!</definedName>
    <definedName name="__123Graph_X" localSheetId="16" hidden="1">'[7]29-30'!#REF!</definedName>
    <definedName name="__123Graph_X" localSheetId="35" hidden="1">'[7]29-30'!#REF!</definedName>
    <definedName name="__123Graph_X" localSheetId="36" hidden="1">'[7]29-30'!#REF!</definedName>
    <definedName name="__123Graph_X" localSheetId="39" hidden="1">'[7]29-30'!#REF!</definedName>
    <definedName name="__123Graph_X" hidden="1">'[7]29-30'!#REF!</definedName>
    <definedName name="__ASH1">[3]Sheet4!$B$524:$E$625</definedName>
    <definedName name="__ASH2">[3]Sheet4!$P$422:$Q$523</definedName>
    <definedName name="__ASS1" localSheetId="16">#REF!</definedName>
    <definedName name="__ASS1" localSheetId="35">#REF!</definedName>
    <definedName name="__ASS1" localSheetId="36">#REF!</definedName>
    <definedName name="__ASS1" localSheetId="39">#REF!</definedName>
    <definedName name="__ASS1" localSheetId="14">#REF!</definedName>
    <definedName name="__ASS1">#REF!</definedName>
    <definedName name="__ASS2" localSheetId="16">#REF!</definedName>
    <definedName name="__ASS2" localSheetId="35">#REF!</definedName>
    <definedName name="__ASS2" localSheetId="36">#REF!</definedName>
    <definedName name="__ASS2" localSheetId="39">#REF!</definedName>
    <definedName name="__ASS2">#REF!</definedName>
    <definedName name="__BSC1" localSheetId="35">#REF!</definedName>
    <definedName name="__BSC1" localSheetId="36">#REF!</definedName>
    <definedName name="__BSC1" localSheetId="39">#REF!</definedName>
    <definedName name="__BSC1">#REF!</definedName>
    <definedName name="__BSD1" localSheetId="35">#REF!</definedName>
    <definedName name="__BSD1" localSheetId="36">#REF!</definedName>
    <definedName name="__BSD1" localSheetId="39">#REF!</definedName>
    <definedName name="__BSD1">#REF!</definedName>
    <definedName name="__BSH1" localSheetId="35">#REF!</definedName>
    <definedName name="__BSH1" localSheetId="36">#REF!</definedName>
    <definedName name="__BSH1" localSheetId="39">#REF!</definedName>
    <definedName name="__BSH1">#REF!</definedName>
    <definedName name="__BSP1" localSheetId="35">#REF!</definedName>
    <definedName name="__BSP1" localSheetId="36">#REF!</definedName>
    <definedName name="__BSP1" localSheetId="39">#REF!</definedName>
    <definedName name="__BSP1">#REF!</definedName>
    <definedName name="__BSS1" localSheetId="35">#REF!</definedName>
    <definedName name="__BSS1" localSheetId="36">#REF!</definedName>
    <definedName name="__BSS1" localSheetId="39">#REF!</definedName>
    <definedName name="__BSS1">#REF!</definedName>
    <definedName name="__BST1" localSheetId="35">#REF!</definedName>
    <definedName name="__BST1" localSheetId="36">#REF!</definedName>
    <definedName name="__BST1" localSheetId="39">#REF!</definedName>
    <definedName name="__BST1">#REF!</definedName>
    <definedName name="__Col1" localSheetId="35">#REF!</definedName>
    <definedName name="__Col1" localSheetId="36">#REF!</definedName>
    <definedName name="__Col1" localSheetId="39">#REF!</definedName>
    <definedName name="__Col1">#REF!</definedName>
    <definedName name="__crt1">'[5]I-B'!$A$1:$A$65536</definedName>
    <definedName name="__crt2">'[5]I-BR'!$A$1:$A$65536</definedName>
    <definedName name="__EPZ1">[3]Sheet4!$F$428:$F$519</definedName>
    <definedName name="__EPZ2">[3]Sheet4!$S$326:$S$417</definedName>
    <definedName name="__FMT1">'[5]I-B'!$D$1:$D$65536</definedName>
    <definedName name="__FMT2">'[5]I-BR'!$D$1:$D$65536</definedName>
    <definedName name="__hub0207" localSheetId="16">[6]AL905!#REF!</definedName>
    <definedName name="__hub0207" localSheetId="35">[6]AL905!#REF!</definedName>
    <definedName name="__hub0207" localSheetId="36">[6]AL905!#REF!</definedName>
    <definedName name="__hub0207" localSheetId="39">[6]AL905!#REF!</definedName>
    <definedName name="__hub0207" localSheetId="14">[6]AL905!#REF!</definedName>
    <definedName name="__hub0207">[6]AL905!#REF!</definedName>
    <definedName name="__IEC1" localSheetId="35">#REF!</definedName>
    <definedName name="__IEC1" localSheetId="36">#REF!</definedName>
    <definedName name="__IEC1" localSheetId="39">#REF!</definedName>
    <definedName name="__IEC1">#REF!</definedName>
    <definedName name="__IED1" localSheetId="35">#REF!</definedName>
    <definedName name="__IED1" localSheetId="36">#REF!</definedName>
    <definedName name="__IED1" localSheetId="39">#REF!</definedName>
    <definedName name="__IED1">#REF!</definedName>
    <definedName name="__IEH1" localSheetId="35">#REF!</definedName>
    <definedName name="__IEH1" localSheetId="36">#REF!</definedName>
    <definedName name="__IEH1" localSheetId="39">#REF!</definedName>
    <definedName name="__IEH1">#REF!</definedName>
    <definedName name="__IEP1" localSheetId="35">#REF!</definedName>
    <definedName name="__IEP1" localSheetId="36">#REF!</definedName>
    <definedName name="__IEP1" localSheetId="39">#REF!</definedName>
    <definedName name="__IEP1">#REF!</definedName>
    <definedName name="__IES1" localSheetId="35">#REF!</definedName>
    <definedName name="__IES1" localSheetId="36">#REF!</definedName>
    <definedName name="__IES1" localSheetId="39">#REF!</definedName>
    <definedName name="__IES1">#REF!</definedName>
    <definedName name="__IET1" localSheetId="35">#REF!</definedName>
    <definedName name="__IET1" localSheetId="36">#REF!</definedName>
    <definedName name="__IET1" localSheetId="39">#REF!</definedName>
    <definedName name="__IET1">#REF!</definedName>
    <definedName name="__LIA1" localSheetId="16">#REF!</definedName>
    <definedName name="__LIA1" localSheetId="35">#REF!</definedName>
    <definedName name="__LIA1" localSheetId="36">#REF!</definedName>
    <definedName name="__LIA1" localSheetId="39">#REF!</definedName>
    <definedName name="__LIA1" localSheetId="14">#REF!</definedName>
    <definedName name="__LIA1">#REF!</definedName>
    <definedName name="__LIA2" localSheetId="16">#REF!</definedName>
    <definedName name="__LIA2" localSheetId="35">#REF!</definedName>
    <definedName name="__LIA2" localSheetId="36">#REF!</definedName>
    <definedName name="__LIA2" localSheetId="39">#REF!</definedName>
    <definedName name="__LIA2">#REF!</definedName>
    <definedName name="__LMT1">'[5]I-B'!$F$1:$F$65536</definedName>
    <definedName name="__LMT2">'[5]I-BR'!$F$1:$F$65536</definedName>
    <definedName name="__PL1" localSheetId="16">#REF!</definedName>
    <definedName name="__PL1" localSheetId="35">#REF!</definedName>
    <definedName name="__PL1" localSheetId="36">#REF!</definedName>
    <definedName name="__PL1" localSheetId="39">#REF!</definedName>
    <definedName name="__PL1" localSheetId="14">#REF!</definedName>
    <definedName name="__PL1">#REF!</definedName>
    <definedName name="__PL2" localSheetId="16">#REF!</definedName>
    <definedName name="__PL2" localSheetId="35">#REF!</definedName>
    <definedName name="__PL2" localSheetId="36">#REF!</definedName>
    <definedName name="__PL2" localSheetId="39">#REF!</definedName>
    <definedName name="__PL2">#REF!</definedName>
    <definedName name="__pL3" localSheetId="35">#REF!</definedName>
    <definedName name="__pL3" localSheetId="36">#REF!</definedName>
    <definedName name="__pL3" localSheetId="39">#REF!</definedName>
    <definedName name="__pL3">#REF!</definedName>
    <definedName name="__PP2" localSheetId="16">#REF!</definedName>
    <definedName name="__PP2" localSheetId="35">#REF!</definedName>
    <definedName name="__PP2" localSheetId="36">#REF!</definedName>
    <definedName name="__PP2" localSheetId="39">#REF!</definedName>
    <definedName name="__PP2">#REF!</definedName>
    <definedName name="__PP3" localSheetId="16">#REF!</definedName>
    <definedName name="__PP3" localSheetId="35">#REF!</definedName>
    <definedName name="__PP3" localSheetId="36">#REF!</definedName>
    <definedName name="__PP3" localSheetId="39">#REF!</definedName>
    <definedName name="__PP3">#REF!</definedName>
    <definedName name="__REC1999">'[4]RC-0997'!$B$132:$Q$171</definedName>
    <definedName name="__TMO1" localSheetId="35">'[8]BS-OVS'!#REF!</definedName>
    <definedName name="__TMO1" localSheetId="36">'[8]BS-OVS'!#REF!</definedName>
    <definedName name="__TMO1" localSheetId="39">'[8]BS-OVS'!#REF!</definedName>
    <definedName name="__TMO1">'[8]BS-OVS'!#REF!</definedName>
    <definedName name="__UAE1">[3]Sheet4!$D$116:$D$207</definedName>
    <definedName name="__UAE2">[3]Sheet4!$Q$14:$Q$105</definedName>
    <definedName name="__UK1">[3]Sheet4!$F$324:$F$415</definedName>
    <definedName name="__UK2">[3]Sheet4!$S$222:$S$313</definedName>
    <definedName name="__USA1">[3]Sheet4!$D$428:$D$519</definedName>
    <definedName name="__USA2">[3]Sheet4!$Q$326:$Q$417</definedName>
    <definedName name="_1" localSheetId="35">#REF!</definedName>
    <definedName name="_1" localSheetId="36">#REF!</definedName>
    <definedName name="_1" localSheetId="39">#REF!</definedName>
    <definedName name="_1" localSheetId="14">#REF!</definedName>
    <definedName name="_1">#REF!</definedName>
    <definedName name="_1.1" localSheetId="35">#REF!</definedName>
    <definedName name="_1.1" localSheetId="36">#REF!</definedName>
    <definedName name="_1.1" localSheetId="39">#REF!</definedName>
    <definedName name="_1.1">#REF!</definedName>
    <definedName name="_1.2" localSheetId="16">[9]Sheet3!#REF!</definedName>
    <definedName name="_1.2" localSheetId="35">[9]Sheet3!#REF!</definedName>
    <definedName name="_1.2" localSheetId="36">[9]Sheet3!#REF!</definedName>
    <definedName name="_1.2" localSheetId="39">[9]Sheet3!#REF!</definedName>
    <definedName name="_1.2" localSheetId="14">[9]Sheet3!#REF!</definedName>
    <definedName name="_1.2">[9]Sheet3!#REF!</definedName>
    <definedName name="_1_" localSheetId="35">#REF!</definedName>
    <definedName name="_1_" localSheetId="36">#REF!</definedName>
    <definedName name="_1_" localSheetId="39">#REF!</definedName>
    <definedName name="_1_">#REF!</definedName>
    <definedName name="_10" localSheetId="35">#REF!</definedName>
    <definedName name="_10" localSheetId="36">#REF!</definedName>
    <definedName name="_10" localSheetId="39">#REF!</definedName>
    <definedName name="_10" localSheetId="14">#REF!</definedName>
    <definedName name="_10">#REF!</definedName>
    <definedName name="_11" localSheetId="35">#REF!</definedName>
    <definedName name="_11" localSheetId="36">#REF!</definedName>
    <definedName name="_11" localSheetId="39">#REF!</definedName>
    <definedName name="_11">#REF!</definedName>
    <definedName name="_12" localSheetId="16">#REF!</definedName>
    <definedName name="_12" localSheetId="35">#REF!</definedName>
    <definedName name="_12" localSheetId="36">#REF!</definedName>
    <definedName name="_12" localSheetId="39">#REF!</definedName>
    <definedName name="_12">#REF!</definedName>
    <definedName name="_13" localSheetId="35">#REF!</definedName>
    <definedName name="_13" localSheetId="36">#REF!</definedName>
    <definedName name="_13" localSheetId="39">#REF!</definedName>
    <definedName name="_13">#REF!</definedName>
    <definedName name="_14" localSheetId="16">#REF!</definedName>
    <definedName name="_14" localSheetId="35">#REF!</definedName>
    <definedName name="_14" localSheetId="36">#REF!</definedName>
    <definedName name="_14" localSheetId="39">#REF!</definedName>
    <definedName name="_14">#REF!</definedName>
    <definedName name="_15" localSheetId="35">#REF!</definedName>
    <definedName name="_15" localSheetId="36">#REF!</definedName>
    <definedName name="_15" localSheetId="39">#REF!</definedName>
    <definedName name="_15">#REF!</definedName>
    <definedName name="_16" localSheetId="35">#REF!</definedName>
    <definedName name="_16" localSheetId="36">#REF!</definedName>
    <definedName name="_16" localSheetId="39">#REF!</definedName>
    <definedName name="_16">#REF!</definedName>
    <definedName name="_17" localSheetId="35">#REF!</definedName>
    <definedName name="_17" localSheetId="36">#REF!</definedName>
    <definedName name="_17" localSheetId="39">#REF!</definedName>
    <definedName name="_17">#REF!</definedName>
    <definedName name="_18" localSheetId="35">#REF!</definedName>
    <definedName name="_18" localSheetId="36">#REF!</definedName>
    <definedName name="_18" localSheetId="39">#REF!</definedName>
    <definedName name="_18">#REF!</definedName>
    <definedName name="_19" localSheetId="16">#REF!</definedName>
    <definedName name="_19" localSheetId="35">#REF!</definedName>
    <definedName name="_19" localSheetId="36">#REF!</definedName>
    <definedName name="_19" localSheetId="39">#REF!</definedName>
    <definedName name="_19">#REF!</definedName>
    <definedName name="_2" localSheetId="35">#REF!</definedName>
    <definedName name="_2" localSheetId="36">#REF!</definedName>
    <definedName name="_2" localSheetId="39">#REF!</definedName>
    <definedName name="_2">#REF!</definedName>
    <definedName name="_2.1" localSheetId="35">#REF!</definedName>
    <definedName name="_2.1" localSheetId="36">#REF!</definedName>
    <definedName name="_2.1" localSheetId="39">#REF!</definedName>
    <definedName name="_2.1">#REF!</definedName>
    <definedName name="_2.2" localSheetId="16">[9]Sheet3!#REF!</definedName>
    <definedName name="_2.2" localSheetId="35">[9]Sheet3!#REF!</definedName>
    <definedName name="_2.2" localSheetId="36">[9]Sheet3!#REF!</definedName>
    <definedName name="_2.2" localSheetId="39">[9]Sheet3!#REF!</definedName>
    <definedName name="_2.2" localSheetId="14">[9]Sheet3!#REF!</definedName>
    <definedName name="_2.2">[9]Sheet3!#REF!</definedName>
    <definedName name="_20" localSheetId="35">#REF!</definedName>
    <definedName name="_20" localSheetId="36">#REF!</definedName>
    <definedName name="_20" localSheetId="39">#REF!</definedName>
    <definedName name="_20" localSheetId="14">#REF!</definedName>
    <definedName name="_20">#REF!</definedName>
    <definedName name="_21" localSheetId="35">#REF!</definedName>
    <definedName name="_21" localSheetId="36">#REF!</definedName>
    <definedName name="_21" localSheetId="39">#REF!</definedName>
    <definedName name="_21">#REF!</definedName>
    <definedName name="_24_06_2004" localSheetId="16">#REF!</definedName>
    <definedName name="_24_06_2004" localSheetId="35">#REF!</definedName>
    <definedName name="_24_06_2004" localSheetId="36">#REF!</definedName>
    <definedName name="_24_06_2004" localSheetId="39">#REF!</definedName>
    <definedName name="_24_06_2004">#REF!</definedName>
    <definedName name="_29_07_2004" localSheetId="16">#REF!</definedName>
    <definedName name="_29_07_2004" localSheetId="35">#REF!</definedName>
    <definedName name="_29_07_2004" localSheetId="36">#REF!</definedName>
    <definedName name="_29_07_2004" localSheetId="39">#REF!</definedName>
    <definedName name="_29_07_2004">#REF!</definedName>
    <definedName name="_3" localSheetId="16">#REF!</definedName>
    <definedName name="_3" localSheetId="35">#REF!</definedName>
    <definedName name="_3" localSheetId="36">#REF!</definedName>
    <definedName name="_3" localSheetId="39">#REF!</definedName>
    <definedName name="_3">#REF!</definedName>
    <definedName name="_3.1">[3]Sheet4!$A$110</definedName>
    <definedName name="_3.2">[3]Sheet4!$O$8</definedName>
    <definedName name="_3.3" localSheetId="16">[9]Sheet2!#REF!</definedName>
    <definedName name="_3.3" localSheetId="35">[9]Sheet2!#REF!</definedName>
    <definedName name="_3.3" localSheetId="36">[9]Sheet2!#REF!</definedName>
    <definedName name="_3.3" localSheetId="39">[9]Sheet2!#REF!</definedName>
    <definedName name="_3.3" localSheetId="14">[9]Sheet2!#REF!</definedName>
    <definedName name="_3.3">[9]Sheet2!#REF!</definedName>
    <definedName name="_4" localSheetId="16">#REF!</definedName>
    <definedName name="_4" localSheetId="35">#REF!</definedName>
    <definedName name="_4" localSheetId="36">#REF!</definedName>
    <definedName name="_4" localSheetId="39">#REF!</definedName>
    <definedName name="_4">#REF!</definedName>
    <definedName name="_4.1">[3]Sheet4!$A$214</definedName>
    <definedName name="_4.2">[3]Sheet4!$O$112</definedName>
    <definedName name="_5" localSheetId="35">#REF!</definedName>
    <definedName name="_5" localSheetId="36">#REF!</definedName>
    <definedName name="_5" localSheetId="39">#REF!</definedName>
    <definedName name="_5" localSheetId="14">#REF!</definedName>
    <definedName name="_5">#REF!</definedName>
    <definedName name="_5.1">[3]Sheet4!$A$318</definedName>
    <definedName name="_5.2">[3]Sheet4!$O$216</definedName>
    <definedName name="_6" localSheetId="35">#REF!</definedName>
    <definedName name="_6" localSheetId="36">#REF!</definedName>
    <definedName name="_6" localSheetId="39">#REF!</definedName>
    <definedName name="_6" localSheetId="14">#REF!</definedName>
    <definedName name="_6">#REF!</definedName>
    <definedName name="_6.1">[3]Sheet4!$A$422</definedName>
    <definedName name="_6.2">[3]Sheet4!$O$320</definedName>
    <definedName name="_7" localSheetId="35">#REF!</definedName>
    <definedName name="_7" localSheetId="36">#REF!</definedName>
    <definedName name="_7" localSheetId="39">#REF!</definedName>
    <definedName name="_7" localSheetId="14">#REF!</definedName>
    <definedName name="_7">#REF!</definedName>
    <definedName name="_7.1">[3]Sheet4!$A$526</definedName>
    <definedName name="_7.2">[3]Sheet4!$O$424</definedName>
    <definedName name="_8" localSheetId="16">#REF!</definedName>
    <definedName name="_8" localSheetId="35">#REF!</definedName>
    <definedName name="_8" localSheetId="36">#REF!</definedName>
    <definedName name="_8" localSheetId="39">#REF!</definedName>
    <definedName name="_8">#REF!</definedName>
    <definedName name="_9" localSheetId="16">#REF!</definedName>
    <definedName name="_9" localSheetId="35">#REF!</definedName>
    <definedName name="_9" localSheetId="36">#REF!</definedName>
    <definedName name="_9" localSheetId="39">#REF!</definedName>
    <definedName name="_9">#REF!</definedName>
    <definedName name="_ASH1" localSheetId="14">[10]Sheet4!$B$524:$E$625</definedName>
    <definedName name="_ASH1">[3]Sheet4!$B$524:$E$625</definedName>
    <definedName name="_ASH2" localSheetId="14">[10]Sheet4!$P$422:$Q$523</definedName>
    <definedName name="_ASH2">[3]Sheet4!$P$422:$Q$523</definedName>
    <definedName name="_ASS1" localSheetId="16">#REF!</definedName>
    <definedName name="_ASS1" localSheetId="35">#REF!</definedName>
    <definedName name="_ASS1" localSheetId="36">#REF!</definedName>
    <definedName name="_ASS1" localSheetId="39">#REF!</definedName>
    <definedName name="_ASS1" localSheetId="14">'[11]Abu Dhabi'!#REF!</definedName>
    <definedName name="_ASS1">#REF!</definedName>
    <definedName name="_ASS2" localSheetId="16">#REF!</definedName>
    <definedName name="_ASS2" localSheetId="35">#REF!</definedName>
    <definedName name="_ASS2" localSheetId="36">#REF!</definedName>
    <definedName name="_ASS2" localSheetId="39">#REF!</definedName>
    <definedName name="_ASS2" localSheetId="14">[12]BSDOMOVS!#REF!</definedName>
    <definedName name="_ASS2">#REF!</definedName>
    <definedName name="_BSC1" localSheetId="35">#REF!</definedName>
    <definedName name="_BSC1" localSheetId="36">#REF!</definedName>
    <definedName name="_BSC1" localSheetId="39">#REF!</definedName>
    <definedName name="_BSC1">#REF!</definedName>
    <definedName name="_BSD1" localSheetId="16">#REF!</definedName>
    <definedName name="_BSD1" localSheetId="35">#REF!</definedName>
    <definedName name="_BSD1" localSheetId="36">#REF!</definedName>
    <definedName name="_BSD1" localSheetId="39">#REF!</definedName>
    <definedName name="_BSD1">#REF!</definedName>
    <definedName name="_BSH1" localSheetId="16">#REF!</definedName>
    <definedName name="_BSH1" localSheetId="35">#REF!</definedName>
    <definedName name="_BSH1" localSheetId="36">#REF!</definedName>
    <definedName name="_BSH1" localSheetId="39">#REF!</definedName>
    <definedName name="_BSH1">#REF!</definedName>
    <definedName name="_BSP1" localSheetId="16">#REF!</definedName>
    <definedName name="_BSP1" localSheetId="35">#REF!</definedName>
    <definedName name="_BSP1" localSheetId="36">#REF!</definedName>
    <definedName name="_BSP1" localSheetId="39">#REF!</definedName>
    <definedName name="_BSP1">#REF!</definedName>
    <definedName name="_BSS1" localSheetId="16">#REF!</definedName>
    <definedName name="_BSS1" localSheetId="35">#REF!</definedName>
    <definedName name="_BSS1" localSheetId="36">#REF!</definedName>
    <definedName name="_BSS1" localSheetId="39">#REF!</definedName>
    <definedName name="_BSS1">#REF!</definedName>
    <definedName name="_BST1" localSheetId="16">#REF!</definedName>
    <definedName name="_BST1" localSheetId="35">#REF!</definedName>
    <definedName name="_BST1" localSheetId="36">#REF!</definedName>
    <definedName name="_BST1" localSheetId="39">#REF!</definedName>
    <definedName name="_BST1">#REF!</definedName>
    <definedName name="_Col1" localSheetId="16">#REF!</definedName>
    <definedName name="_Col1" localSheetId="35">#REF!</definedName>
    <definedName name="_Col1" localSheetId="36">#REF!</definedName>
    <definedName name="_Col1" localSheetId="39">#REF!</definedName>
    <definedName name="_Col1">#REF!</definedName>
    <definedName name="_crt1">'[13]I-B'!$B$1:$B$65536</definedName>
    <definedName name="_crt2">'[13]I-BR'!$B$1:$B$65536</definedName>
    <definedName name="_EPZ1" localSheetId="14">[10]Sheet4!$F$428:$F$519</definedName>
    <definedName name="_EPZ1">[3]Sheet4!$F$428:$F$519</definedName>
    <definedName name="_EPZ2" localSheetId="14">[10]Sheet4!$S$326:$S$417</definedName>
    <definedName name="_EPZ2">[3]Sheet4!$S$326:$S$417</definedName>
    <definedName name="_Fill" hidden="1">[3]Sheet4!$F$300</definedName>
    <definedName name="_xlnm._FilterDatabase" localSheetId="16" hidden="1">#REF!</definedName>
    <definedName name="_xlnm._FilterDatabase" localSheetId="35" hidden="1">#REF!</definedName>
    <definedName name="_xlnm._FilterDatabase" localSheetId="36" hidden="1">#REF!</definedName>
    <definedName name="_xlnm._FilterDatabase" localSheetId="39" hidden="1">#REF!</definedName>
    <definedName name="_xlnm._FilterDatabase" localSheetId="10" hidden="1">#REF!</definedName>
    <definedName name="_xlnm._FilterDatabase" hidden="1">#REF!</definedName>
    <definedName name="_FMT1">'[13]I-B'!$E$1:$E$65536</definedName>
    <definedName name="_FMT2">'[13]I-BR'!$E$1:$E$65536</definedName>
    <definedName name="_hub0207" localSheetId="16">[6]AL905!#REF!</definedName>
    <definedName name="_hub0207" localSheetId="35">[6]AL905!#REF!</definedName>
    <definedName name="_hub0207" localSheetId="36">[6]AL905!#REF!</definedName>
    <definedName name="_hub0207" localSheetId="39">[6]AL905!#REF!</definedName>
    <definedName name="_hub0207" localSheetId="14">[6]AL905!#REF!</definedName>
    <definedName name="_hub0207">[6]AL905!#REF!</definedName>
    <definedName name="_IEC1" localSheetId="16">#REF!</definedName>
    <definedName name="_IEC1" localSheetId="35">#REF!</definedName>
    <definedName name="_IEC1" localSheetId="36">#REF!</definedName>
    <definedName name="_IEC1" localSheetId="39">#REF!</definedName>
    <definedName name="_IEC1" localSheetId="14">#REF!</definedName>
    <definedName name="_IEC1">#REF!</definedName>
    <definedName name="_IED1" localSheetId="16">#REF!</definedName>
    <definedName name="_IED1" localSheetId="35">#REF!</definedName>
    <definedName name="_IED1" localSheetId="36">#REF!</definedName>
    <definedName name="_IED1" localSheetId="39">#REF!</definedName>
    <definedName name="_IED1">#REF!</definedName>
    <definedName name="_IEH1" localSheetId="16">#REF!</definedName>
    <definedName name="_IEH1" localSheetId="35">#REF!</definedName>
    <definedName name="_IEH1" localSheetId="36">#REF!</definedName>
    <definedName name="_IEH1" localSheetId="39">#REF!</definedName>
    <definedName name="_IEH1">#REF!</definedName>
    <definedName name="_IEP1" localSheetId="16">#REF!</definedName>
    <definedName name="_IEP1" localSheetId="35">#REF!</definedName>
    <definedName name="_IEP1" localSheetId="36">#REF!</definedName>
    <definedName name="_IEP1" localSheetId="39">#REF!</definedName>
    <definedName name="_IEP1">#REF!</definedName>
    <definedName name="_IES1" localSheetId="16">#REF!</definedName>
    <definedName name="_IES1" localSheetId="35">#REF!</definedName>
    <definedName name="_IES1" localSheetId="36">#REF!</definedName>
    <definedName name="_IES1" localSheetId="39">#REF!</definedName>
    <definedName name="_IES1">#REF!</definedName>
    <definedName name="_IET1" localSheetId="16">#REF!</definedName>
    <definedName name="_IET1" localSheetId="35">#REF!</definedName>
    <definedName name="_IET1" localSheetId="36">#REF!</definedName>
    <definedName name="_IET1" localSheetId="39">#REF!</definedName>
    <definedName name="_IET1">#REF!</definedName>
    <definedName name="_LIA1" localSheetId="16">#REF!</definedName>
    <definedName name="_LIA1" localSheetId="35">#REF!</definedName>
    <definedName name="_LIA1" localSheetId="36">#REF!</definedName>
    <definedName name="_LIA1" localSheetId="39">#REF!</definedName>
    <definedName name="_LIA1">#REF!</definedName>
    <definedName name="_LIA2" localSheetId="16">#REF!</definedName>
    <definedName name="_LIA2" localSheetId="35">#REF!</definedName>
    <definedName name="_LIA2" localSheetId="36">#REF!</definedName>
    <definedName name="_LIA2" localSheetId="39">#REF!</definedName>
    <definedName name="_LIA2">#REF!</definedName>
    <definedName name="_LMT1">'[13]I-B'!$G$1:$G$65536</definedName>
    <definedName name="_LMT2">'[13]I-BR'!$G$1:$G$65536</definedName>
    <definedName name="_PL1" localSheetId="16">#REF!</definedName>
    <definedName name="_PL1" localSheetId="35">#REF!</definedName>
    <definedName name="_PL1" localSheetId="36">#REF!</definedName>
    <definedName name="_PL1" localSheetId="39">#REF!</definedName>
    <definedName name="_PL1">#REF!</definedName>
    <definedName name="_PL2" localSheetId="16">#REF!</definedName>
    <definedName name="_PL2" localSheetId="35">#REF!</definedName>
    <definedName name="_PL2" localSheetId="36">#REF!</definedName>
    <definedName name="_PL2" localSheetId="39">#REF!</definedName>
    <definedName name="_PL2">#REF!</definedName>
    <definedName name="_pL3" localSheetId="35">#REF!</definedName>
    <definedName name="_pL3" localSheetId="36">#REF!</definedName>
    <definedName name="_pL3" localSheetId="39">#REF!</definedName>
    <definedName name="_pL3">#REF!</definedName>
    <definedName name="_PP2" localSheetId="16">#REF!</definedName>
    <definedName name="_PP2" localSheetId="35">#REF!</definedName>
    <definedName name="_PP2" localSheetId="36">#REF!</definedName>
    <definedName name="_PP2" localSheetId="39">#REF!</definedName>
    <definedName name="_PP2">#REF!</definedName>
    <definedName name="_PP3" localSheetId="16">#REF!</definedName>
    <definedName name="_PP3" localSheetId="35">#REF!</definedName>
    <definedName name="_PP3" localSheetId="36">#REF!</definedName>
    <definedName name="_PP3" localSheetId="39">#REF!</definedName>
    <definedName name="_PP3">#REF!</definedName>
    <definedName name="_REC1999">'[4]RC-0997'!$B$132:$Q$171</definedName>
    <definedName name="_TMO1" localSheetId="16">'[8]BS-OVS'!#REF!</definedName>
    <definedName name="_TMO1" localSheetId="35">'[8]BS-OVS'!#REF!</definedName>
    <definedName name="_TMO1" localSheetId="36">'[8]BS-OVS'!#REF!</definedName>
    <definedName name="_TMO1" localSheetId="39">'[8]BS-OVS'!#REF!</definedName>
    <definedName name="_TMO1" localSheetId="14">'[8]BS-OVS'!#REF!</definedName>
    <definedName name="_TMO1">'[8]BS-OVS'!#REF!</definedName>
    <definedName name="_UAE1" localSheetId="14">[10]Sheet4!$D$116:$D$207</definedName>
    <definedName name="_UAE1">[3]Sheet4!$D$116:$D$207</definedName>
    <definedName name="_UAE2" localSheetId="14">[10]Sheet4!$Q$14:$Q$105</definedName>
    <definedName name="_UAE2">[3]Sheet4!$Q$14:$Q$105</definedName>
    <definedName name="_UK1" localSheetId="14">[10]Sheet4!$F$324:$F$415</definedName>
    <definedName name="_UK1">[3]Sheet4!$F$324:$F$415</definedName>
    <definedName name="_UK2" localSheetId="14">[10]Sheet4!$S$222:$S$313</definedName>
    <definedName name="_UK2">[3]Sheet4!$S$222:$S$313</definedName>
    <definedName name="_USA1" localSheetId="14">[10]Sheet4!$D$428:$D$519</definedName>
    <definedName name="_USA1">[3]Sheet4!$D$428:$D$519</definedName>
    <definedName name="_USA2" localSheetId="14">[10]Sheet4!$Q$326:$Q$417</definedName>
    <definedName name="_USA2">[3]Sheet4!$Q$326:$Q$417</definedName>
    <definedName name="a" localSheetId="16">'[14]BS-OVS'!#REF!</definedName>
    <definedName name="a" localSheetId="35">'[14]BS-OVS'!#REF!</definedName>
    <definedName name="a" localSheetId="36">'[14]BS-OVS'!#REF!</definedName>
    <definedName name="a" localSheetId="39">'[14]BS-OVS'!#REF!</definedName>
    <definedName name="a" localSheetId="14">'[14]BS-OVS'!#REF!</definedName>
    <definedName name="a">'[14]BS-OVS'!#REF!</definedName>
    <definedName name="AA" localSheetId="35">#REF!</definedName>
    <definedName name="AA" localSheetId="36">#REF!</definedName>
    <definedName name="AA" localSheetId="39">#REF!</definedName>
    <definedName name="AA" localSheetId="14">#REF!</definedName>
    <definedName name="AA">#REF!</definedName>
    <definedName name="aaa" localSheetId="35">#REF!</definedName>
    <definedName name="aaa" localSheetId="36">#REF!</definedName>
    <definedName name="aaa" localSheetId="39">#REF!</definedName>
    <definedName name="aaa">#REF!</definedName>
    <definedName name="aaaaa" localSheetId="16">[9]Sheet3!#REF!</definedName>
    <definedName name="aaaaa" localSheetId="35">[9]Sheet3!#REF!</definedName>
    <definedName name="aaaaa" localSheetId="36">[9]Sheet3!#REF!</definedName>
    <definedName name="aaaaa" localSheetId="39">[9]Sheet3!#REF!</definedName>
    <definedName name="aaaaa" localSheetId="14">[9]Sheet3!#REF!</definedName>
    <definedName name="aaaaa">[9]Sheet3!#REF!</definedName>
    <definedName name="AB" localSheetId="35">#REF!</definedName>
    <definedName name="AB" localSheetId="36">#REF!</definedName>
    <definedName name="AB" localSheetId="39">#REF!</definedName>
    <definedName name="AB" localSheetId="14">#REF!</definedName>
    <definedName name="AB">#REF!</definedName>
    <definedName name="abc" localSheetId="16">#REF!</definedName>
    <definedName name="abc" localSheetId="35">#REF!</definedName>
    <definedName name="abc" localSheetId="36">#REF!</definedName>
    <definedName name="abc" localSheetId="39">#REF!</definedName>
    <definedName name="abc">#REF!</definedName>
    <definedName name="AC" localSheetId="35">#REF!</definedName>
    <definedName name="AC" localSheetId="36">#REF!</definedName>
    <definedName name="AC" localSheetId="39">#REF!</definedName>
    <definedName name="ac" localSheetId="14">[15]INPUT!$B$6:$G$83</definedName>
    <definedName name="AC">#REF!</definedName>
    <definedName name="Acc.Code" localSheetId="16">#REF!</definedName>
    <definedName name="Acc.Code" localSheetId="35">#REF!</definedName>
    <definedName name="Acc.Code" localSheetId="36">#REF!</definedName>
    <definedName name="Acc.Code" localSheetId="39">#REF!</definedName>
    <definedName name="Acc.Code">#REF!</definedName>
    <definedName name="ad">[16]A!$Q$604:$Q$639</definedName>
    <definedName name="adghs" localSheetId="35">#REF!</definedName>
    <definedName name="adghs" localSheetId="36">#REF!</definedName>
    <definedName name="adghs" localSheetId="39">#REF!</definedName>
    <definedName name="adghs">#REF!</definedName>
    <definedName name="ADV" localSheetId="16">[17]acct!#REF!</definedName>
    <definedName name="ADV" localSheetId="35">[17]acct!#REF!</definedName>
    <definedName name="ADV" localSheetId="36">[17]acct!#REF!</definedName>
    <definedName name="ADV" localSheetId="39">[17]acct!#REF!</definedName>
    <definedName name="ADV" localSheetId="14">[17]acct!#REF!</definedName>
    <definedName name="ADV">[17]acct!#REF!</definedName>
    <definedName name="AED" localSheetId="16">#REF!</definedName>
    <definedName name="AED" localSheetId="35">#REF!</definedName>
    <definedName name="AED" localSheetId="36">#REF!</definedName>
    <definedName name="AED" localSheetId="39">#REF!</definedName>
    <definedName name="AED">#REF!</definedName>
    <definedName name="affair" localSheetId="16">[18]BSDOMOVS!#REF!</definedName>
    <definedName name="affair" localSheetId="35">[18]BSDOMOVS!#REF!</definedName>
    <definedName name="affair" localSheetId="36">[18]BSDOMOVS!#REF!</definedName>
    <definedName name="affair" localSheetId="39">[18]BSDOMOVS!#REF!</definedName>
    <definedName name="affair" localSheetId="14">[18]BSDOMOVS!#REF!</definedName>
    <definedName name="affair">[18]BSDOMOVS!#REF!</definedName>
    <definedName name="AKK" localSheetId="4" hidden="1">{"'CALL MONEY'!$K$53"}</definedName>
    <definedName name="AKK" localSheetId="14" hidden="1">{"'CALL MONEY'!$K$53"}</definedName>
    <definedName name="AKK" localSheetId="10" hidden="1">{"'CALL MONEY'!$K$53"}</definedName>
    <definedName name="AKK" hidden="1">{"'CALL MONEY'!$K$53"}</definedName>
    <definedName name="alco" localSheetId="16">#REF!</definedName>
    <definedName name="alco" localSheetId="35">#REF!</definedName>
    <definedName name="alco" localSheetId="36">#REF!</definedName>
    <definedName name="alco" localSheetId="39">#REF!</definedName>
    <definedName name="alco">#REF!</definedName>
    <definedName name="alijamall1" localSheetId="35">'[1]last qrt2001'!#REF!</definedName>
    <definedName name="alijamall1" localSheetId="39">'[1]last qrt2001'!#REF!</definedName>
    <definedName name="alijamall1">'[1]last qrt2001'!#REF!</definedName>
    <definedName name="Amount" localSheetId="16">#REF!</definedName>
    <definedName name="Amount" localSheetId="35">#REF!</definedName>
    <definedName name="Amount" localSheetId="36">#REF!</definedName>
    <definedName name="Amount" localSheetId="39">#REF!</definedName>
    <definedName name="Amount">#REF!</definedName>
    <definedName name="annex1" localSheetId="35">#REF!</definedName>
    <definedName name="annex1" localSheetId="39">#REF!</definedName>
    <definedName name="annex1">#REF!</definedName>
    <definedName name="APAGE1" localSheetId="35">#REF!</definedName>
    <definedName name="APAGE1" localSheetId="36">#REF!</definedName>
    <definedName name="APAGE1" localSheetId="39">#REF!</definedName>
    <definedName name="APAGE1">#REF!</definedName>
    <definedName name="APAGE2" localSheetId="35">#REF!</definedName>
    <definedName name="APAGE2" localSheetId="36">#REF!</definedName>
    <definedName name="APAGE2" localSheetId="39">#REF!</definedName>
    <definedName name="APAGE2">#REF!</definedName>
    <definedName name="APAGE3" localSheetId="35">#REF!</definedName>
    <definedName name="APAGE3" localSheetId="36">#REF!</definedName>
    <definedName name="APAGE3" localSheetId="39">#REF!</definedName>
    <definedName name="APAGE3">#REF!</definedName>
    <definedName name="APAGE4" localSheetId="35">#REF!</definedName>
    <definedName name="APAGE4" localSheetId="36">#REF!</definedName>
    <definedName name="APAGE4" localSheetId="39">#REF!</definedName>
    <definedName name="APAGE4">#REF!</definedName>
    <definedName name="ARA_Threshold" localSheetId="35">#REF!</definedName>
    <definedName name="ARA_Threshold" localSheetId="36">#REF!</definedName>
    <definedName name="ARA_Threshold" localSheetId="39">#REF!</definedName>
    <definedName name="ARA_Threshold">#REF!</definedName>
    <definedName name="ARP_Threshold" localSheetId="35">#REF!</definedName>
    <definedName name="ARP_Threshold" localSheetId="36">#REF!</definedName>
    <definedName name="ARP_Threshold" localSheetId="39">#REF!</definedName>
    <definedName name="ARP_Threshold">#REF!</definedName>
    <definedName name="as">[10]Sheet4!$A$421:$Q$523</definedName>
    <definedName name="AS2DocOpenMode" hidden="1">"AS2DocumentEdit"</definedName>
    <definedName name="AS2LinkLS" hidden="1">Links!A1</definedName>
    <definedName name="AS2ReportLS" hidden="1">1</definedName>
    <definedName name="AS2StaticLS" localSheetId="35" hidden="1">#REF!</definedName>
    <definedName name="AS2StaticLS" localSheetId="36" hidden="1">#REF!</definedName>
    <definedName name="AS2StaticLS" localSheetId="39" hidden="1">#REF!</definedName>
    <definedName name="AS2StaticLS" hidden="1">#REF!</definedName>
    <definedName name="AS2SyncStepLS" hidden="1">0</definedName>
    <definedName name="AS2TickmarkLS" localSheetId="35" hidden="1">#REF!</definedName>
    <definedName name="AS2TickmarkLS" localSheetId="36" hidden="1">#REF!</definedName>
    <definedName name="AS2TickmarkLS" localSheetId="39" hidden="1">#REF!</definedName>
    <definedName name="AS2TickmarkLS" localSheetId="14" hidden="1">#REF!</definedName>
    <definedName name="AS2TickmarkLS" hidden="1">#REF!</definedName>
    <definedName name="AS2VersionLS" hidden="1">300</definedName>
    <definedName name="asd" localSheetId="35">#REF!</definedName>
    <definedName name="asd" localSheetId="36">#REF!</definedName>
    <definedName name="asd" localSheetId="39">#REF!</definedName>
    <definedName name="asd">#REF!</definedName>
    <definedName name="asdf" localSheetId="4" hidden="1">{"'CALL MONEY'!$K$53"}</definedName>
    <definedName name="asdf" localSheetId="14" hidden="1">{"'CALL MONEY'!$K$53"}</definedName>
    <definedName name="asdf" localSheetId="10" hidden="1">{"'CALL MONEY'!$K$53"}</definedName>
    <definedName name="asdf" hidden="1">{"'CALL MONEY'!$K$53"}</definedName>
    <definedName name="ashdah" localSheetId="35">#REF!</definedName>
    <definedName name="ashdah" localSheetId="36">#REF!</definedName>
    <definedName name="ashdah" localSheetId="39">#REF!</definedName>
    <definedName name="ashdah">#REF!</definedName>
    <definedName name="ASHRAF" localSheetId="35">#REF!</definedName>
    <definedName name="ASHRAF" localSheetId="36">#REF!</definedName>
    <definedName name="ASHRAF" localSheetId="39">#REF!</definedName>
    <definedName name="ASHRAF" localSheetId="14">#REF!</definedName>
    <definedName name="ASHRAF">#REF!</definedName>
    <definedName name="ASSE" localSheetId="16">[9]Sheet3!#REF!</definedName>
    <definedName name="ASSE" localSheetId="35">[9]Sheet3!#REF!</definedName>
    <definedName name="ASSE" localSheetId="36">[9]Sheet3!#REF!</definedName>
    <definedName name="ASSE" localSheetId="39">[9]Sheet3!#REF!</definedName>
    <definedName name="ASSE" localSheetId="14">[9]Sheet3!#REF!</definedName>
    <definedName name="ASSE">[9]Sheet3!#REF!</definedName>
    <definedName name="ASSET1" localSheetId="35">#REF!</definedName>
    <definedName name="ASSET1" localSheetId="36">#REF!</definedName>
    <definedName name="ASSET1" localSheetId="39">#REF!</definedName>
    <definedName name="ASSET1" localSheetId="14">#REF!</definedName>
    <definedName name="ASSET1">#REF!</definedName>
    <definedName name="ASSET2" localSheetId="35">#REF!</definedName>
    <definedName name="ASSET2" localSheetId="36">#REF!</definedName>
    <definedName name="ASSET2" localSheetId="39">#REF!</definedName>
    <definedName name="ASSET2">#REF!</definedName>
    <definedName name="ASSET3" localSheetId="35">#REF!</definedName>
    <definedName name="ASSET3" localSheetId="36">#REF!</definedName>
    <definedName name="ASSET3" localSheetId="39">#REF!</definedName>
    <definedName name="ASSET3">#REF!</definedName>
    <definedName name="ASSET4" localSheetId="35">#REF!</definedName>
    <definedName name="ASSET4" localSheetId="36">#REF!</definedName>
    <definedName name="ASSET4" localSheetId="39">#REF!</definedName>
    <definedName name="ASSET4">#REF!</definedName>
    <definedName name="aug" localSheetId="16">#REF!</definedName>
    <definedName name="aug" localSheetId="35">#REF!</definedName>
    <definedName name="aug" localSheetId="36">#REF!</definedName>
    <definedName name="aug" localSheetId="39">#REF!</definedName>
    <definedName name="aug">#REF!</definedName>
    <definedName name="B" localSheetId="16">#REF!</definedName>
    <definedName name="B" localSheetId="35">#REF!</definedName>
    <definedName name="B" localSheetId="36">#REF!</definedName>
    <definedName name="B" localSheetId="39">#REF!</definedName>
    <definedName name="B">#REF!</definedName>
    <definedName name="bahrain">[19]BAHRAIN!$A$14:$F$23</definedName>
    <definedName name="BAHRAIN1">[3]Sheet4!$L$14:$L$105</definedName>
    <definedName name="BAHRAIN2">[3]Sheet4!$Y$14:$Y$105</definedName>
    <definedName name="BalanceSheetDates" localSheetId="35">#REF!</definedName>
    <definedName name="BalanceSheetDates" localSheetId="36">#REF!</definedName>
    <definedName name="BalanceSheetDates" localSheetId="39">#REF!</definedName>
    <definedName name="BalanceSheetDates">#REF!</definedName>
    <definedName name="BalType" localSheetId="0" hidden="1">TRUE</definedName>
    <definedName name="bela" localSheetId="35">#REF!</definedName>
    <definedName name="bela" localSheetId="36">#REF!</definedName>
    <definedName name="bela" localSheetId="39">#REF!</definedName>
    <definedName name="bela">#REF!</definedName>
    <definedName name="BELOW" localSheetId="16">#REF!</definedName>
    <definedName name="BELOW" localSheetId="35">#REF!</definedName>
    <definedName name="BELOW" localSheetId="36">#REF!</definedName>
    <definedName name="BELOW" localSheetId="39">#REF!</definedName>
    <definedName name="BELOW">#REF!</definedName>
    <definedName name="BG_Del" hidden="1">15</definedName>
    <definedName name="BG_Ins" hidden="1">4</definedName>
    <definedName name="BG_Mod" hidden="1">6</definedName>
    <definedName name="BOOK" localSheetId="35">#REF!</definedName>
    <definedName name="BOOK" localSheetId="36">#REF!</definedName>
    <definedName name="BOOK" localSheetId="39">#REF!</definedName>
    <definedName name="BOOK">#REF!</definedName>
    <definedName name="BOTTOM" localSheetId="35">#REF!</definedName>
    <definedName name="BOTTOM" localSheetId="36">#REF!</definedName>
    <definedName name="BOTTOM" localSheetId="39">#REF!</definedName>
    <definedName name="BOTTOM">#REF!</definedName>
    <definedName name="BS">[20]woRKING!$A$177:$D$346</definedName>
    <definedName name="BSC" localSheetId="16">#REF!</definedName>
    <definedName name="BSC" localSheetId="35">#REF!</definedName>
    <definedName name="BSC" localSheetId="36">#REF!</definedName>
    <definedName name="BSC" localSheetId="39">#REF!</definedName>
    <definedName name="BSC">#REF!</definedName>
    <definedName name="BSCO" localSheetId="16">#REF!</definedName>
    <definedName name="BSCO" localSheetId="35">#REF!</definedName>
    <definedName name="BSCO" localSheetId="36">#REF!</definedName>
    <definedName name="BSCO" localSheetId="39">#REF!</definedName>
    <definedName name="BSCO">#REF!</definedName>
    <definedName name="BSCO1" localSheetId="16">#REF!</definedName>
    <definedName name="BSCO1" localSheetId="35">#REF!</definedName>
    <definedName name="BSCO1" localSheetId="36">#REF!</definedName>
    <definedName name="BSCO1" localSheetId="39">#REF!</definedName>
    <definedName name="BSCO1">#REF!</definedName>
    <definedName name="BSCOMB" localSheetId="35">#REF!</definedName>
    <definedName name="BSCOMB" localSheetId="36">#REF!</definedName>
    <definedName name="BSCOMB" localSheetId="39">#REF!</definedName>
    <definedName name="BSCOMB">#REF!</definedName>
    <definedName name="BSD" localSheetId="16">#REF!</definedName>
    <definedName name="BSD" localSheetId="35">#REF!</definedName>
    <definedName name="BSD" localSheetId="36">#REF!</definedName>
    <definedName name="BSD" localSheetId="39">#REF!</definedName>
    <definedName name="BSD">#REF!</definedName>
    <definedName name="bsdec">'[21]December 06'!$A$93:$D$158</definedName>
    <definedName name="bsdec06" localSheetId="16">#REF!</definedName>
    <definedName name="bsdec06" localSheetId="35">#REF!</definedName>
    <definedName name="bsdec06" localSheetId="36">#REF!</definedName>
    <definedName name="bsdec06" localSheetId="39">#REF!</definedName>
    <definedName name="bsdec06">#REF!</definedName>
    <definedName name="BSH" localSheetId="16">#REF!</definedName>
    <definedName name="BSH" localSheetId="35">#REF!</definedName>
    <definedName name="BSH" localSheetId="36">#REF!</definedName>
    <definedName name="BSH" localSheetId="39">#REF!</definedName>
    <definedName name="BSH">#REF!</definedName>
    <definedName name="bsmarch">[22]MarchSL904!$A$102:$C$191</definedName>
    <definedName name="bsmarch07">'[23]March 110'!$A$84:$C$153</definedName>
    <definedName name="bsn" localSheetId="16">#REF!</definedName>
    <definedName name="bsn" localSheetId="35">#REF!</definedName>
    <definedName name="bsn" localSheetId="36">#REF!</definedName>
    <definedName name="bsn" localSheetId="39">#REF!</definedName>
    <definedName name="bsn">#REF!</definedName>
    <definedName name="BSP" localSheetId="16">#REF!</definedName>
    <definedName name="BSP" localSheetId="35">#REF!</definedName>
    <definedName name="BSP" localSheetId="36">#REF!</definedName>
    <definedName name="BSP" localSheetId="39">#REF!</definedName>
    <definedName name="BSP">#REF!</definedName>
    <definedName name="BSS" localSheetId="16">#REF!</definedName>
    <definedName name="BSS" localSheetId="35">#REF!</definedName>
    <definedName name="BSS" localSheetId="36">#REF!</definedName>
    <definedName name="BSS" localSheetId="39">#REF!</definedName>
    <definedName name="BSS">#REF!</definedName>
    <definedName name="BST" localSheetId="16">#REF!</definedName>
    <definedName name="BST" localSheetId="35">#REF!</definedName>
    <definedName name="BST" localSheetId="36">#REF!</definedName>
    <definedName name="BST" localSheetId="39">#REF!</definedName>
    <definedName name="BST">#REF!</definedName>
    <definedName name="BuiltIn_AutoFilter___2" localSheetId="35">#REF!</definedName>
    <definedName name="BuiltIn_AutoFilter___2" localSheetId="36">#REF!</definedName>
    <definedName name="BuiltIn_AutoFilter___2" localSheetId="39">#REF!</definedName>
    <definedName name="BuiltIn_AutoFilter___2">#REF!</definedName>
    <definedName name="CC" localSheetId="16">'[1]last qrt2001'!#REF!</definedName>
    <definedName name="CC" localSheetId="35">'[1]last qrt2001'!#REF!</definedName>
    <definedName name="CC" localSheetId="36">'[1]last qrt2001'!#REF!</definedName>
    <definedName name="CC" localSheetId="39">'[1]last qrt2001'!#REF!</definedName>
    <definedName name="CC" localSheetId="14">[9]Sheet3!#REF!</definedName>
    <definedName name="CC">'[1]last qrt2001'!#REF!</definedName>
    <definedName name="CH.IN.EQUIT" localSheetId="16">[17]acct!#REF!</definedName>
    <definedName name="CH.IN.EQUIT" localSheetId="35">[17]acct!#REF!</definedName>
    <definedName name="CH.IN.EQUIT" localSheetId="36">[17]acct!#REF!</definedName>
    <definedName name="CH.IN.EQUIT" localSheetId="39">[17]acct!#REF!</definedName>
    <definedName name="CH.IN.EQUIT">[17]acct!#REF!</definedName>
    <definedName name="cHECK" localSheetId="16">[17]acct!#REF!</definedName>
    <definedName name="cHECK" localSheetId="35">[17]acct!#REF!</definedName>
    <definedName name="cHECK" localSheetId="36">[17]acct!#REF!</definedName>
    <definedName name="cHECK" localSheetId="39">[17]acct!#REF!</definedName>
    <definedName name="cHECK">[17]acct!#REF!</definedName>
    <definedName name="chk" localSheetId="16">#REF!</definedName>
    <definedName name="chk" localSheetId="35">#REF!</definedName>
    <definedName name="chk" localSheetId="36">#REF!</definedName>
    <definedName name="chk" localSheetId="39">#REF!</definedName>
    <definedName name="chk">#REF!</definedName>
    <definedName name="Classified" localSheetId="16">#REF!</definedName>
    <definedName name="Classified" localSheetId="35">#REF!</definedName>
    <definedName name="Classified" localSheetId="36">#REF!</definedName>
    <definedName name="Classified" localSheetId="39">#REF!</definedName>
    <definedName name="Classified">#REF!</definedName>
    <definedName name="closing" localSheetId="16">[12]BSDOMOVS!#REF!</definedName>
    <definedName name="closing" localSheetId="35">[12]BSDOMOVS!#REF!</definedName>
    <definedName name="closing" localSheetId="36">[12]BSDOMOVS!#REF!</definedName>
    <definedName name="closing" localSheetId="39">[12]BSDOMOVS!#REF!</definedName>
    <definedName name="closing" localSheetId="14">[12]BSDOMOVS!#REF!</definedName>
    <definedName name="closing">[12]BSDOMOVS!#REF!</definedName>
    <definedName name="ColorNames" localSheetId="35">#REF!</definedName>
    <definedName name="ColorNames" localSheetId="36">#REF!</definedName>
    <definedName name="ColorNames" localSheetId="39">#REF!</definedName>
    <definedName name="ColorNames" localSheetId="14">#REF!</definedName>
    <definedName name="ColorNames">#REF!</definedName>
    <definedName name="Commentary" localSheetId="16">#REF!</definedName>
    <definedName name="Commentary" localSheetId="35">#REF!</definedName>
    <definedName name="Commentary" localSheetId="36">#REF!</definedName>
    <definedName name="Commentary" localSheetId="39">#REF!</definedName>
    <definedName name="Commentary">#REF!</definedName>
    <definedName name="cons" localSheetId="4" hidden="1">{"'CALL MONEY'!$K$53"}</definedName>
    <definedName name="cons" localSheetId="14" hidden="1">{"'CALL MONEY'!$K$53"}</definedName>
    <definedName name="cons" localSheetId="10" hidden="1">{"'CALL MONEY'!$K$53"}</definedName>
    <definedName name="cons" hidden="1">{"'CALL MONEY'!$K$53"}</definedName>
    <definedName name="Conventions" localSheetId="35">#REF!</definedName>
    <definedName name="Conventions" localSheetId="36">#REF!</definedName>
    <definedName name="Conventions" localSheetId="39">#REF!</definedName>
    <definedName name="Conventions">#REF!</definedName>
    <definedName name="Copy" localSheetId="4" hidden="1">{"'CALL MONEY'!$K$53"}</definedName>
    <definedName name="Copy" localSheetId="14" hidden="1">{"'CALL MONEY'!$K$53"}</definedName>
    <definedName name="Copy" localSheetId="10" hidden="1">{"'CALL MONEY'!$K$53"}</definedName>
    <definedName name="Copy" hidden="1">{"'CALL MONEY'!$K$53"}</definedName>
    <definedName name="CRED" localSheetId="16">[17]acct!#REF!</definedName>
    <definedName name="CRED" localSheetId="35">[17]acct!#REF!</definedName>
    <definedName name="CRED" localSheetId="36">[17]acct!#REF!</definedName>
    <definedName name="CRED" localSheetId="39">[17]acct!#REF!</definedName>
    <definedName name="CRED">[17]acct!#REF!</definedName>
    <definedName name="Currency" localSheetId="35">#REF!</definedName>
    <definedName name="Currency" localSheetId="36">#REF!</definedName>
    <definedName name="Currency" localSheetId="39">#REF!</definedName>
    <definedName name="Currency" localSheetId="14">#REF!</definedName>
    <definedName name="Currency">#REF!</definedName>
    <definedName name="d" localSheetId="16">#REF!</definedName>
    <definedName name="d" localSheetId="35">#REF!</definedName>
    <definedName name="d" localSheetId="36">#REF!</definedName>
    <definedName name="d" localSheetId="39">#REF!</definedName>
    <definedName name="d">#REF!</definedName>
    <definedName name="da" localSheetId="35">#REF!</definedName>
    <definedName name="da" localSheetId="36">#REF!</definedName>
    <definedName name="da" localSheetId="39">#REF!</definedName>
    <definedName name="da">#REF!</definedName>
    <definedName name="Dbase" localSheetId="16">#REF!</definedName>
    <definedName name="Dbase" localSheetId="35">#REF!</definedName>
    <definedName name="Dbase" localSheetId="36">#REF!</definedName>
    <definedName name="Dbase" localSheetId="39">#REF!</definedName>
    <definedName name="Dbase">#REF!</definedName>
    <definedName name="DD" localSheetId="16">'[1]last qrt2001'!#REF!</definedName>
    <definedName name="DD" localSheetId="35">'[1]last qrt2001'!#REF!</definedName>
    <definedName name="DD" localSheetId="36">'[1]last qrt2001'!#REF!</definedName>
    <definedName name="DD" localSheetId="39">'[1]last qrt2001'!#REF!</definedName>
    <definedName name="DD" localSheetId="14">'[1]last qrt2001'!#REF!</definedName>
    <definedName name="DD">'[1]last qrt2001'!#REF!</definedName>
    <definedName name="dddd" localSheetId="16">'[24]BS-OVS'!#REF!</definedName>
    <definedName name="dddd" localSheetId="35">'[24]BS-OVS'!#REF!</definedName>
    <definedName name="dddd" localSheetId="36">'[24]BS-OVS'!#REF!</definedName>
    <definedName name="dddd" localSheetId="39">'[24]BS-OVS'!#REF!</definedName>
    <definedName name="dddd">'[24]BS-OVS'!#REF!</definedName>
    <definedName name="dEFF.LIA" localSheetId="16">[17]acct!#REF!</definedName>
    <definedName name="dEFF.LIA" localSheetId="35">[17]acct!#REF!</definedName>
    <definedName name="dEFF.LIA" localSheetId="36">[17]acct!#REF!</definedName>
    <definedName name="dEFF.LIA" localSheetId="39">[17]acct!#REF!</definedName>
    <definedName name="dEFF.LIA">[17]acct!#REF!</definedName>
    <definedName name="Description" localSheetId="16">#REF!</definedName>
    <definedName name="Description" localSheetId="35">#REF!</definedName>
    <definedName name="Description" localSheetId="36">#REF!</definedName>
    <definedName name="Description" localSheetId="39">#REF!</definedName>
    <definedName name="Description">#REF!</definedName>
    <definedName name="dfaf" localSheetId="35">#REF!</definedName>
    <definedName name="dfaf" localSheetId="36">#REF!</definedName>
    <definedName name="dfaf" localSheetId="39">#REF!</definedName>
    <definedName name="dfaf">#REF!</definedName>
    <definedName name="DFD" localSheetId="16">'[25]Abu Dhabi'!#REF!</definedName>
    <definedName name="DFD" localSheetId="35">'[25]Abu Dhabi'!#REF!</definedName>
    <definedName name="DFD" localSheetId="36">'[25]Abu Dhabi'!#REF!</definedName>
    <definedName name="DFD" localSheetId="39">'[25]Abu Dhabi'!#REF!</definedName>
    <definedName name="DFD" localSheetId="14">'[25]Abu Dhabi'!#REF!</definedName>
    <definedName name="DFD">'[25]Abu Dhabi'!#REF!</definedName>
    <definedName name="Differences" localSheetId="35">#REF!</definedName>
    <definedName name="Differences" localSheetId="36">#REF!</definedName>
    <definedName name="Differences" localSheetId="39">#REF!</definedName>
    <definedName name="Differences" localSheetId="14">#REF!</definedName>
    <definedName name="Differences">#REF!</definedName>
    <definedName name="Differnces" localSheetId="16">'[26]Notes1-5'!#REF!</definedName>
    <definedName name="Differnces" localSheetId="35">'[26]Notes1-5'!#REF!</definedName>
    <definedName name="Differnces" localSheetId="36">'[26]Notes1-5'!#REF!</definedName>
    <definedName name="Differnces" localSheetId="39">'[26]Notes1-5'!#REF!</definedName>
    <definedName name="Differnces" localSheetId="14">'[26]Notes1-5'!#REF!</definedName>
    <definedName name="Differnces">'[26]Notes1-5'!#REF!</definedName>
    <definedName name="doha">'[19]DOHA QATAR '!$A$14:$P$33</definedName>
    <definedName name="dom" localSheetId="16">#REF!</definedName>
    <definedName name="dom" localSheetId="35">#REF!</definedName>
    <definedName name="dom" localSheetId="36">#REF!</definedName>
    <definedName name="dom" localSheetId="39">#REF!</definedName>
    <definedName name="dom">#REF!</definedName>
    <definedName name="dombs" localSheetId="16">#REF!</definedName>
    <definedName name="dombs" localSheetId="35">#REF!</definedName>
    <definedName name="dombs" localSheetId="36">#REF!</definedName>
    <definedName name="dombs" localSheetId="39">#REF!</definedName>
    <definedName name="dombs">#REF!</definedName>
    <definedName name="DOMOVS" localSheetId="35">#REF!</definedName>
    <definedName name="DOMOVS" localSheetId="36">#REF!</definedName>
    <definedName name="DOMOVS" localSheetId="39">#REF!</definedName>
    <definedName name="DOMOVS">#REF!</definedName>
    <definedName name="dr" localSheetId="35">#REF!</definedName>
    <definedName name="dr" localSheetId="36">#REF!</definedName>
    <definedName name="dr" localSheetId="39">#REF!</definedName>
    <definedName name="dr">#REF!</definedName>
    <definedName name="dx" localSheetId="16">#REF!</definedName>
    <definedName name="dx" localSheetId="35">#REF!</definedName>
    <definedName name="dx" localSheetId="36">#REF!</definedName>
    <definedName name="dx" localSheetId="39">#REF!</definedName>
    <definedName name="dx">#REF!</definedName>
    <definedName name="E" localSheetId="35">#REF!</definedName>
    <definedName name="E" localSheetId="36">#REF!</definedName>
    <definedName name="E" localSheetId="39">#REF!</definedName>
    <definedName name="E">#REF!</definedName>
    <definedName name="EPAGE1" localSheetId="35">#REF!</definedName>
    <definedName name="EPAGE1" localSheetId="36">#REF!</definedName>
    <definedName name="EPAGE1" localSheetId="39">#REF!</definedName>
    <definedName name="EPAGE1">#REF!</definedName>
    <definedName name="EXP" localSheetId="16">'[1]last qrt2001'!#REF!</definedName>
    <definedName name="EXP" localSheetId="35">'[1]last qrt2001'!#REF!</definedName>
    <definedName name="EXP" localSheetId="36">'[1]last qrt2001'!#REF!</definedName>
    <definedName name="EXP" localSheetId="39">'[1]last qrt2001'!#REF!</definedName>
    <definedName name="EXP" localSheetId="14">#REF!</definedName>
    <definedName name="EXP">'[1]last qrt2001'!#REF!</definedName>
    <definedName name="F" localSheetId="16">'[27]FINANCE CODE'!#REF!</definedName>
    <definedName name="F" localSheetId="35">'[27]FINANCE CODE'!#REF!</definedName>
    <definedName name="F" localSheetId="36">'[27]FINANCE CODE'!#REF!</definedName>
    <definedName name="F" localSheetId="39">'[27]FINANCE CODE'!#REF!</definedName>
    <definedName name="F" localSheetId="14">'[27]FINANCE CODE'!#REF!</definedName>
    <definedName name="F">'[27]FINANCE CODE'!#REF!</definedName>
    <definedName name="f_name">'[28]A-C CODE &amp; NAME'!$B$1:$C$193</definedName>
    <definedName name="FA" localSheetId="16">[17]acct!#REF!</definedName>
    <definedName name="FA" localSheetId="35">[17]acct!#REF!</definedName>
    <definedName name="FA" localSheetId="36">[17]acct!#REF!</definedName>
    <definedName name="FA" localSheetId="39">[17]acct!#REF!</definedName>
    <definedName name="FA" localSheetId="14">[17]acct!#REF!</definedName>
    <definedName name="FA">[17]acct!#REF!</definedName>
    <definedName name="Fcy" localSheetId="16">#REF!</definedName>
    <definedName name="Fcy" localSheetId="35">#REF!</definedName>
    <definedName name="Fcy" localSheetId="36">#REF!</definedName>
    <definedName name="Fcy" localSheetId="39">#REF!</definedName>
    <definedName name="Fcy">#REF!</definedName>
    <definedName name="FDE" localSheetId="16">'[29]Notes1-5'!#REF!</definedName>
    <definedName name="FDE" localSheetId="35">'[29]Notes1-5'!#REF!</definedName>
    <definedName name="FDE" localSheetId="36">'[29]Notes1-5'!#REF!</definedName>
    <definedName name="FDE" localSheetId="39">'[29]Notes1-5'!#REF!</definedName>
    <definedName name="FDE" localSheetId="14">'[29]Notes1-5'!#REF!</definedName>
    <definedName name="FDE">'[29]Notes1-5'!#REF!</definedName>
    <definedName name="FinancialGraphs" localSheetId="16">#REF!</definedName>
    <definedName name="FinancialGraphs" localSheetId="35">#REF!</definedName>
    <definedName name="FinancialGraphs" localSheetId="36">#REF!</definedName>
    <definedName name="FinancialGraphs" localSheetId="39">#REF!</definedName>
    <definedName name="FinancialGraphs" localSheetId="14">#REF!</definedName>
    <definedName name="FinancialGraphs">#REF!</definedName>
    <definedName name="FINASSET" localSheetId="16">[17]acct!#REF!</definedName>
    <definedName name="FINASSET" localSheetId="35">[17]acct!#REF!</definedName>
    <definedName name="FINASSET" localSheetId="36">[17]acct!#REF!</definedName>
    <definedName name="FINASSET" localSheetId="39">[17]acct!#REF!</definedName>
    <definedName name="FINASSET" localSheetId="14">[17]acct!#REF!</definedName>
    <definedName name="FINASSET">[17]acct!#REF!</definedName>
    <definedName name="flegtcher123" hidden="1">{"'CALL MONEY'!$K$53"}</definedName>
    <definedName name="fletcher" hidden="1">{"'CALL MONEY'!$K$53"}</definedName>
    <definedName name="Foreign" localSheetId="16">#REF!</definedName>
    <definedName name="Foreign" localSheetId="35">#REF!</definedName>
    <definedName name="Foreign" localSheetId="36">#REF!</definedName>
    <definedName name="Foreign" localSheetId="39">#REF!</definedName>
    <definedName name="Foreign">#REF!</definedName>
    <definedName name="FORM" localSheetId="16">#REF!</definedName>
    <definedName name="FORM" localSheetId="35">#REF!</definedName>
    <definedName name="FORM" localSheetId="36">#REF!</definedName>
    <definedName name="FORM" localSheetId="39">#REF!</definedName>
    <definedName name="FORM">#REF!</definedName>
    <definedName name="FP_EU_0206__00246_04" localSheetId="16">#REF!</definedName>
    <definedName name="FP_EU_0206__00246_04" localSheetId="35">#REF!</definedName>
    <definedName name="FP_EU_0206__00246_04" localSheetId="36">#REF!</definedName>
    <definedName name="FP_EU_0206__00246_04" localSheetId="39">#REF!</definedName>
    <definedName name="FP_EU_0206__00246_04">#REF!</definedName>
    <definedName name="FSA" localSheetId="35">#REF!</definedName>
    <definedName name="FSA" localSheetId="36">#REF!</definedName>
    <definedName name="FSA" localSheetId="39">#REF!</definedName>
    <definedName name="FSA">#REF!</definedName>
    <definedName name="G" localSheetId="35">#REF!</definedName>
    <definedName name="G" localSheetId="36">#REF!</definedName>
    <definedName name="G" localSheetId="39">#REF!</definedName>
    <definedName name="G">#REF!</definedName>
    <definedName name="g54." localSheetId="16">#REF!</definedName>
    <definedName name="g54." localSheetId="35">#REF!</definedName>
    <definedName name="g54." localSheetId="36">#REF!</definedName>
    <definedName name="g54." localSheetId="39">#REF!</definedName>
    <definedName name="g54.">#REF!</definedName>
    <definedName name="GrpAcct1" localSheetId="0" hidden="1">"5110"</definedName>
    <definedName name="GrpAcct10" localSheetId="0" hidden="1">"6210"</definedName>
    <definedName name="GrpAcct11" localSheetId="0" hidden="1">"6310"</definedName>
    <definedName name="GrpAcct12" localSheetId="0" hidden="1">"6410"</definedName>
    <definedName name="GrpAcct13" localSheetId="0" hidden="1">"6510"</definedName>
    <definedName name="GrpAcct14" localSheetId="0" hidden="1">"6710"</definedName>
    <definedName name="GrpAcct15" localSheetId="0" hidden="1">"7110"</definedName>
    <definedName name="GrpAcct16" localSheetId="0" hidden="1">"7210"</definedName>
    <definedName name="GrpAcct17" localSheetId="0" hidden="1">"7410"</definedName>
    <definedName name="GrpAcct18" localSheetId="0" hidden="1">"8110"</definedName>
    <definedName name="GrpAcct19" localSheetId="0" hidden="1">"8120"</definedName>
    <definedName name="GrpAcct2" localSheetId="0" hidden="1">"5210"</definedName>
    <definedName name="GrpAcct20" localSheetId="0" hidden="1">"8130"</definedName>
    <definedName name="GrpAcct21" localSheetId="0" hidden="1">"8140"</definedName>
    <definedName name="GrpAcct22" localSheetId="0" hidden="1">"8150"</definedName>
    <definedName name="GrpAcct23" localSheetId="0" hidden="1">"8210"</definedName>
    <definedName name="GrpAcct24" localSheetId="0" hidden="1">"8220"</definedName>
    <definedName name="GrpAcct25" localSheetId="0" hidden="1">"8230"</definedName>
    <definedName name="GrpAcct26" localSheetId="0" hidden="1">"8240"</definedName>
    <definedName name="GrpAcct27" localSheetId="0" hidden="1">"8250"</definedName>
    <definedName name="GrpAcct28" localSheetId="0" hidden="1">"8260"</definedName>
    <definedName name="GrpAcct29" localSheetId="0" hidden="1">"8260A"</definedName>
    <definedName name="GrpAcct3" localSheetId="0" hidden="1">"5310"</definedName>
    <definedName name="GrpAcct30" localSheetId="0" hidden="1">"8271"</definedName>
    <definedName name="GrpAcct31" localSheetId="0" hidden="1">"8272"</definedName>
    <definedName name="GrpAcct32" localSheetId="0" hidden="1">"8273"</definedName>
    <definedName name="GrpAcct33" localSheetId="0" hidden="1">"8274"</definedName>
    <definedName name="GrpAcct34" localSheetId="0" hidden="1">"8275"</definedName>
    <definedName name="GrpAcct35" localSheetId="0" hidden="1">"8276"</definedName>
    <definedName name="GrpAcct4" localSheetId="0" hidden="1">"5410"</definedName>
    <definedName name="GrpAcct5" localSheetId="0" hidden="1">"5510"</definedName>
    <definedName name="GrpAcct6" localSheetId="0" hidden="1">"5610"</definedName>
    <definedName name="GrpAcct7" localSheetId="0" hidden="1">"5710"</definedName>
    <definedName name="GrpAcct8" localSheetId="0" hidden="1">"5810"</definedName>
    <definedName name="GrpAcct9" localSheetId="0" hidden="1">"6110"</definedName>
    <definedName name="GrpLevel" localSheetId="0" hidden="1">2</definedName>
    <definedName name="Hamid" localSheetId="35">#REF!</definedName>
    <definedName name="Hamid" localSheetId="36">#REF!</definedName>
    <definedName name="Hamid" localSheetId="39">#REF!</definedName>
    <definedName name="Hamid">#REF!</definedName>
    <definedName name="hh" localSheetId="4" hidden="1">{"'CALL MONEY'!$K$53"}</definedName>
    <definedName name="hh" localSheetId="14" hidden="1">{"'CALL MONEY'!$K$53"}</definedName>
    <definedName name="hh" localSheetId="10" hidden="1">{"'CALL MONEY'!$K$53"}</definedName>
    <definedName name="hh" hidden="1">{"'CALL MONEY'!$K$53"}</definedName>
    <definedName name="html" localSheetId="4" hidden="1">{"'CALL MONEY'!$K$53"}</definedName>
    <definedName name="html" localSheetId="14" hidden="1">{"'CALL MONEY'!$K$53"}</definedName>
    <definedName name="html" localSheetId="10" hidden="1">{"'CALL MONEY'!$K$53"}</definedName>
    <definedName name="html" hidden="1">{"'CALL MONEY'!$K$53"}</definedName>
    <definedName name="html_cntrl" localSheetId="4" hidden="1">{"'CALL MONEY'!$K$53"}</definedName>
    <definedName name="html_cntrl" localSheetId="14" hidden="1">{"'CALL MONEY'!$K$53"}</definedName>
    <definedName name="html_cntrl" localSheetId="10" hidden="1">{"'CALL MONEY'!$K$53"}</definedName>
    <definedName name="html_cntrl" hidden="1">{"'CALL MONEY'!$K$53"}</definedName>
    <definedName name="html_cntrl465454" localSheetId="4" hidden="1">{"'CALL MONEY'!$K$53"}</definedName>
    <definedName name="html_cntrl465454" localSheetId="14" hidden="1">{"'CALL MONEY'!$K$53"}</definedName>
    <definedName name="html_cntrl465454" localSheetId="10" hidden="1">{"'CALL MONEY'!$K$53"}</definedName>
    <definedName name="html_cntrl465454" hidden="1">{"'CALL MONEY'!$K$53"}</definedName>
    <definedName name="HTML_CodePage" hidden="1">1252</definedName>
    <definedName name="HTML_Control" localSheetId="4" hidden="1">{"'CALL MONEY'!$K$53"}</definedName>
    <definedName name="HTML_Control" localSheetId="14" hidden="1">{"'CALL MONEY'!$K$53"}</definedName>
    <definedName name="HTML_Control" localSheetId="10" hidden="1">{"'CALL MONEY'!$K$53"}</definedName>
    <definedName name="HTML_Control" hidden="1">{"'CALL MONEY'!$K$53"}</definedName>
    <definedName name="html_ctl78" localSheetId="4" hidden="1">{"'CALL MONEY'!$K$53"}</definedName>
    <definedName name="html_ctl78" localSheetId="14" hidden="1">{"'CALL MONEY'!$K$53"}</definedName>
    <definedName name="html_ctl78" localSheetId="10"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35">#REF!</definedName>
    <definedName name="I" localSheetId="36">#REF!</definedName>
    <definedName name="I" localSheetId="39">#REF!</definedName>
    <definedName name="I" localSheetId="14">#REF!</definedName>
    <definedName name="I">#REF!</definedName>
    <definedName name="IDFUIU" localSheetId="35">#REF!</definedName>
    <definedName name="IDFUIU" localSheetId="36">#REF!</definedName>
    <definedName name="IDFUIU" localSheetId="39">#REF!</definedName>
    <definedName name="IDFUIU">#REF!</definedName>
    <definedName name="IEC" localSheetId="16">#REF!</definedName>
    <definedName name="IEC" localSheetId="35">#REF!</definedName>
    <definedName name="IEC" localSheetId="36">#REF!</definedName>
    <definedName name="IEC" localSheetId="39">#REF!</definedName>
    <definedName name="IEC">#REF!</definedName>
    <definedName name="IECO" localSheetId="16">#REF!</definedName>
    <definedName name="IECO" localSheetId="35">#REF!</definedName>
    <definedName name="IECO" localSheetId="36">#REF!</definedName>
    <definedName name="IECO" localSheetId="39">#REF!</definedName>
    <definedName name="IECO">#REF!</definedName>
    <definedName name="IECO1" localSheetId="16">#REF!</definedName>
    <definedName name="IECO1" localSheetId="35">#REF!</definedName>
    <definedName name="IECO1" localSheetId="36">#REF!</definedName>
    <definedName name="IECO1" localSheetId="39">#REF!</definedName>
    <definedName name="IECO1">#REF!</definedName>
    <definedName name="IED" localSheetId="16">#REF!</definedName>
    <definedName name="IED" localSheetId="35">#REF!</definedName>
    <definedName name="IED" localSheetId="36">#REF!</definedName>
    <definedName name="IED" localSheetId="39">#REF!</definedName>
    <definedName name="IED">#REF!</definedName>
    <definedName name="IEH" localSheetId="16">#REF!</definedName>
    <definedName name="IEH" localSheetId="35">#REF!</definedName>
    <definedName name="IEH" localSheetId="36">#REF!</definedName>
    <definedName name="IEH" localSheetId="39">#REF!</definedName>
    <definedName name="IEH">#REF!</definedName>
    <definedName name="IEP" localSheetId="16">#REF!</definedName>
    <definedName name="IEP" localSheetId="35">#REF!</definedName>
    <definedName name="IEP" localSheetId="36">#REF!</definedName>
    <definedName name="IEP" localSheetId="39">#REF!</definedName>
    <definedName name="IEP">#REF!</definedName>
    <definedName name="IES" localSheetId="16">#REF!</definedName>
    <definedName name="IES" localSheetId="35">#REF!</definedName>
    <definedName name="IES" localSheetId="36">#REF!</definedName>
    <definedName name="IES" localSheetId="39">#REF!</definedName>
    <definedName name="IES">#REF!</definedName>
    <definedName name="IET" localSheetId="16">#REF!</definedName>
    <definedName name="IET" localSheetId="35">#REF!</definedName>
    <definedName name="IET" localSheetId="36">#REF!</definedName>
    <definedName name="IET" localSheetId="39">#REF!</definedName>
    <definedName name="IET">#REF!</definedName>
    <definedName name="INC" localSheetId="16">'[1]last qrt2001'!#REF!</definedName>
    <definedName name="INC" localSheetId="35">'[1]last qrt2001'!#REF!</definedName>
    <definedName name="INC" localSheetId="36">'[1]last qrt2001'!#REF!</definedName>
    <definedName name="INC" localSheetId="39">'[1]last qrt2001'!#REF!</definedName>
    <definedName name="INC" localSheetId="14">#REF!</definedName>
    <definedName name="INC">'[1]last qrt2001'!#REF!</definedName>
    <definedName name="IncomeStatementDates" localSheetId="35">#REF!</definedName>
    <definedName name="IncomeStatementDates" localSheetId="36">#REF!</definedName>
    <definedName name="IncomeStatementDates" localSheetId="39">#REF!</definedName>
    <definedName name="IncomeStatementDates" localSheetId="14">#REF!</definedName>
    <definedName name="IncomeStatementDates">#REF!</definedName>
    <definedName name="INVEST" localSheetId="16">[17]acct!#REF!</definedName>
    <definedName name="INVEST" localSheetId="35">[17]acct!#REF!</definedName>
    <definedName name="INVEST" localSheetId="36">[17]acct!#REF!</definedName>
    <definedName name="INVEST" localSheetId="39">[17]acct!#REF!</definedName>
    <definedName name="INVEST" localSheetId="14">[17]acct!#REF!</definedName>
    <definedName name="INVEST">[17]acct!#REF!</definedName>
    <definedName name="IPAGE1" localSheetId="35">#REF!</definedName>
    <definedName name="IPAGE1" localSheetId="36">#REF!</definedName>
    <definedName name="IPAGE1" localSheetId="39">#REF!</definedName>
    <definedName name="IPAGE1" localSheetId="14">#REF!</definedName>
    <definedName name="IPAGE1">#REF!</definedName>
    <definedName name="iqbal" localSheetId="16">[30]Sheet2!#REF!</definedName>
    <definedName name="iqbal" localSheetId="35">[30]Sheet2!#REF!</definedName>
    <definedName name="iqbal" localSheetId="36">[30]Sheet2!#REF!</definedName>
    <definedName name="iqbal" localSheetId="39">[30]Sheet2!#REF!</definedName>
    <definedName name="iqbal" localSheetId="14">[30]Sheet2!#REF!</definedName>
    <definedName name="iqbal">[30]Sheet2!#REF!</definedName>
    <definedName name="iu" localSheetId="16">#REF!</definedName>
    <definedName name="iu" localSheetId="35">#REF!</definedName>
    <definedName name="iu" localSheetId="36">#REF!</definedName>
    <definedName name="iu" localSheetId="39">#REF!</definedName>
    <definedName name="iu">#REF!</definedName>
    <definedName name="J" localSheetId="35">#REF!</definedName>
    <definedName name="J" localSheetId="36">#REF!</definedName>
    <definedName name="J" localSheetId="39">#REF!</definedName>
    <definedName name="J">#REF!</definedName>
    <definedName name="kauser" localSheetId="16">#REF!</definedName>
    <definedName name="kauser" localSheetId="35">#REF!</definedName>
    <definedName name="kauser" localSheetId="36">#REF!</definedName>
    <definedName name="kauser" localSheetId="39">#REF!</definedName>
    <definedName name="kauser">#REF!</definedName>
    <definedName name="L" localSheetId="35">#REF!</definedName>
    <definedName name="L" localSheetId="36">#REF!</definedName>
    <definedName name="L" localSheetId="39">#REF!</definedName>
    <definedName name="L">#REF!</definedName>
    <definedName name="L_AcctDes">Links!$E:$E</definedName>
    <definedName name="L_Adjust">Links!$H:$H</definedName>
    <definedName name="L_Adjust_GT">Links!$H$147</definedName>
    <definedName name="L_AJE_Tot">Links!$G:$G</definedName>
    <definedName name="L_AJE_Tot_GT">Links!$G$147</definedName>
    <definedName name="L_CompNum">Links!$B:$B</definedName>
    <definedName name="L_CY_Beg">Links!$F:$F</definedName>
    <definedName name="L_CY_Beg_GT">Links!$F$147</definedName>
    <definedName name="L_CY_End">Links!$J:$J</definedName>
    <definedName name="L_CY_End_GT">Links!$J$147</definedName>
    <definedName name="L_GrpNum">Links!$C:$C</definedName>
    <definedName name="L_Headings">Links!$1:$1</definedName>
    <definedName name="L_KeyValue">Links!$A:$A</definedName>
    <definedName name="L_PY_End">Links!$K:$K</definedName>
    <definedName name="L_PY_End_GT">Links!$K$147</definedName>
    <definedName name="L_RJE_Tot">Links!$I:$I</definedName>
    <definedName name="L_RJE_Tot_GT">Links!$I$147</definedName>
    <definedName name="L_RowNum">Links!$D:$D</definedName>
    <definedName name="LIAB1" localSheetId="35">#REF!</definedName>
    <definedName name="LIAB1" localSheetId="36">#REF!</definedName>
    <definedName name="LIAB1" localSheetId="39">#REF!</definedName>
    <definedName name="LIAB1" localSheetId="14">#REF!</definedName>
    <definedName name="LIAB1">#REF!</definedName>
    <definedName name="LIAB2" localSheetId="35">#REF!</definedName>
    <definedName name="LIAB2" localSheetId="36">#REF!</definedName>
    <definedName name="LIAB2" localSheetId="39">#REF!</definedName>
    <definedName name="LIAB2">#REF!</definedName>
    <definedName name="LIAB3" localSheetId="35">#REF!</definedName>
    <definedName name="LIAB3" localSheetId="36">#REF!</definedName>
    <definedName name="LIAB3" localSheetId="39">#REF!</definedName>
    <definedName name="LIAB3">#REF!</definedName>
    <definedName name="LIAB4" localSheetId="35">#REF!</definedName>
    <definedName name="LIAB4" localSheetId="36">#REF!</definedName>
    <definedName name="LIAB4" localSheetId="39">#REF!</definedName>
    <definedName name="LIAB4">#REF!</definedName>
    <definedName name="LIBAST" localSheetId="35">#REF!</definedName>
    <definedName name="LIBAST" localSheetId="36">#REF!</definedName>
    <definedName name="LIBAST" localSheetId="39">#REF!</definedName>
    <definedName name="LIBAST">#REF!</definedName>
    <definedName name="lkup">[31]Ranges!$B$3:$C$12</definedName>
    <definedName name="LOANS" localSheetId="16">[17]acct!#REF!</definedName>
    <definedName name="LOANS" localSheetId="35">[17]acct!#REF!</definedName>
    <definedName name="LOANS" localSheetId="36">[17]acct!#REF!</definedName>
    <definedName name="LOANS" localSheetId="39">[17]acct!#REF!</definedName>
    <definedName name="LOANS" localSheetId="14">[17]acct!#REF!</definedName>
    <definedName name="LOANS">[17]acct!#REF!</definedName>
    <definedName name="longterm" localSheetId="16">#REF!</definedName>
    <definedName name="longterm" localSheetId="35">#REF!</definedName>
    <definedName name="longterm" localSheetId="36">#REF!</definedName>
    <definedName name="longterm" localSheetId="39">#REF!</definedName>
    <definedName name="longterm">#REF!</definedName>
    <definedName name="LPAGE1" localSheetId="35">#REF!</definedName>
    <definedName name="LPAGE1" localSheetId="36">#REF!</definedName>
    <definedName name="LPAGE1" localSheetId="39">#REF!</definedName>
    <definedName name="LPAGE1">#REF!</definedName>
    <definedName name="LPAGE2" localSheetId="35">#REF!</definedName>
    <definedName name="LPAGE2" localSheetId="36">#REF!</definedName>
    <definedName name="LPAGE2" localSheetId="39">#REF!</definedName>
    <definedName name="LPAGE2">#REF!</definedName>
    <definedName name="LPAGE3" localSheetId="35">#REF!</definedName>
    <definedName name="LPAGE3" localSheetId="36">#REF!</definedName>
    <definedName name="LPAGE3" localSheetId="39">#REF!</definedName>
    <definedName name="LPAGE3">#REF!</definedName>
    <definedName name="LPAGE4" localSheetId="35">#REF!</definedName>
    <definedName name="LPAGE4" localSheetId="36">#REF!</definedName>
    <definedName name="LPAGE4" localSheetId="39">#REF!</definedName>
    <definedName name="LPAGE4">#REF!</definedName>
    <definedName name="M" localSheetId="35">#REF!</definedName>
    <definedName name="M" localSheetId="36">#REF!</definedName>
    <definedName name="M" localSheetId="39">#REF!</definedName>
    <definedName name="M">#REF!</definedName>
    <definedName name="main" localSheetId="35">#REF!</definedName>
    <definedName name="main" localSheetId="36">#REF!</definedName>
    <definedName name="main" localSheetId="39">#REF!</definedName>
    <definedName name="main">#REF!</definedName>
    <definedName name="MANAMABS" localSheetId="16">#REF!</definedName>
    <definedName name="MANAMABS" localSheetId="35">#REF!</definedName>
    <definedName name="MANAMABS" localSheetId="36">#REF!</definedName>
    <definedName name="MANAMABS" localSheetId="39">#REF!</definedName>
    <definedName name="MANAMABS">#REF!</definedName>
    <definedName name="manamabs0207">[32]Sheet3!$A$157:$C$321</definedName>
    <definedName name="Manamapl" localSheetId="16">#REF!</definedName>
    <definedName name="Manamapl" localSheetId="35">#REF!</definedName>
    <definedName name="Manamapl" localSheetId="36">#REF!</definedName>
    <definedName name="Manamapl" localSheetId="39">#REF!</definedName>
    <definedName name="Manamapl">#REF!</definedName>
    <definedName name="manamapl0207">[32]Sheet3!$A$5:$C$153</definedName>
    <definedName name="Manamapl5" localSheetId="16">#REF!</definedName>
    <definedName name="Manamapl5" localSheetId="35">#REF!</definedName>
    <definedName name="Manamapl5" localSheetId="36">#REF!</definedName>
    <definedName name="Manamapl5" localSheetId="39">#REF!</definedName>
    <definedName name="Manamapl5">#REF!</definedName>
    <definedName name="masroor" localSheetId="16">#REF!</definedName>
    <definedName name="masroor" localSheetId="35">#REF!</definedName>
    <definedName name="masroor" localSheetId="36">#REF!</definedName>
    <definedName name="masroor" localSheetId="39">#REF!</definedName>
    <definedName name="masroor">#REF!</definedName>
    <definedName name="MAZ" localSheetId="16">'[33]T-BILL'!#REF!</definedName>
    <definedName name="MAZ" localSheetId="35">'[33]T-BILL'!#REF!</definedName>
    <definedName name="MAZ" localSheetId="36">'[33]T-BILL'!#REF!</definedName>
    <definedName name="MAZ" localSheetId="39">'[33]T-BILL'!#REF!</definedName>
    <definedName name="MAZ" localSheetId="14">'[33]T-BILL'!#REF!</definedName>
    <definedName name="MAZ">'[33]T-BILL'!#REF!</definedName>
    <definedName name="MLNTREGISTER" localSheetId="35">#REF!</definedName>
    <definedName name="MLNTREGISTER" localSheetId="36">#REF!</definedName>
    <definedName name="MLNTREGISTER" localSheetId="39">#REF!</definedName>
    <definedName name="MLNTREGISTER" localSheetId="14">#REF!</definedName>
    <definedName name="MLNTREGISTER">#REF!</definedName>
    <definedName name="MR">'[34]Market Rates'!$B$1:$G$65536</definedName>
    <definedName name="N" localSheetId="35">#REF!</definedName>
    <definedName name="N" localSheetId="36">#REF!</definedName>
    <definedName name="N" localSheetId="39">#REF!</definedName>
    <definedName name="N" localSheetId="14">#REF!</definedName>
    <definedName name="N">#REF!</definedName>
    <definedName name="NEW">'[35]Implied Rate'!$B$49:$BC$408</definedName>
    <definedName name="note" localSheetId="14" hidden="1">{"'CALL MONEY'!$K$53"}</definedName>
    <definedName name="note" hidden="1">{"'CALL MONEY'!$K$53"}</definedName>
    <definedName name="Note55" localSheetId="16">'[36]BS-OVS'!#REF!</definedName>
    <definedName name="Note55" localSheetId="35">'[36]BS-OVS'!#REF!</definedName>
    <definedName name="Note55" localSheetId="36">'[36]BS-OVS'!#REF!</definedName>
    <definedName name="Note55" localSheetId="39">'[36]BS-OVS'!#REF!</definedName>
    <definedName name="Note55" localSheetId="14">'[36]BS-OVS'!#REF!</definedName>
    <definedName name="Note55">'[36]BS-OVS'!#REF!</definedName>
    <definedName name="Note58" localSheetId="16">'[24]BS-OVS'!#REF!</definedName>
    <definedName name="Note58" localSheetId="35">'[24]BS-OVS'!#REF!</definedName>
    <definedName name="Note58" localSheetId="36">'[24]BS-OVS'!#REF!</definedName>
    <definedName name="Note58" localSheetId="39">'[24]BS-OVS'!#REF!</definedName>
    <definedName name="Note58">'[24]BS-OVS'!#REF!</definedName>
    <definedName name="npl" localSheetId="35">#REF!</definedName>
    <definedName name="npl" localSheetId="36">#REF!</definedName>
    <definedName name="npl" localSheetId="39">#REF!</definedName>
    <definedName name="npl" localSheetId="14">#REF!</definedName>
    <definedName name="npl">#REF!</definedName>
    <definedName name="nplsum" localSheetId="35">#REF!</definedName>
    <definedName name="nplsum" localSheetId="36">#REF!</definedName>
    <definedName name="nplsum" localSheetId="39">#REF!</definedName>
    <definedName name="nplsum">#REF!</definedName>
    <definedName name="NumofGrpAccts" localSheetId="0" hidden="1">35</definedName>
    <definedName name="O" localSheetId="35">#REF!</definedName>
    <definedName name="O" localSheetId="36">#REF!</definedName>
    <definedName name="O" localSheetId="39">#REF!</definedName>
    <definedName name="O" localSheetId="14">#REF!</definedName>
    <definedName name="O">#REF!</definedName>
    <definedName name="os" localSheetId="16">#REF!</definedName>
    <definedName name="os" localSheetId="35">#REF!</definedName>
    <definedName name="os" localSheetId="36">#REF!</definedName>
    <definedName name="os" localSheetId="39">#REF!</definedName>
    <definedName name="os">#REF!</definedName>
    <definedName name="OSAL" localSheetId="35">#REF!</definedName>
    <definedName name="OSAL" localSheetId="36">#REF!</definedName>
    <definedName name="OSAL" localSheetId="39">#REF!</definedName>
    <definedName name="OSAL">#REF!</definedName>
    <definedName name="osbs" localSheetId="16">#REF!</definedName>
    <definedName name="osbs" localSheetId="35">#REF!</definedName>
    <definedName name="osbs" localSheetId="36">#REF!</definedName>
    <definedName name="osbs" localSheetId="39">#REF!</definedName>
    <definedName name="osbs">#REF!</definedName>
    <definedName name="OVER" localSheetId="16">#REF!</definedName>
    <definedName name="OVER" localSheetId="35">#REF!</definedName>
    <definedName name="OVER" localSheetId="36">#REF!</definedName>
    <definedName name="OVER" localSheetId="39">#REF!</definedName>
    <definedName name="OVER">#REF!</definedName>
    <definedName name="P" localSheetId="35">#REF!</definedName>
    <definedName name="P" localSheetId="36">#REF!</definedName>
    <definedName name="P" localSheetId="39">#REF!</definedName>
    <definedName name="P">#REF!</definedName>
    <definedName name="PAGE2" localSheetId="35">#REF!</definedName>
    <definedName name="PAGE2" localSheetId="36">#REF!</definedName>
    <definedName name="PAGE2" localSheetId="39">#REF!</definedName>
    <definedName name="PAGE2">#REF!</definedName>
    <definedName name="pkr">[19]PAKISTAN!$B$9:$L$24</definedName>
    <definedName name="pl">[20]woRKING!$A$3:$D$172</definedName>
    <definedName name="plbdec">'[37]December 06'!$A$5:$D$102</definedName>
    <definedName name="plbnov">'[37]November 06'!$A$5:$D$101</definedName>
    <definedName name="pld" localSheetId="16">#REF!</definedName>
    <definedName name="pld" localSheetId="35">#REF!</definedName>
    <definedName name="pld" localSheetId="36">#REF!</definedName>
    <definedName name="pld" localSheetId="39">#REF!</definedName>
    <definedName name="pld">#REF!</definedName>
    <definedName name="pldec">'[21]December 06'!$A$5:$D$89</definedName>
    <definedName name="plf">[38]FEb!$A$4:$C$149</definedName>
    <definedName name="plfeb">[23]Feb!$A$4:$C$73</definedName>
    <definedName name="plmarch">[23]MarchSL904!$A$5:$C$99</definedName>
    <definedName name="plmarch07">'[23]March 110'!$A$5:$C$80</definedName>
    <definedName name="pln" localSheetId="16">#REF!</definedName>
    <definedName name="pln" localSheetId="35">#REF!</definedName>
    <definedName name="pln" localSheetId="36">#REF!</definedName>
    <definedName name="pln" localSheetId="39">#REF!</definedName>
    <definedName name="pln">#REF!</definedName>
    <definedName name="plnov" localSheetId="16">#REF!</definedName>
    <definedName name="plnov" localSheetId="35">#REF!</definedName>
    <definedName name="plnov" localSheetId="36">#REF!</definedName>
    <definedName name="plnov" localSheetId="39">#REF!</definedName>
    <definedName name="plnov">#REF!</definedName>
    <definedName name="plnov06">'[21]November 06'!$A$5:$D$87</definedName>
    <definedName name="plw" localSheetId="35">#REF!</definedName>
    <definedName name="plw" localSheetId="36">#REF!</definedName>
    <definedName name="plw" localSheetId="39">#REF!</definedName>
    <definedName name="plw">#REF!</definedName>
    <definedName name="po" localSheetId="16">[39]BSDOMOVS!#REF!</definedName>
    <definedName name="po" localSheetId="35">[39]BSDOMOVS!#REF!</definedName>
    <definedName name="po" localSheetId="36">[39]BSDOMOVS!#REF!</definedName>
    <definedName name="po" localSheetId="39">[39]BSDOMOVS!#REF!</definedName>
    <definedName name="po" localSheetId="14">[39]BSDOMOVS!#REF!</definedName>
    <definedName name="po">[39]BSDOMOVS!#REF!</definedName>
    <definedName name="PP" localSheetId="35">#REF!</definedName>
    <definedName name="PP" localSheetId="36">#REF!</definedName>
    <definedName name="PP" localSheetId="39">#REF!</definedName>
    <definedName name="PP" localSheetId="14">#REF!</definedName>
    <definedName name="PP">#REF!</definedName>
    <definedName name="_xlnm.Print_Area" localSheetId="16">'1'!$A$1:$H$64</definedName>
    <definedName name="_xlnm.Print_Area" localSheetId="19">'100'!$A$1:$V$83</definedName>
    <definedName name="_xlnm.Print_Area" localSheetId="20">'111'!$A$1:$W$159</definedName>
    <definedName name="_xlnm.Print_Area" localSheetId="21">'112'!$A$1:$AB$224</definedName>
    <definedName name="_xlnm.Print_Area" localSheetId="22">'113'!$A$1:$AF$301</definedName>
    <definedName name="_xlnm.Print_Area" localSheetId="23">'114'!$B$1:$AF$360</definedName>
    <definedName name="_xlnm.Print_Area" localSheetId="24">'115'!$A$1:$T$454</definedName>
    <definedName name="_xlnm.Print_Area" localSheetId="25">'116'!$H$1:$T$514</definedName>
    <definedName name="_xlnm.Print_Area" localSheetId="26">'117'!$A$1:$J$72</definedName>
    <definedName name="_xlnm.Print_Area" localSheetId="35">'118'!$A$1:$K$52</definedName>
    <definedName name="_xlnm.Print_Area" localSheetId="36">'119'!$A$1:$K$69</definedName>
    <definedName name="_xlnm.Print_Area" localSheetId="39">'13'!$A$1:$K$84</definedName>
    <definedName name="_xlnm.Print_Area" localSheetId="27">'3'!$A$1:$M$111</definedName>
    <definedName name="_xlnm.Print_Area" localSheetId="17">'88'!$A$1:$T$71</definedName>
    <definedName name="_xlnm.Print_Area" localSheetId="34">'9'!$A$1:$L$60</definedName>
    <definedName name="_xlnm.Print_Area" localSheetId="18">'99'!$A$1:$T$126</definedName>
    <definedName name="_xlnm.Print_Area" localSheetId="37">Annexure1!$A$1:$S$169</definedName>
    <definedName name="_xlnm.Print_Area" localSheetId="38">Annexure2!$D$1:$Q$472</definedName>
    <definedName name="_xlnm.Print_Area" localSheetId="3">BS!$A$1:$H$53</definedName>
    <definedName name="_xlnm.Print_Area" localSheetId="12">'cash flow'!$A$1:$H$68</definedName>
    <definedName name="_xlnm.Print_Area" localSheetId="15">'cash flow working'!$A$1:$E$98</definedName>
    <definedName name="_xlnm.Print_Area" localSheetId="8">Distri!$A$1:$H$54</definedName>
    <definedName name="_xlnm.Print_Area" localSheetId="4">'Other Comp Income'!$A$1:$H$31</definedName>
    <definedName name="_xlnm.Print_Area" localSheetId="5">'P&amp;L'!$A$1:$H$65</definedName>
    <definedName name="_xlnm.Print_Area" localSheetId="6">'Qtr - PnL'!$A$1:$H$52</definedName>
    <definedName name="_xlnm.Print_Area" localSheetId="11">'Qtr - UHF'!$A$1:$H$46</definedName>
    <definedName name="_xlnm.Print_Area" localSheetId="13">'Qtr -cashflow'!$A$1:$E$57</definedName>
    <definedName name="_xlnm.Print_Area" localSheetId="14">[10]Sheet4!$A$421:$Q$523</definedName>
    <definedName name="_xlnm.Print_Area" localSheetId="2">'Title NIUT '!$A$1:$K$50</definedName>
    <definedName name="_xlnm.Print_Area" localSheetId="10">UHF!$A$1:$H$58</definedName>
    <definedName name="_xlnm.Print_Area">#REF!</definedName>
    <definedName name="PRINT_AREA_MI">[3]Sheet4!$A$421:$Q$523</definedName>
    <definedName name="_xlnm.Print_Titles" localSheetId="37">Annexure1!$6:$7</definedName>
    <definedName name="_xlnm.Print_Titles" localSheetId="38">Annexure2!$6:$7</definedName>
    <definedName name="_xlnm.Print_Titles" localSheetId="15">'cash flow working'!$1:$3</definedName>
    <definedName name="_xlnm.Print_Titles" localSheetId="0">Links!$B:$D,Links!$1:$1</definedName>
    <definedName name="PROFIT1" localSheetId="35">#REF!</definedName>
    <definedName name="PROFIT1" localSheetId="36">#REF!</definedName>
    <definedName name="PROFIT1" localSheetId="39">#REF!</definedName>
    <definedName name="PROFIT1" localSheetId="14">#REF!</definedName>
    <definedName name="PROFIT1">#REF!</definedName>
    <definedName name="PROFIT2" localSheetId="35">#REF!</definedName>
    <definedName name="PROFIT2" localSheetId="36">#REF!</definedName>
    <definedName name="PROFIT2" localSheetId="39">#REF!</definedName>
    <definedName name="PROFIT2">#REF!</definedName>
    <definedName name="Q" localSheetId="35">#REF!</definedName>
    <definedName name="Q" localSheetId="36">#REF!</definedName>
    <definedName name="Q" localSheetId="39">#REF!</definedName>
    <definedName name="Q">#REF!</definedName>
    <definedName name="QATAR1">[3]Sheet4!$H$428:$H$519</definedName>
    <definedName name="QATAR2">[3]Sheet4!$U$326:$U$417</definedName>
    <definedName name="rate">'[19]rate '!$B$4:$C$31</definedName>
    <definedName name="Recover">[40]Macro1!$A$170</definedName>
    <definedName name="REDCAP" localSheetId="16">[17]acct!#REF!</definedName>
    <definedName name="REDCAP" localSheetId="35">[17]acct!#REF!</definedName>
    <definedName name="REDCAP" localSheetId="36">[17]acct!#REF!</definedName>
    <definedName name="REDCAP" localSheetId="39">[17]acct!#REF!</definedName>
    <definedName name="REDCAP">[17]acct!#REF!</definedName>
    <definedName name="RF" localSheetId="16">[17]acct!#REF!</definedName>
    <definedName name="RF" localSheetId="35">[17]acct!#REF!</definedName>
    <definedName name="RF" localSheetId="36">[17]acct!#REF!</definedName>
    <definedName name="RF" localSheetId="39">[17]acct!#REF!</definedName>
    <definedName name="RF">[17]acct!#REF!</definedName>
    <definedName name="RowLevel" localSheetId="0" hidden="1">1</definedName>
    <definedName name="RRRR" localSheetId="35">#REF!</definedName>
    <definedName name="RRRR" localSheetId="36">#REF!</definedName>
    <definedName name="RRRR" localSheetId="39">#REF!</definedName>
    <definedName name="RRRR" localSheetId="14">#REF!</definedName>
    <definedName name="RRRR">#REF!</definedName>
    <definedName name="S_AcctDes" localSheetId="35">#REF!</definedName>
    <definedName name="S_AcctDes" localSheetId="36">#REF!</definedName>
    <definedName name="S_AcctDes" localSheetId="39">#REF!</definedName>
    <definedName name="S_AcctDes">#REF!</definedName>
    <definedName name="S_Adjust" localSheetId="35">#REF!</definedName>
    <definedName name="S_Adjust" localSheetId="36">#REF!</definedName>
    <definedName name="S_Adjust" localSheetId="39">#REF!</definedName>
    <definedName name="S_Adjust">#REF!</definedName>
    <definedName name="S_Adjust_Data" localSheetId="35">#REF!</definedName>
    <definedName name="S_Adjust_Data" localSheetId="36">#REF!</definedName>
    <definedName name="S_Adjust_Data" localSheetId="39">#REF!</definedName>
    <definedName name="S_Adjust_Data">#REF!</definedName>
    <definedName name="S_Adjust_GT" localSheetId="35">#REF!</definedName>
    <definedName name="S_Adjust_GT" localSheetId="36">#REF!</definedName>
    <definedName name="S_Adjust_GT" localSheetId="39">#REF!</definedName>
    <definedName name="S_Adjust_GT">#REF!</definedName>
    <definedName name="S_AJE_Tot" localSheetId="35">#REF!</definedName>
    <definedName name="S_AJE_Tot" localSheetId="36">#REF!</definedName>
    <definedName name="S_AJE_Tot" localSheetId="39">#REF!</definedName>
    <definedName name="S_AJE_Tot">#REF!</definedName>
    <definedName name="S_AJE_Tot_Data" localSheetId="35">#REF!</definedName>
    <definedName name="S_AJE_Tot_Data" localSheetId="36">#REF!</definedName>
    <definedName name="S_AJE_Tot_Data" localSheetId="39">#REF!</definedName>
    <definedName name="S_AJE_Tot_Data">#REF!</definedName>
    <definedName name="S_AJE_Tot_GT" localSheetId="35">#REF!</definedName>
    <definedName name="S_AJE_Tot_GT" localSheetId="36">#REF!</definedName>
    <definedName name="S_AJE_Tot_GT" localSheetId="39">#REF!</definedName>
    <definedName name="S_AJE_Tot_GT">#REF!</definedName>
    <definedName name="S_CompNum" localSheetId="35">#REF!</definedName>
    <definedName name="S_CompNum" localSheetId="36">#REF!</definedName>
    <definedName name="S_CompNum" localSheetId="39">#REF!</definedName>
    <definedName name="S_CompNum">#REF!</definedName>
    <definedName name="S_CY_Beg" localSheetId="35">#REF!</definedName>
    <definedName name="S_CY_Beg" localSheetId="36">#REF!</definedName>
    <definedName name="S_CY_Beg" localSheetId="39">#REF!</definedName>
    <definedName name="S_CY_Beg">#REF!</definedName>
    <definedName name="S_CY_Beg_Data" localSheetId="35">#REF!</definedName>
    <definedName name="S_CY_Beg_Data" localSheetId="36">#REF!</definedName>
    <definedName name="S_CY_Beg_Data" localSheetId="39">#REF!</definedName>
    <definedName name="S_CY_Beg_Data">#REF!</definedName>
    <definedName name="S_CY_Beg_GT" localSheetId="35">#REF!</definedName>
    <definedName name="S_CY_Beg_GT" localSheetId="36">#REF!</definedName>
    <definedName name="S_CY_Beg_GT" localSheetId="39">#REF!</definedName>
    <definedName name="S_CY_Beg_GT">#REF!</definedName>
    <definedName name="S_CY_End" localSheetId="35">#REF!</definedName>
    <definedName name="S_CY_End" localSheetId="36">#REF!</definedName>
    <definedName name="S_CY_End" localSheetId="39">#REF!</definedName>
    <definedName name="S_CY_End">#REF!</definedName>
    <definedName name="S_CY_End_Data" localSheetId="35">#REF!</definedName>
    <definedName name="S_CY_End_Data" localSheetId="36">#REF!</definedName>
    <definedName name="S_CY_End_Data" localSheetId="39">#REF!</definedName>
    <definedName name="S_CY_End_Data">#REF!</definedName>
    <definedName name="S_CY_End_GT" localSheetId="35">#REF!</definedName>
    <definedName name="S_CY_End_GT" localSheetId="36">#REF!</definedName>
    <definedName name="S_CY_End_GT" localSheetId="39">#REF!</definedName>
    <definedName name="S_CY_End_GT">#REF!</definedName>
    <definedName name="S_Diff_Amt" localSheetId="35">#REF!</definedName>
    <definedName name="S_Diff_Amt" localSheetId="36">#REF!</definedName>
    <definedName name="S_Diff_Amt" localSheetId="39">#REF!</definedName>
    <definedName name="S_Diff_Amt">#REF!</definedName>
    <definedName name="S_Diff_Pct" localSheetId="35">#REF!</definedName>
    <definedName name="S_Diff_Pct" localSheetId="36">#REF!</definedName>
    <definedName name="S_Diff_Pct" localSheetId="39">#REF!</definedName>
    <definedName name="S_Diff_Pct">#REF!</definedName>
    <definedName name="S_GrpNum" localSheetId="35">#REF!</definedName>
    <definedName name="S_GrpNum" localSheetId="36">#REF!</definedName>
    <definedName name="S_GrpNum" localSheetId="39">#REF!</definedName>
    <definedName name="S_GrpNum">#REF!</definedName>
    <definedName name="S_Headings" localSheetId="35">#REF!</definedName>
    <definedName name="S_Headings" localSheetId="36">#REF!</definedName>
    <definedName name="S_Headings" localSheetId="39">#REF!</definedName>
    <definedName name="S_Headings">#REF!</definedName>
    <definedName name="S_KeyValue" localSheetId="35">#REF!</definedName>
    <definedName name="S_KeyValue" localSheetId="36">#REF!</definedName>
    <definedName name="S_KeyValue" localSheetId="39">#REF!</definedName>
    <definedName name="S_KeyValue">#REF!</definedName>
    <definedName name="S_PY_End" localSheetId="35">#REF!</definedName>
    <definedName name="S_PY_End" localSheetId="36">#REF!</definedName>
    <definedName name="S_PY_End" localSheetId="39">#REF!</definedName>
    <definedName name="S_PY_End">#REF!</definedName>
    <definedName name="S_PY_End_Data" localSheetId="35">#REF!</definedName>
    <definedName name="S_PY_End_Data" localSheetId="36">#REF!</definedName>
    <definedName name="S_PY_End_Data" localSheetId="39">#REF!</definedName>
    <definedName name="S_PY_End_Data">#REF!</definedName>
    <definedName name="S_PY_End_GT" localSheetId="35">#REF!</definedName>
    <definedName name="S_PY_End_GT" localSheetId="36">#REF!</definedName>
    <definedName name="S_PY_End_GT" localSheetId="39">#REF!</definedName>
    <definedName name="S_PY_End_GT">#REF!</definedName>
    <definedName name="S_RJE_Tot" localSheetId="35">#REF!</definedName>
    <definedName name="S_RJE_Tot" localSheetId="36">#REF!</definedName>
    <definedName name="S_RJE_Tot" localSheetId="39">#REF!</definedName>
    <definedName name="S_RJE_Tot">#REF!</definedName>
    <definedName name="S_RJE_Tot_Data" localSheetId="35">#REF!</definedName>
    <definedName name="S_RJE_Tot_Data" localSheetId="36">#REF!</definedName>
    <definedName name="S_RJE_Tot_Data" localSheetId="39">#REF!</definedName>
    <definedName name="S_RJE_Tot_Data">#REF!</definedName>
    <definedName name="S_RJE_Tot_GT" localSheetId="35">#REF!</definedName>
    <definedName name="S_RJE_Tot_GT" localSheetId="36">#REF!</definedName>
    <definedName name="S_RJE_Tot_GT" localSheetId="39">#REF!</definedName>
    <definedName name="S_RJE_Tot_GT">#REF!</definedName>
    <definedName name="S_RowNum" localSheetId="35">#REF!</definedName>
    <definedName name="S_RowNum" localSheetId="36">#REF!</definedName>
    <definedName name="S_RowNum" localSheetId="39">#REF!</definedName>
    <definedName name="S_RowNum">#REF!</definedName>
    <definedName name="sa">[41]Sheet4!$A$421:$Q$523</definedName>
    <definedName name="sad" localSheetId="14" hidden="1">{"'CALL MONEY'!$K$53"}</definedName>
    <definedName name="sad" hidden="1">{"'CALL MONEY'!$K$53"}</definedName>
    <definedName name="SALES" localSheetId="16">[17]acct!#REF!</definedName>
    <definedName name="SALES" localSheetId="35">[17]acct!#REF!</definedName>
    <definedName name="SALES" localSheetId="36">[17]acct!#REF!</definedName>
    <definedName name="SALES" localSheetId="39">[17]acct!#REF!</definedName>
    <definedName name="SALES" localSheetId="14">[17]acct!#REF!</definedName>
    <definedName name="SALES">[17]acct!#REF!</definedName>
    <definedName name="sam" localSheetId="35">#REF!</definedName>
    <definedName name="sam" localSheetId="36">#REF!</definedName>
    <definedName name="sam" localSheetId="39">#REF!</definedName>
    <definedName name="sam" localSheetId="14">#REF!</definedName>
    <definedName name="sam">#REF!</definedName>
    <definedName name="SBP" localSheetId="16">'[42]Notes1-5'!#REF!</definedName>
    <definedName name="SBP" localSheetId="35">'[42]Notes1-5'!#REF!</definedName>
    <definedName name="SBP" localSheetId="36">'[42]Notes1-5'!#REF!</definedName>
    <definedName name="SBP" localSheetId="39">'[42]Notes1-5'!#REF!</definedName>
    <definedName name="SBP" localSheetId="14">'[42]Notes1-5'!#REF!</definedName>
    <definedName name="SBP">'[42]Notes1-5'!#REF!</definedName>
    <definedName name="sdsa">[43]A!$AX$5:$AX$129</definedName>
    <definedName name="sectionNames" localSheetId="35">#REF!</definedName>
    <definedName name="sectionNames" localSheetId="36">#REF!</definedName>
    <definedName name="sectionNames" localSheetId="39">#REF!</definedName>
    <definedName name="sectionNames" localSheetId="14">#REF!</definedName>
    <definedName name="sectionNames">#REF!</definedName>
    <definedName name="shehzad" localSheetId="16">[44]Sheet2!#REF!</definedName>
    <definedName name="shehzad" localSheetId="35">[44]Sheet2!#REF!</definedName>
    <definedName name="shehzad" localSheetId="36">[44]Sheet2!#REF!</definedName>
    <definedName name="shehzad" localSheetId="39">[44]Sheet2!#REF!</definedName>
    <definedName name="shehzad" localSheetId="14">[44]Sheet2!#REF!</definedName>
    <definedName name="shehzad">[44]Sheet2!#REF!</definedName>
    <definedName name="shortterm" localSheetId="16">#REF!</definedName>
    <definedName name="shortterm" localSheetId="35">#REF!</definedName>
    <definedName name="shortterm" localSheetId="36">#REF!</definedName>
    <definedName name="shortterm" localSheetId="39">#REF!</definedName>
    <definedName name="shortterm">#REF!</definedName>
    <definedName name="sma">[10]Sheet4!$A$421:$Q$523</definedName>
    <definedName name="SNS" localSheetId="16">[17]acct!#REF!</definedName>
    <definedName name="SNS" localSheetId="35">[17]acct!#REF!</definedName>
    <definedName name="SNS" localSheetId="36">[17]acct!#REF!</definedName>
    <definedName name="SNS" localSheetId="39">[17]acct!#REF!</definedName>
    <definedName name="SNS" localSheetId="14">[17]acct!#REF!</definedName>
    <definedName name="SNS">[17]acct!#REF!</definedName>
    <definedName name="SR" localSheetId="16">#REF!</definedName>
    <definedName name="SR" localSheetId="35">#REF!</definedName>
    <definedName name="SR" localSheetId="36">#REF!</definedName>
    <definedName name="SR" localSheetId="39">#REF!</definedName>
    <definedName name="SR">#REF!</definedName>
    <definedName name="STT" localSheetId="16" hidden="1">#REF!</definedName>
    <definedName name="STT" localSheetId="35" hidden="1">#REF!</definedName>
    <definedName name="STT" localSheetId="36" hidden="1">#REF!</definedName>
    <definedName name="STT" localSheetId="39" hidden="1">#REF!</definedName>
    <definedName name="STT" hidden="1">#REF!</definedName>
    <definedName name="sum" localSheetId="35">#REF!</definedName>
    <definedName name="sum" localSheetId="36">#REF!</definedName>
    <definedName name="sum" localSheetId="39">#REF!</definedName>
    <definedName name="sum">#REF!</definedName>
    <definedName name="T_BILLREPO" localSheetId="16">'[45]T-BILL'!#REF!</definedName>
    <definedName name="T_BILLREPO" localSheetId="35">'[45]T-BILL'!#REF!</definedName>
    <definedName name="T_BILLREPO" localSheetId="36">'[45]T-BILL'!#REF!</definedName>
    <definedName name="T_BILLREPO" localSheetId="39">'[45]T-BILL'!#REF!</definedName>
    <definedName name="T_BILLREPO" localSheetId="14">'[45]T-BILL'!#REF!</definedName>
    <definedName name="T_BILLREPO">'[45]T-BILL'!#REF!</definedName>
    <definedName name="TableName">"Dummy"</definedName>
    <definedName name="talha" localSheetId="4" hidden="1">{"'CALL MONEY'!$K$53"}</definedName>
    <definedName name="talha" localSheetId="14" hidden="1">{"'CALL MONEY'!$K$53"}</definedName>
    <definedName name="talha" localSheetId="10" hidden="1">{"'CALL MONEY'!$K$53"}</definedName>
    <definedName name="talha" hidden="1">{"'CALL MONEY'!$K$53"}</definedName>
    <definedName name="tAX" localSheetId="16">[17]acct!#REF!</definedName>
    <definedName name="tAX" localSheetId="35">[17]acct!#REF!</definedName>
    <definedName name="tAX" localSheetId="36">[17]acct!#REF!</definedName>
    <definedName name="tAX" localSheetId="39">[17]acct!#REF!</definedName>
    <definedName name="tAX" localSheetId="14">[17]acct!#REF!</definedName>
    <definedName name="tAX">[17]acct!#REF!</definedName>
    <definedName name="TBdbName" localSheetId="0" hidden="1">"179891DB5E784558B8B90A45D5BBF885.mdb"</definedName>
    <definedName name="TextRefCopy1" localSheetId="35">#REF!</definedName>
    <definedName name="TextRefCopy1" localSheetId="36">#REF!</definedName>
    <definedName name="TextRefCopy1" localSheetId="39">#REF!</definedName>
    <definedName name="TextRefCopy1" localSheetId="14">#REF!</definedName>
    <definedName name="TextRefCopy1">#REF!</definedName>
    <definedName name="TextRefCopyRangeCount" hidden="1">2</definedName>
    <definedName name="TOTAL" localSheetId="16">#REF!</definedName>
    <definedName name="TOTAL" localSheetId="35">#REF!</definedName>
    <definedName name="TOTAL" localSheetId="36">#REF!</definedName>
    <definedName name="TOTAL" localSheetId="39">#REF!</definedName>
    <definedName name="TOTAL">#REF!</definedName>
    <definedName name="TRF" localSheetId="16">'[1]last qrt2001'!#REF!</definedName>
    <definedName name="TRF" localSheetId="35">'[1]last qrt2001'!#REF!</definedName>
    <definedName name="TRF" localSheetId="36">'[1]last qrt2001'!#REF!</definedName>
    <definedName name="TRF" localSheetId="39">'[1]last qrt2001'!#REF!</definedName>
    <definedName name="TRF" localSheetId="14">'[1]last qrt2001'!#REF!</definedName>
    <definedName name="TRF">'[1]last qrt2001'!#REF!</definedName>
    <definedName name="ttt" localSheetId="16" hidden="1">#REF!</definedName>
    <definedName name="ttt" localSheetId="35" hidden="1">#REF!</definedName>
    <definedName name="ttt" localSheetId="36" hidden="1">#REF!</definedName>
    <definedName name="ttt" localSheetId="39" hidden="1">#REF!</definedName>
    <definedName name="ttt" localSheetId="14" hidden="1">#REF!</definedName>
    <definedName name="ttt" hidden="1">#REF!</definedName>
    <definedName name="uae">[19]UAE!$A$8:$G$29</definedName>
    <definedName name="ubl" localSheetId="16">#REF!</definedName>
    <definedName name="ubl" localSheetId="35">#REF!</definedName>
    <definedName name="ubl" localSheetId="36">#REF!</definedName>
    <definedName name="ubl" localSheetId="39">#REF!</definedName>
    <definedName name="ubl">#REF!</definedName>
    <definedName name="ublbs" localSheetId="16">#REF!</definedName>
    <definedName name="ublbs" localSheetId="35">#REF!</definedName>
    <definedName name="ublbs" localSheetId="36">#REF!</definedName>
    <definedName name="ublbs" localSheetId="39">#REF!</definedName>
    <definedName name="ublbs">#REF!</definedName>
    <definedName name="Units" localSheetId="35">#REF!</definedName>
    <definedName name="Units" localSheetId="36">#REF!</definedName>
    <definedName name="Units" localSheetId="39">#REF!</definedName>
    <definedName name="Units">#REF!</definedName>
    <definedName name="W" localSheetId="35">#REF!</definedName>
    <definedName name="W" localSheetId="36">#REF!</definedName>
    <definedName name="W" localSheetId="39">#REF!</definedName>
    <definedName name="W">#REF!</definedName>
    <definedName name="X" localSheetId="35">#REF!</definedName>
    <definedName name="X" localSheetId="36">#REF!</definedName>
    <definedName name="X" localSheetId="39">#REF!</definedName>
    <definedName name="X">#REF!</definedName>
    <definedName name="XX" localSheetId="16">'[1]last qrt2001'!#REF!</definedName>
    <definedName name="XX" localSheetId="35">'[1]last qrt2001'!#REF!</definedName>
    <definedName name="XX" localSheetId="36">'[1]last qrt2001'!#REF!</definedName>
    <definedName name="XX" localSheetId="39">'[1]last qrt2001'!#REF!</definedName>
    <definedName name="XX" localSheetId="14">'[1]last qrt2001'!#REF!</definedName>
    <definedName name="XX">'[1]last qrt2001'!#REF!</definedName>
    <definedName name="YCAB" localSheetId="16">#REF!</definedName>
    <definedName name="YCAB" localSheetId="35">#REF!</definedName>
    <definedName name="YCAB" localSheetId="36">#REF!</definedName>
    <definedName name="YCAB" localSheetId="39">#REF!</definedName>
    <definedName name="YCAB">#REF!</definedName>
    <definedName name="ycab1" localSheetId="16">#REF!</definedName>
    <definedName name="ycab1" localSheetId="35">#REF!</definedName>
    <definedName name="ycab1" localSheetId="36">#REF!</definedName>
    <definedName name="ycab1" localSheetId="39">#REF!</definedName>
    <definedName name="ycab1">#REF!</definedName>
    <definedName name="YEMEN1">[3]Sheet4!$L$222:$L$313</definedName>
    <definedName name="YEMEN2">[3]Sheet4!$Y$222:$Y$313</definedName>
    <definedName name="Z_84FBBE83_FF6F_4C76_A58E_D04643F715A5_.wvu.Cols" localSheetId="37" hidden="1">Annexure1!$A:$B,Annexure1!$D:$D</definedName>
    <definedName name="Z_84FBBE83_FF6F_4C76_A58E_D04643F715A5_.wvu.Cols" localSheetId="38" hidden="1">Annexure2!$A:$B,Annexure2!$D:$D</definedName>
    <definedName name="Z_84FBBE83_FF6F_4C76_A58E_D04643F715A5_.wvu.Cols" localSheetId="15" hidden="1">'cash flow working'!$B:$C,'cash flow working'!$H:$I</definedName>
    <definedName name="Z_84FBBE83_FF6F_4C76_A58E_D04643F715A5_.wvu.Cols" localSheetId="0" hidden="1">Links!$A:$C,Links!$G:$I</definedName>
    <definedName name="Z_84FBBE83_FF6F_4C76_A58E_D04643F715A5_.wvu.PrintArea" localSheetId="16" hidden="1">'1'!$A$1:$H$34</definedName>
    <definedName name="Z_84FBBE83_FF6F_4C76_A58E_D04643F715A5_.wvu.PrintArea" localSheetId="26" hidden="1">'117'!#REF!</definedName>
    <definedName name="Z_84FBBE83_FF6F_4C76_A58E_D04643F715A5_.wvu.PrintArea" localSheetId="35" hidden="1">'118'!#REF!</definedName>
    <definedName name="Z_84FBBE83_FF6F_4C76_A58E_D04643F715A5_.wvu.PrintArea" localSheetId="36" hidden="1">'119'!#REF!</definedName>
    <definedName name="Z_84FBBE83_FF6F_4C76_A58E_D04643F715A5_.wvu.PrintArea" localSheetId="39" hidden="1">'13'!#REF!</definedName>
    <definedName name="Z_84FBBE83_FF6F_4C76_A58E_D04643F715A5_.wvu.PrintArea" localSheetId="37" hidden="1">Annexure1!$E$1:$Q$172</definedName>
    <definedName name="Z_84FBBE83_FF6F_4C76_A58E_D04643F715A5_.wvu.PrintArea" localSheetId="38" hidden="1">Annexure2!$D$1:$Q$476</definedName>
    <definedName name="Z_84FBBE83_FF6F_4C76_A58E_D04643F715A5_.wvu.PrintArea" localSheetId="3" hidden="1">BS!$A$1:$H$53</definedName>
    <definedName name="Z_84FBBE83_FF6F_4C76_A58E_D04643F715A5_.wvu.PrintArea" localSheetId="12" hidden="1">'cash flow'!$A$1:$H$68</definedName>
    <definedName name="Z_84FBBE83_FF6F_4C76_A58E_D04643F715A5_.wvu.PrintArea" localSheetId="15" hidden="1">'cash flow working'!$A$1:$E$98</definedName>
    <definedName name="Z_84FBBE83_FF6F_4C76_A58E_D04643F715A5_.wvu.PrintArea" localSheetId="8" hidden="1">Distri!$A$1:$H$54</definedName>
    <definedName name="Z_84FBBE83_FF6F_4C76_A58E_D04643F715A5_.wvu.PrintArea" localSheetId="4" hidden="1">'Other Comp Income'!$A$1:$H$31</definedName>
    <definedName name="Z_84FBBE83_FF6F_4C76_A58E_D04643F715A5_.wvu.PrintArea" localSheetId="5" hidden="1">'P&amp;L'!$A$1:$H$65</definedName>
    <definedName name="Z_84FBBE83_FF6F_4C76_A58E_D04643F715A5_.wvu.PrintArea" localSheetId="6" hidden="1">'Qtr - PnL'!$A$1:$H$52</definedName>
    <definedName name="Z_84FBBE83_FF6F_4C76_A58E_D04643F715A5_.wvu.PrintArea" localSheetId="11" hidden="1">'Qtr - UHF'!$A$1:$H$46</definedName>
    <definedName name="Z_84FBBE83_FF6F_4C76_A58E_D04643F715A5_.wvu.PrintArea" localSheetId="13" hidden="1">'Qtr -cashflow'!$A$1:$E$57</definedName>
    <definedName name="Z_84FBBE83_FF6F_4C76_A58E_D04643F715A5_.wvu.PrintArea" localSheetId="10" hidden="1">UHF!$A$1:$H$58</definedName>
    <definedName name="Z_84FBBE83_FF6F_4C76_A58E_D04643F715A5_.wvu.PrintTitles" localSheetId="37" hidden="1">Annexure1!$6:$7</definedName>
    <definedName name="Z_84FBBE83_FF6F_4C76_A58E_D04643F715A5_.wvu.PrintTitles" localSheetId="38" hidden="1">Annexure2!$6:$7</definedName>
    <definedName name="Z_84FBBE83_FF6F_4C76_A58E_D04643F715A5_.wvu.PrintTitles" localSheetId="15" hidden="1">'cash flow working'!$1:$3</definedName>
    <definedName name="Z_84FBBE83_FF6F_4C76_A58E_D04643F715A5_.wvu.PrintTitles" localSheetId="0" hidden="1">Links!$B:$D,Links!$1:$1</definedName>
    <definedName name="Z_84FBBE83_FF6F_4C76_A58E_D04643F715A5_.wvu.Rows" localSheetId="26" hidden="1">'117'!#REF!</definedName>
    <definedName name="Z_84FBBE83_FF6F_4C76_A58E_D04643F715A5_.wvu.Rows" localSheetId="35" hidden="1">'118'!#REF!</definedName>
    <definedName name="Z_84FBBE83_FF6F_4C76_A58E_D04643F715A5_.wvu.Rows" localSheetId="36" hidden="1">'119'!#REF!</definedName>
    <definedName name="Z_84FBBE83_FF6F_4C76_A58E_D04643F715A5_.wvu.Rows" localSheetId="39" hidden="1">'13'!#REF!</definedName>
    <definedName name="Z_84FBBE83_FF6F_4C76_A58E_D04643F715A5_.wvu.Rows" localSheetId="3" hidden="1">BS!$13:$13</definedName>
    <definedName name="Z_84FBBE83_FF6F_4C76_A58E_D04643F715A5_.wvu.Rows" localSheetId="12" hidden="1">'cash flow'!#REF!</definedName>
    <definedName name="Z_84FBBE83_FF6F_4C76_A58E_D04643F715A5_.wvu.Rows" localSheetId="15" hidden="1">'cash flow working'!$29:$29,'cash flow working'!$32:$32</definedName>
    <definedName name="Z_84FBBE83_FF6F_4C76_A58E_D04643F715A5_.wvu.Rows" localSheetId="5" hidden="1">'P&amp;L'!$27:$27</definedName>
    <definedName name="Z_84FBBE83_FF6F_4C76_A58E_D04643F715A5_.wvu.Rows" localSheetId="13" hidden="1">'Qtr -cashflow'!$20:$20,'Qtr -cashflow'!$54:$57</definedName>
  </definedNames>
  <calcPr calcId="144525"/>
  <customWorkbookViews>
    <customWorkbookView name="Syed Ahsan Aman - Personal View" guid="{84FBBE83-FF6F-4C76-A58E-D04643F715A5}" mergeInterval="0" personalView="1" maximized="1" windowWidth="1020" windowHeight="543" tabRatio="945" activeSheetId="10"/>
  </customWorkbookViews>
</workbook>
</file>

<file path=xl/calcChain.xml><?xml version="1.0" encoding="utf-8"?>
<calcChain xmlns="http://schemas.openxmlformats.org/spreadsheetml/2006/main">
  <c r="Q510" i="97" l="1"/>
  <c r="Q512" i="97" s="1"/>
  <c r="O510" i="97"/>
  <c r="O512" i="97" s="1"/>
  <c r="P506" i="97"/>
  <c r="O505" i="97"/>
  <c r="O506" i="97" s="1"/>
  <c r="Q503" i="97"/>
  <c r="Q501" i="97"/>
  <c r="Q499" i="97"/>
  <c r="O496" i="97"/>
  <c r="Q495" i="97"/>
  <c r="O492" i="97"/>
  <c r="Q489" i="97"/>
  <c r="Q487" i="97"/>
  <c r="Q485" i="97"/>
  <c r="R478" i="97"/>
  <c r="O478" i="97"/>
  <c r="N478" i="97"/>
  <c r="L478" i="97"/>
  <c r="K478" i="97"/>
  <c r="J478" i="97"/>
  <c r="P476" i="97"/>
  <c r="Q476" i="97" s="1"/>
  <c r="S476" i="97" s="1"/>
  <c r="M476" i="97"/>
  <c r="P475" i="97"/>
  <c r="Q475" i="97" s="1"/>
  <c r="S475" i="97" s="1"/>
  <c r="M475" i="97"/>
  <c r="P474" i="97"/>
  <c r="Q474" i="97" s="1"/>
  <c r="S474" i="97" s="1"/>
  <c r="M474" i="97"/>
  <c r="P473" i="97"/>
  <c r="Q473" i="97" s="1"/>
  <c r="M473" i="97"/>
  <c r="M478" i="97" l="1"/>
  <c r="Q491" i="97"/>
  <c r="Q478" i="97"/>
  <c r="S473" i="97"/>
  <c r="O507" i="97"/>
  <c r="O508" i="97" s="1"/>
  <c r="P478" i="97"/>
  <c r="Q497" i="97"/>
  <c r="P507" i="97"/>
  <c r="P508" i="97" s="1"/>
  <c r="Q505" i="97"/>
  <c r="D19" i="27"/>
  <c r="D9" i="27"/>
  <c r="Q492" i="97" l="1"/>
  <c r="Q506" i="97"/>
  <c r="I57" i="75"/>
  <c r="G57" i="75"/>
  <c r="G59" i="75" s="1"/>
  <c r="H53" i="75"/>
  <c r="H54" i="75" s="1"/>
  <c r="G52" i="75"/>
  <c r="I52" i="75" s="1"/>
  <c r="I50" i="75"/>
  <c r="G48" i="75"/>
  <c r="G53" i="75" s="1"/>
  <c r="I46" i="75"/>
  <c r="J41" i="75"/>
  <c r="G41" i="75"/>
  <c r="I40" i="75"/>
  <c r="G35" i="75"/>
  <c r="I32" i="75"/>
  <c r="I30" i="75"/>
  <c r="I28" i="75"/>
  <c r="I17" i="75"/>
  <c r="H17" i="75"/>
  <c r="F17" i="75"/>
  <c r="E17" i="75"/>
  <c r="D17" i="75"/>
  <c r="G15" i="75"/>
  <c r="G14" i="75"/>
  <c r="J13" i="75"/>
  <c r="G13" i="75"/>
  <c r="J12" i="75"/>
  <c r="G12" i="75"/>
  <c r="J11" i="75"/>
  <c r="G11" i="75"/>
  <c r="J10" i="75"/>
  <c r="G10" i="75"/>
  <c r="J9" i="75"/>
  <c r="G9" i="75"/>
  <c r="Q493" i="97" l="1"/>
  <c r="Q507" i="97"/>
  <c r="J17" i="75"/>
  <c r="J52" i="75"/>
  <c r="G17" i="75"/>
  <c r="J30" i="75"/>
  <c r="J46" i="75"/>
  <c r="J50" i="75"/>
  <c r="J40" i="75"/>
  <c r="I59" i="75"/>
  <c r="G54" i="75"/>
  <c r="G55" i="75" s="1"/>
  <c r="J28" i="75"/>
  <c r="J32" i="75"/>
  <c r="I34" i="75"/>
  <c r="I42" i="75"/>
  <c r="H55" i="75"/>
  <c r="J57" i="75"/>
  <c r="I48" i="75"/>
  <c r="Q508" i="97" l="1"/>
  <c r="J59" i="75"/>
  <c r="J48" i="75"/>
  <c r="J34" i="75"/>
  <c r="I35" i="75"/>
  <c r="I53" i="75"/>
  <c r="I36" i="75" l="1"/>
  <c r="I54" i="75"/>
  <c r="J53" i="75"/>
  <c r="J35" i="75"/>
  <c r="J54" i="75" l="1"/>
  <c r="I55" i="75"/>
  <c r="D42" i="27" l="1"/>
  <c r="D58" i="27"/>
  <c r="D10" i="27" l="1"/>
  <c r="N17" i="75" l="1"/>
  <c r="K23" i="27" l="1"/>
  <c r="D43" i="27" l="1"/>
  <c r="D44" i="27" s="1"/>
  <c r="D85" i="27" l="1"/>
  <c r="F28" i="6" l="1"/>
  <c r="H28" i="6" s="1"/>
  <c r="D78" i="27" l="1"/>
  <c r="E17" i="15"/>
  <c r="E16" i="15"/>
  <c r="J26" i="6"/>
  <c r="J27" i="6" s="1"/>
  <c r="F27" i="6"/>
  <c r="H27" i="6" s="1"/>
  <c r="J29" i="6" l="1"/>
  <c r="J30" i="6" s="1"/>
  <c r="J32" i="6" s="1"/>
  <c r="C17" i="15" l="1"/>
  <c r="G17" i="15" s="1"/>
  <c r="C22" i="14"/>
  <c r="E22" i="14" s="1"/>
  <c r="G18" i="15" l="1"/>
  <c r="G15" i="15"/>
  <c r="G37" i="15"/>
  <c r="G36" i="15"/>
  <c r="G35" i="15"/>
  <c r="G32" i="15"/>
  <c r="G31" i="15"/>
  <c r="G30" i="15"/>
  <c r="G26" i="15"/>
  <c r="G25" i="15"/>
  <c r="G21" i="15"/>
  <c r="G22" i="15" l="1"/>
  <c r="A2" i="15"/>
  <c r="G14" i="12" l="1"/>
  <c r="D23" i="14"/>
  <c r="F15" i="10" l="1"/>
  <c r="G8" i="10" s="1"/>
  <c r="E8" i="10"/>
  <c r="A3" i="10"/>
  <c r="A1" i="10"/>
  <c r="A3" i="8"/>
  <c r="A1" i="8"/>
  <c r="G17" i="12" l="1"/>
  <c r="G38" i="6" l="1"/>
  <c r="D12" i="2"/>
  <c r="D15" i="2"/>
  <c r="H19" i="6"/>
  <c r="D71" i="27"/>
  <c r="C5" i="2"/>
  <c r="D6" i="2" s="1"/>
  <c r="C8" i="2"/>
  <c r="D9" i="2" s="1"/>
  <c r="E15" i="14"/>
  <c r="D30" i="14"/>
  <c r="D37" i="14"/>
  <c r="D45" i="14"/>
  <c r="A1" i="14"/>
  <c r="D26" i="27"/>
  <c r="D101" i="27" s="1"/>
  <c r="G34" i="12"/>
  <c r="G36" i="12" s="1"/>
  <c r="H9" i="12" s="1"/>
  <c r="A1" i="6"/>
  <c r="G15" i="6"/>
  <c r="G20" i="6"/>
  <c r="J47" i="6"/>
  <c r="A1" i="12"/>
  <c r="D57" i="27"/>
  <c r="D52" i="27"/>
  <c r="D47" i="27"/>
  <c r="D76" i="27"/>
  <c r="D95" i="27"/>
  <c r="D91" i="27"/>
  <c r="D69" i="27"/>
  <c r="C50" i="14"/>
  <c r="F33" i="27"/>
  <c r="F48" i="27"/>
  <c r="F22" i="27"/>
  <c r="I22" i="27" s="1"/>
  <c r="F30" i="27"/>
  <c r="F20" i="27"/>
  <c r="F77" i="27"/>
  <c r="F86" i="27"/>
  <c r="F85" i="27"/>
  <c r="F79" i="27"/>
  <c r="I79" i="27" s="1"/>
  <c r="I77" i="27"/>
  <c r="I20" i="27"/>
  <c r="I21" i="27" s="1"/>
  <c r="H76" i="27"/>
  <c r="D15" i="27"/>
  <c r="H14" i="27"/>
  <c r="F11" i="27"/>
  <c r="F16" i="27"/>
  <c r="F19" i="27"/>
  <c r="F101" i="27" s="1"/>
  <c r="F28" i="27"/>
  <c r="F39" i="27"/>
  <c r="F47" i="27"/>
  <c r="F54" i="27"/>
  <c r="F60" i="27"/>
  <c r="F65" i="27"/>
  <c r="F66" i="27" s="1"/>
  <c r="F73" i="27"/>
  <c r="F76" i="27"/>
  <c r="F91" i="27"/>
  <c r="F95" i="27"/>
  <c r="H31" i="27"/>
  <c r="F102" i="27"/>
  <c r="H20" i="27"/>
  <c r="H21" i="27" s="1"/>
  <c r="E20" i="14"/>
  <c r="D21" i="27"/>
  <c r="H35" i="6"/>
  <c r="H34" i="6"/>
  <c r="H14" i="6"/>
  <c r="D11" i="27"/>
  <c r="H10" i="27"/>
  <c r="H11" i="27" s="1"/>
  <c r="C26" i="14"/>
  <c r="E26" i="14" s="1"/>
  <c r="D102" i="27" l="1"/>
  <c r="H15" i="27"/>
  <c r="H16" i="27" s="1"/>
  <c r="D64" i="27"/>
  <c r="D86" i="27" s="1"/>
  <c r="D63" i="27"/>
  <c r="D79" i="27" s="1"/>
  <c r="E11" i="10"/>
  <c r="G11" i="10" s="1"/>
  <c r="D53" i="27"/>
  <c r="H53" i="27" s="1"/>
  <c r="H54" i="27" s="1"/>
  <c r="D77" i="27"/>
  <c r="F33" i="6"/>
  <c r="H33" i="6" s="1"/>
  <c r="F33" i="12"/>
  <c r="H33" i="12" s="1"/>
  <c r="D39" i="14"/>
  <c r="D48" i="14" s="1"/>
  <c r="D52" i="14" s="1"/>
  <c r="E50" i="14" s="1"/>
  <c r="F87" i="27"/>
  <c r="F97" i="27" s="1"/>
  <c r="D16" i="27"/>
  <c r="F21" i="27"/>
  <c r="F23" i="27" s="1"/>
  <c r="F103" i="27"/>
  <c r="F34" i="27"/>
  <c r="F49" i="27"/>
  <c r="G22" i="6"/>
  <c r="G40" i="6" s="1"/>
  <c r="G47" i="6" s="1"/>
  <c r="G51" i="6" s="1"/>
  <c r="F15" i="8" s="1"/>
  <c r="I80" i="27"/>
  <c r="F80" i="27"/>
  <c r="F16" i="12"/>
  <c r="D60" i="27"/>
  <c r="D84" i="27"/>
  <c r="F13" i="12"/>
  <c r="H13" i="12" s="1"/>
  <c r="I23" i="27"/>
  <c r="F104" i="27"/>
  <c r="D33" i="27"/>
  <c r="F26" i="6" l="1"/>
  <c r="H26" i="6" s="1"/>
  <c r="D54" i="27"/>
  <c r="C35" i="14" s="1"/>
  <c r="E35" i="14" s="1"/>
  <c r="F36" i="6"/>
  <c r="H36" i="6" s="1"/>
  <c r="C29" i="14"/>
  <c r="E29" i="14" s="1"/>
  <c r="D72" i="27"/>
  <c r="H72" i="27" s="1"/>
  <c r="H73" i="27" s="1"/>
  <c r="C56" i="14"/>
  <c r="C19" i="14"/>
  <c r="E19" i="14" s="1"/>
  <c r="F25" i="6"/>
  <c r="H25" i="6" s="1"/>
  <c r="F10" i="6"/>
  <c r="H10" i="6" s="1"/>
  <c r="F11" i="6"/>
  <c r="H11" i="6" s="1"/>
  <c r="F12" i="6"/>
  <c r="H12" i="6" s="1"/>
  <c r="D22" i="27"/>
  <c r="C16" i="15"/>
  <c r="G16" i="15" s="1"/>
  <c r="F31" i="6"/>
  <c r="H31" i="6" s="1"/>
  <c r="F30" i="6"/>
  <c r="H30" i="6" s="1"/>
  <c r="F29" i="6"/>
  <c r="H29" i="6" s="1"/>
  <c r="F37" i="6"/>
  <c r="H37" i="6" s="1"/>
  <c r="D48" i="27"/>
  <c r="H48" i="27" s="1"/>
  <c r="H49" i="27" s="1"/>
  <c r="D80" i="27"/>
  <c r="G30" i="27"/>
  <c r="G31" i="27" s="1"/>
  <c r="D83" i="27"/>
  <c r="D87" i="27" s="1"/>
  <c r="D97" i="27" s="1"/>
  <c r="F11" i="12"/>
  <c r="F32" i="6"/>
  <c r="H32" i="6" s="1"/>
  <c r="F9" i="6"/>
  <c r="H16" i="12"/>
  <c r="F13" i="6"/>
  <c r="H13" i="6" s="1"/>
  <c r="F45" i="6"/>
  <c r="H45" i="6" s="1"/>
  <c r="H22" i="27" l="1"/>
  <c r="H23" i="27" s="1"/>
  <c r="F9" i="12"/>
  <c r="D73" i="27"/>
  <c r="D38" i="27"/>
  <c r="D39" i="27" s="1"/>
  <c r="C21" i="14"/>
  <c r="E21" i="14" s="1"/>
  <c r="F25" i="12"/>
  <c r="H25" i="12" s="1"/>
  <c r="D23" i="27"/>
  <c r="L23" i="27" s="1"/>
  <c r="D49" i="27"/>
  <c r="C38" i="14"/>
  <c r="E38" i="14" s="1"/>
  <c r="H38" i="6"/>
  <c r="J38" i="6" s="1"/>
  <c r="H11" i="12"/>
  <c r="F14" i="12"/>
  <c r="C43" i="14"/>
  <c r="F38" i="6"/>
  <c r="H9" i="6"/>
  <c r="F15" i="6"/>
  <c r="L7" i="75" l="1"/>
  <c r="F17" i="12"/>
  <c r="C36" i="14"/>
  <c r="E36" i="14" s="1"/>
  <c r="D62" i="27"/>
  <c r="D65" i="27" s="1"/>
  <c r="D66" i="27" s="1"/>
  <c r="C55" i="14"/>
  <c r="C57" i="14" s="1"/>
  <c r="C28" i="14"/>
  <c r="E28" i="14" s="1"/>
  <c r="H15" i="6"/>
  <c r="E43" i="14"/>
  <c r="H14" i="12"/>
  <c r="H17" i="12" s="1"/>
  <c r="C33" i="14" l="1"/>
  <c r="C37" i="14" s="1"/>
  <c r="C44" i="14"/>
  <c r="E44" i="14" s="1"/>
  <c r="E45" i="14" s="1"/>
  <c r="L15" i="75"/>
  <c r="L14" i="75"/>
  <c r="E13" i="8"/>
  <c r="G13" i="8" s="1"/>
  <c r="D104" i="27"/>
  <c r="F23" i="12"/>
  <c r="H23" i="12" s="1"/>
  <c r="D31" i="27"/>
  <c r="F18" i="6"/>
  <c r="E33" i="14" l="1"/>
  <c r="C45" i="14"/>
  <c r="F45" i="14" s="1"/>
  <c r="L17" i="75"/>
  <c r="D30" i="27"/>
  <c r="H18" i="6"/>
  <c r="F20" i="6"/>
  <c r="F22" i="6" s="1"/>
  <c r="F40" i="6" s="1"/>
  <c r="D27" i="27"/>
  <c r="E37" i="14"/>
  <c r="D103" i="27" l="1"/>
  <c r="F28" i="12"/>
  <c r="H28" i="12" s="1"/>
  <c r="H20" i="6"/>
  <c r="H22" i="6" s="1"/>
  <c r="H40" i="6" s="1"/>
  <c r="C14" i="14"/>
  <c r="E14" i="14" s="1"/>
  <c r="H27" i="27"/>
  <c r="H28" i="27" s="1"/>
  <c r="D28" i="27"/>
  <c r="D34" i="27" s="1"/>
  <c r="L60" i="75" l="1"/>
  <c r="L41" i="75"/>
  <c r="K7" i="75"/>
  <c r="L32" i="75"/>
  <c r="L52" i="75"/>
  <c r="L28" i="75"/>
  <c r="L30" i="75"/>
  <c r="L46" i="75"/>
  <c r="L50" i="75"/>
  <c r="L40" i="75"/>
  <c r="L57" i="75"/>
  <c r="L34" i="75"/>
  <c r="L48" i="75"/>
  <c r="L59" i="75"/>
  <c r="L53" i="75"/>
  <c r="L35" i="75"/>
  <c r="L36" i="75"/>
  <c r="L54" i="75"/>
  <c r="L55" i="75"/>
  <c r="H30" i="27"/>
  <c r="H34" i="27" s="1"/>
  <c r="C27" i="14"/>
  <c r="K14" i="75" l="1"/>
  <c r="K15" i="75"/>
  <c r="C30" i="14"/>
  <c r="F30" i="14" s="1"/>
  <c r="E27" i="14"/>
  <c r="K17" i="75" l="1"/>
  <c r="G13" i="10"/>
  <c r="G15" i="10" s="1"/>
  <c r="E30" i="14"/>
  <c r="G7" i="8" l="1"/>
  <c r="G15" i="8" s="1"/>
  <c r="C17" i="14" l="1"/>
  <c r="E17" i="14" s="1"/>
  <c r="F43" i="6"/>
  <c r="F20" i="12" l="1"/>
  <c r="H20" i="12" s="1"/>
  <c r="H43" i="6"/>
  <c r="H47" i="6" s="1"/>
  <c r="F47" i="6"/>
  <c r="F51" i="6" s="1"/>
  <c r="F55" i="6" l="1"/>
  <c r="H51" i="6"/>
  <c r="I48" i="6"/>
  <c r="E7" i="8" l="1"/>
  <c r="E15" i="8" s="1"/>
  <c r="C9" i="14"/>
  <c r="E13" i="10"/>
  <c r="E15" i="10" s="1"/>
  <c r="F30" i="12"/>
  <c r="H30" i="12" l="1"/>
  <c r="H34" i="12" s="1"/>
  <c r="H36" i="12" s="1"/>
  <c r="F34" i="12"/>
  <c r="F36" i="12" s="1"/>
  <c r="E9" i="14"/>
  <c r="E23" i="14" s="1"/>
  <c r="E39" i="14" s="1"/>
  <c r="E48" i="14" s="1"/>
  <c r="E52" i="14" s="1"/>
  <c r="C23" i="14"/>
  <c r="C39" i="14" l="1"/>
  <c r="F23" i="14"/>
  <c r="F39" i="14" l="1"/>
  <c r="C48" i="14"/>
  <c r="C52" i="14" l="1"/>
  <c r="C59" i="14" s="1"/>
  <c r="F48" i="14"/>
</calcChain>
</file>

<file path=xl/comments1.xml><?xml version="1.0" encoding="utf-8"?>
<comments xmlns="http://schemas.openxmlformats.org/spreadsheetml/2006/main">
  <authors>
    <author>Farid.ahmed</author>
  </authors>
  <commentList>
    <comment ref="F84" authorId="0">
      <text>
        <r>
          <rPr>
            <b/>
            <sz val="8"/>
            <color indexed="81"/>
            <rFont val="Tahoma"/>
            <family val="2"/>
          </rPr>
          <t>Taimur:</t>
        </r>
        <r>
          <rPr>
            <sz val="8"/>
            <color indexed="81"/>
            <rFont val="Tahoma"/>
            <family val="2"/>
          </rPr>
          <t xml:space="preserve">
Re 1 Rounding Difference</t>
        </r>
      </text>
    </comment>
    <comment ref="F97" authorId="0">
      <text>
        <r>
          <rPr>
            <b/>
            <sz val="8"/>
            <color indexed="81"/>
            <rFont val="Tahoma"/>
            <family val="2"/>
          </rPr>
          <t>Taimur:</t>
        </r>
        <r>
          <rPr>
            <sz val="8"/>
            <color indexed="81"/>
            <rFont val="Tahoma"/>
            <family val="2"/>
          </rPr>
          <t xml:space="preserve">
Re 1 Rounding</t>
        </r>
      </text>
    </comment>
  </commentList>
</comments>
</file>

<file path=xl/comments2.xml><?xml version="1.0" encoding="utf-8"?>
<comments xmlns="http://schemas.openxmlformats.org/spreadsheetml/2006/main">
  <authors>
    <author>Muhammad Idris</author>
  </authors>
  <commentList>
    <comment ref="G433" authorId="0">
      <text>
        <r>
          <rPr>
            <b/>
            <sz val="9"/>
            <color indexed="81"/>
            <rFont val="Tahoma"/>
            <family val="2"/>
          </rPr>
          <t>Muhammad Idris:</t>
        </r>
        <r>
          <rPr>
            <sz val="9"/>
            <color indexed="81"/>
            <rFont val="Tahoma"/>
            <family val="2"/>
          </rPr>
          <t xml:space="preserve">
Agritech Right</t>
        </r>
      </text>
    </comment>
    <comment ref="H433" authorId="0">
      <text>
        <r>
          <rPr>
            <b/>
            <sz val="9"/>
            <color indexed="81"/>
            <rFont val="Tahoma"/>
            <family val="2"/>
          </rPr>
          <t>Muhammad Idris:</t>
        </r>
        <r>
          <rPr>
            <sz val="9"/>
            <color indexed="81"/>
            <rFont val="Tahoma"/>
            <family val="2"/>
          </rPr>
          <t xml:space="preserve">
Agritech Right</t>
        </r>
      </text>
    </comment>
    <comment ref="I433" authorId="0">
      <text>
        <r>
          <rPr>
            <b/>
            <sz val="9"/>
            <color indexed="81"/>
            <rFont val="Tahoma"/>
            <family val="2"/>
          </rPr>
          <t>Muhammad Idris:</t>
        </r>
        <r>
          <rPr>
            <sz val="9"/>
            <color indexed="81"/>
            <rFont val="Tahoma"/>
            <family val="2"/>
          </rPr>
          <t xml:space="preserve">
Agritech Right</t>
        </r>
      </text>
    </comment>
    <comment ref="J433" authorId="0">
      <text>
        <r>
          <rPr>
            <b/>
            <sz val="9"/>
            <color indexed="81"/>
            <rFont val="Tahoma"/>
            <family val="2"/>
          </rPr>
          <t>Muhammad Idris:</t>
        </r>
        <r>
          <rPr>
            <sz val="9"/>
            <color indexed="81"/>
            <rFont val="Tahoma"/>
            <family val="2"/>
          </rPr>
          <t xml:space="preserve">
Agritech Right</t>
        </r>
      </text>
    </comment>
    <comment ref="K433" authorId="0">
      <text>
        <r>
          <rPr>
            <b/>
            <sz val="9"/>
            <color indexed="81"/>
            <rFont val="Tahoma"/>
            <family val="2"/>
          </rPr>
          <t>Muhammad Idris:</t>
        </r>
        <r>
          <rPr>
            <sz val="9"/>
            <color indexed="81"/>
            <rFont val="Tahoma"/>
            <family val="2"/>
          </rPr>
          <t xml:space="preserve">
Agritech Right</t>
        </r>
      </text>
    </comment>
    <comment ref="L433" authorId="0">
      <text>
        <r>
          <rPr>
            <b/>
            <sz val="9"/>
            <color indexed="81"/>
            <rFont val="Tahoma"/>
            <family val="2"/>
          </rPr>
          <t>Muhammad Idris:</t>
        </r>
        <r>
          <rPr>
            <sz val="9"/>
            <color indexed="81"/>
            <rFont val="Tahoma"/>
            <family val="2"/>
          </rPr>
          <t xml:space="preserve">
Agritech Right</t>
        </r>
      </text>
    </comment>
    <comment ref="M433" authorId="0">
      <text>
        <r>
          <rPr>
            <b/>
            <sz val="9"/>
            <color indexed="81"/>
            <rFont val="Tahoma"/>
            <family val="2"/>
          </rPr>
          <t>Muhammad Idris:</t>
        </r>
        <r>
          <rPr>
            <sz val="9"/>
            <color indexed="81"/>
            <rFont val="Tahoma"/>
            <family val="2"/>
          </rPr>
          <t xml:space="preserve">
Agritech Right</t>
        </r>
      </text>
    </comment>
    <comment ref="N433" authorId="0">
      <text>
        <r>
          <rPr>
            <b/>
            <sz val="9"/>
            <color indexed="81"/>
            <rFont val="Tahoma"/>
            <family val="2"/>
          </rPr>
          <t>Muhammad Idris:</t>
        </r>
        <r>
          <rPr>
            <sz val="9"/>
            <color indexed="81"/>
            <rFont val="Tahoma"/>
            <family val="2"/>
          </rPr>
          <t xml:space="preserve">
Agritech Right</t>
        </r>
      </text>
    </comment>
    <comment ref="O433" authorId="0">
      <text>
        <r>
          <rPr>
            <b/>
            <sz val="9"/>
            <color indexed="81"/>
            <rFont val="Tahoma"/>
            <family val="2"/>
          </rPr>
          <t>Muhammad Idris:</t>
        </r>
        <r>
          <rPr>
            <sz val="9"/>
            <color indexed="81"/>
            <rFont val="Tahoma"/>
            <family val="2"/>
          </rPr>
          <t xml:space="preserve">
Agritech Right</t>
        </r>
      </text>
    </comment>
  </commentList>
</comments>
</file>

<file path=xl/sharedStrings.xml><?xml version="1.0" encoding="utf-8"?>
<sst xmlns="http://schemas.openxmlformats.org/spreadsheetml/2006/main" count="16928" uniqueCount="2352">
  <si>
    <t>Add: Sales during the period</t>
  </si>
  <si>
    <t xml:space="preserve">      Plan (CIP) during the period</t>
  </si>
  <si>
    <t>Less: Repurchases during the period</t>
  </si>
  <si>
    <t>through profit or loss - net</t>
  </si>
  <si>
    <t xml:space="preserve">investments classified as financial assets at fair value </t>
  </si>
  <si>
    <t xml:space="preserve">Element of income / (loss) and capital gains / (losses) included </t>
  </si>
  <si>
    <t>in prices of units issued less those in units redeemed</t>
  </si>
  <si>
    <t>Management Company</t>
  </si>
  <si>
    <t>TB Total - Return deposit account with banks</t>
  </si>
  <si>
    <t>TB Total - Others</t>
  </si>
  <si>
    <t>TB Total - Fee to investment adviser</t>
  </si>
  <si>
    <t>Impairment</t>
  </si>
  <si>
    <t>_/_6510_/_2500300003</t>
  </si>
  <si>
    <t>_/_6510_/_2500300005</t>
  </si>
  <si>
    <t>_/_6510_/_2500300050</t>
  </si>
  <si>
    <t>_/_6510_/_</t>
  </si>
  <si>
    <t>Dividend distributed during the period</t>
  </si>
  <si>
    <t>Net income from operating activities</t>
  </si>
  <si>
    <t>Provision for Workers' Welfare Fund</t>
  </si>
  <si>
    <t>_/_8240_/_5050100002</t>
  </si>
  <si>
    <t>_/_8240_/_5050100003</t>
  </si>
  <si>
    <t>_/_8240_/_</t>
  </si>
  <si>
    <t>_/_8250_/_</t>
  </si>
  <si>
    <t>_/_8260_/_505027</t>
  </si>
  <si>
    <t>_/_8260_/_</t>
  </si>
  <si>
    <t>_/_8260A_/_5040010001</t>
  </si>
  <si>
    <t>_/_8260A_/_</t>
  </si>
  <si>
    <t>_/_8271_/_5050020002</t>
  </si>
  <si>
    <t>Target Grouping</t>
  </si>
  <si>
    <t>#</t>
  </si>
  <si>
    <t>Name</t>
  </si>
  <si>
    <t>Preliminary</t>
  </si>
  <si>
    <t>AJE</t>
  </si>
  <si>
    <t>Adjusted</t>
  </si>
  <si>
    <t>RJE</t>
  </si>
  <si>
    <t>Company</t>
  </si>
  <si>
    <t>5110</t>
  </si>
  <si>
    <t/>
  </si>
  <si>
    <t>150090000200001</t>
  </si>
  <si>
    <t>Metropolitan Bank (A/c 115334)</t>
  </si>
  <si>
    <t>TRANSACTIONS WITH CONNECTED PERSONS</t>
  </si>
  <si>
    <t>Distribution during the period</t>
  </si>
  <si>
    <t>(Increase) / decrease in assets</t>
  </si>
  <si>
    <t>TAXATION</t>
  </si>
  <si>
    <t>NATIONAL INVESTMENT (UNIT) TRUST</t>
  </si>
  <si>
    <t>250010</t>
  </si>
  <si>
    <t>Account Payable against Purchase of Sec.</t>
  </si>
  <si>
    <t>6510</t>
  </si>
  <si>
    <t>Directors and key management personnel</t>
  </si>
  <si>
    <t>2500300003</t>
  </si>
  <si>
    <t>CDS Charges Payable</t>
  </si>
  <si>
    <t>2500300005</t>
  </si>
  <si>
    <t>DIVIDEND &amp; OTHER RECEIVABLES</t>
  </si>
  <si>
    <t>Net Assets</t>
  </si>
  <si>
    <t>National Investment Trust Limited - Management Company</t>
  </si>
  <si>
    <t xml:space="preserve">remeasurement of investments classified as </t>
  </si>
  <si>
    <t>'available for sale'</t>
  </si>
  <si>
    <t>Income from government securities</t>
  </si>
  <si>
    <t>Impairment loss on equity securities classified as 'available for sale'</t>
  </si>
  <si>
    <t>Others</t>
  </si>
  <si>
    <t xml:space="preserve">The Management Company of the Fund has been classified as a Non-Banking Finance Company (NBFC) under the NBFC Rules, 2003 and has obtained the requisite license from the Securities and Exchange Commission of Pakistan (SECP) to undertake Asset Management Services. The registered office of the Management Company is situated at 6th floor, National Bank of Pakistan Building I.I. Chundrigar Road, Karachi. </t>
  </si>
  <si>
    <t>Units outstanding as at period end</t>
  </si>
  <si>
    <t>less: Payable on account of redemption of units</t>
  </si>
  <si>
    <t xml:space="preserve">Impairment against equity securities classified as 'available for sale' </t>
  </si>
  <si>
    <t>Audit Remuneration Payable</t>
  </si>
  <si>
    <t>2500300050</t>
  </si>
  <si>
    <t>_/_8120_/_</t>
  </si>
  <si>
    <t>_/_8130_/_405002</t>
  </si>
  <si>
    <t>_/_8130_/_</t>
  </si>
  <si>
    <t>_/_8140_/_450005</t>
  </si>
  <si>
    <t>_/_8140_/_</t>
  </si>
  <si>
    <t>_/_8150_/_450050</t>
  </si>
  <si>
    <t>_/_8150_/_</t>
  </si>
  <si>
    <t>Net cash inflow / (outflow) from financing activities</t>
  </si>
  <si>
    <t xml:space="preserve">Net increase in cash and cash equivalents </t>
  </si>
  <si>
    <t>Net income  after taxation</t>
  </si>
  <si>
    <t>Income from Govt. Securities</t>
  </si>
  <si>
    <t>Impairment loss on equities securities classified as 'available for sale'</t>
  </si>
  <si>
    <t xml:space="preserve">Unrealized gain on letters of rights </t>
  </si>
  <si>
    <t>Impairment loss on equity securities classified as 'AFS"</t>
  </si>
  <si>
    <t>Payable to NITL</t>
  </si>
  <si>
    <t>Income on issue of units</t>
  </si>
  <si>
    <t>WWF expense</t>
  </si>
  <si>
    <t>Creditors - WWF</t>
  </si>
  <si>
    <t>Rupees in 000'</t>
  </si>
  <si>
    <t>Tenor</t>
  </si>
  <si>
    <t>Face value</t>
  </si>
  <si>
    <t>Appreciation / (Diminution)</t>
  </si>
  <si>
    <t>CONDENSED INTERIM STATEMENT OF MOVEMENT IN UNIT HOLDERS' FUND (UNAUDITED)</t>
  </si>
  <si>
    <t>Difference</t>
  </si>
  <si>
    <t>as financial assets at fair value through profit or loss - net</t>
  </si>
  <si>
    <t>Net  income / (loss) from operations</t>
  </si>
  <si>
    <t xml:space="preserve">   issued less those in units redeemed</t>
  </si>
  <si>
    <t>Income before taxation</t>
  </si>
  <si>
    <t>Income  after taxation</t>
  </si>
  <si>
    <t>Net assets at the beginning</t>
  </si>
  <si>
    <t>Issue of units</t>
  </si>
  <si>
    <t xml:space="preserve">Issue of units under Cumulative Investment Plan </t>
  </si>
  <si>
    <t>Element of (income) and capital (gains) included in prices of units</t>
  </si>
  <si>
    <t>Hidden</t>
  </si>
  <si>
    <t xml:space="preserve">issued less those in units redeemed - transferred to income statement </t>
  </si>
  <si>
    <t>Net unrealised appreciation / (diminution) in fair value of securities classified</t>
  </si>
  <si>
    <t xml:space="preserve"> as 'available for sale ' </t>
  </si>
  <si>
    <t xml:space="preserve">Unrealised diminution on remeasurement of investments classified </t>
  </si>
  <si>
    <t>as financial assets at fair value through profit or loss-net</t>
  </si>
  <si>
    <t>Other net (loss) / income for the period</t>
  </si>
  <si>
    <t>Final distribution for the period</t>
  </si>
  <si>
    <t>Rupees 000'</t>
  </si>
  <si>
    <t>Deposit with Nccpl</t>
  </si>
  <si>
    <t>Fee payable to SECP</t>
  </si>
  <si>
    <t>units redeemed</t>
  </si>
  <si>
    <t>units sold</t>
  </si>
  <si>
    <t>Opening payable to NITL</t>
  </si>
  <si>
    <t>Closing payable to NITL</t>
  </si>
  <si>
    <t>-----------Rupees in '000-----------</t>
  </si>
  <si>
    <t>Dividend income</t>
  </si>
  <si>
    <t>Dividend paid</t>
  </si>
  <si>
    <t>Total</t>
  </si>
  <si>
    <t>Investments</t>
  </si>
  <si>
    <t>_/_8210_/_501001</t>
  </si>
  <si>
    <t>_/_8210_/_</t>
  </si>
  <si>
    <t>_/_8220_/_501010</t>
  </si>
  <si>
    <t>_/_8220_/_</t>
  </si>
  <si>
    <t>Opening balance</t>
  </si>
  <si>
    <t>Closing balance</t>
  </si>
  <si>
    <t>Net asset value per unit</t>
  </si>
  <si>
    <t>less: Payable on account of issue of units</t>
  </si>
  <si>
    <t>Increase / (decrease) in payable</t>
  </si>
  <si>
    <t>Dividend Paid</t>
  </si>
  <si>
    <t>Opening unclaimed distribution</t>
  </si>
  <si>
    <t>Issue of CIP units</t>
  </si>
  <si>
    <t>Management fee paid</t>
  </si>
  <si>
    <t>150040000300005</t>
  </si>
  <si>
    <t>Advance Tax u/s 233 A-Sale of Sec (2005)</t>
  </si>
  <si>
    <t>Bank Alfalah Ltd Div. Distribution A/c</t>
  </si>
  <si>
    <t>5210</t>
  </si>
  <si>
    <t>1500030001</t>
  </si>
  <si>
    <t>Cost of Investment - HFT</t>
  </si>
  <si>
    <t>1500030002</t>
  </si>
  <si>
    <t>Prov against Investment - HFT</t>
  </si>
  <si>
    <t>5310</t>
  </si>
  <si>
    <t>150010</t>
  </si>
  <si>
    <t>Accounts Receivable against sale of sec.</t>
  </si>
  <si>
    <t>5410</t>
  </si>
  <si>
    <t>150055000100002</t>
  </si>
  <si>
    <t>Prepaid Listing Fee of LSE</t>
  </si>
  <si>
    <t>5510</t>
  </si>
  <si>
    <t>150015</t>
  </si>
  <si>
    <t>Dividends Receivable</t>
  </si>
  <si>
    <t>5610</t>
  </si>
  <si>
    <t>1500400001</t>
  </si>
  <si>
    <t>Advance Tax - Year 2003 and Prior</t>
  </si>
  <si>
    <t>5710</t>
  </si>
  <si>
    <t>150050000100001</t>
  </si>
  <si>
    <t>CDC Security Deposit Money</t>
  </si>
  <si>
    <t>5810</t>
  </si>
  <si>
    <t>150030000100001</t>
  </si>
  <si>
    <t>Profit  Receivables on Metropolitan Bank</t>
  </si>
  <si>
    <t>150030000100003</t>
  </si>
  <si>
    <t>Profit Receivable on Alfalah</t>
  </si>
  <si>
    <t>1500750002</t>
  </si>
  <si>
    <t>Other Rece - Zakat Refund</t>
  </si>
  <si>
    <t>6110</t>
  </si>
  <si>
    <t>2500200001</t>
  </si>
  <si>
    <t>Unrealised gain on letters of rights</t>
  </si>
  <si>
    <t>Net assets at the end of the period</t>
  </si>
  <si>
    <t>BASIS OF PREPARATION</t>
  </si>
  <si>
    <t>TB Total - Accrued Expenses</t>
  </si>
  <si>
    <t>TB Total - Dividend Payable</t>
  </si>
  <si>
    <t>TB Total - Share Capital</t>
  </si>
  <si>
    <t>TB Total - Premium on issue of certificates</t>
  </si>
  <si>
    <t>TB Total - Unappropriated profit</t>
  </si>
  <si>
    <t>TB Total - Capital gain on sales of investment</t>
  </si>
  <si>
    <t>TB Total - Dividend Income</t>
  </si>
  <si>
    <t>NUMBER OF UNITS IN ISSUE</t>
  </si>
  <si>
    <t>Bearer</t>
  </si>
  <si>
    <t xml:space="preserve">Registered  </t>
  </si>
  <si>
    <t>Units issued under Cumulative Investment</t>
  </si>
  <si>
    <t xml:space="preserve">   - Morabaha arrangements</t>
  </si>
  <si>
    <t>Less: Provision for impairment loss on held to maturity investments</t>
  </si>
  <si>
    <t>Income on issue and repurchase of units</t>
  </si>
  <si>
    <t>Management participation fee</t>
  </si>
  <si>
    <t>Financial charges</t>
  </si>
  <si>
    <t>EXPENSES</t>
  </si>
  <si>
    <t xml:space="preserve">Undistributed income carried forward </t>
  </si>
  <si>
    <t>Excess dividend received</t>
  </si>
  <si>
    <t xml:space="preserve">CONTINGENCIES AND COMMITMENTS </t>
  </si>
  <si>
    <t>Contingencies and commitments</t>
  </si>
  <si>
    <t xml:space="preserve">Increase / (decrease) in liabilities </t>
  </si>
  <si>
    <t>CASH FLOW FROM FINANCING ACTIVITIES</t>
  </si>
  <si>
    <t>Dividend and other receivable</t>
  </si>
  <si>
    <t>Less: provision against doubtful receivables</t>
  </si>
  <si>
    <t>Investment</t>
  </si>
  <si>
    <t>Less: Carrying value of investments</t>
  </si>
  <si>
    <t>Less: Carrying value of investments - net of impairment</t>
  </si>
  <si>
    <t>Investment in shares / units of mutual funds</t>
  </si>
  <si>
    <t xml:space="preserve">Held to maturity </t>
  </si>
  <si>
    <t xml:space="preserve">   - Participation term certificates</t>
  </si>
  <si>
    <t xml:space="preserve">   - Term finance certificates</t>
  </si>
  <si>
    <t>TB Total - Remuneration to trustee</t>
  </si>
  <si>
    <t>TB Total - Fee to SECP</t>
  </si>
  <si>
    <t>TB Total - Auditors remuneration</t>
  </si>
  <si>
    <t>TB Total - Financial charges</t>
  </si>
  <si>
    <t>TB Total - Right issue expenses</t>
  </si>
  <si>
    <t>TB Total - Brokerage &amp; Commission</t>
  </si>
  <si>
    <t>DATE OF AUTHORISATION FOR ISSUE</t>
  </si>
  <si>
    <t>150040000200002</t>
  </si>
  <si>
    <t>Advance Tax u/s 150-Dividend (2004)</t>
  </si>
  <si>
    <t>150040000300002</t>
  </si>
  <si>
    <t>Advance Tax u/s 150-Dividend (2005)</t>
  </si>
  <si>
    <t>INVESTMENTS</t>
  </si>
  <si>
    <t>Creditors, accrued and other liabilities</t>
  </si>
  <si>
    <t>(Number of units in '000)</t>
  </si>
  <si>
    <t>At fair value through profit or loss - held for trading</t>
  </si>
  <si>
    <t>LIABILITIES</t>
  </si>
  <si>
    <t>NET ASSETS</t>
  </si>
  <si>
    <t>INCOME</t>
  </si>
  <si>
    <t>Taxation</t>
  </si>
  <si>
    <t>CASH FLOWS FROM OPERATING ACTIVITIES</t>
  </si>
  <si>
    <t>Payable to National Investment Trust Limited - Management Company</t>
  </si>
  <si>
    <t xml:space="preserve">                                                                    For National Investment Trust Limited</t>
  </si>
  <si>
    <t xml:space="preserve">Adjustments: </t>
  </si>
  <si>
    <t>Management Participation fee paid</t>
  </si>
  <si>
    <t>Net cash inflow / (outflow) from operating activities</t>
  </si>
  <si>
    <t>TB Total - Unrealized gain on remeasurement of investment</t>
  </si>
  <si>
    <t>Deposit with National Clearing Company of Pakistan Limited</t>
  </si>
  <si>
    <t>Opening payable</t>
  </si>
  <si>
    <t>Closing payable</t>
  </si>
  <si>
    <t>5050030003</t>
  </si>
  <si>
    <t>CDS Connection Charges</t>
  </si>
  <si>
    <t>5050030004</t>
  </si>
  <si>
    <t>CDS Shares Withdrawal Fee</t>
  </si>
  <si>
    <t>Debit</t>
  </si>
  <si>
    <t>Credit</t>
  </si>
  <si>
    <t>COST</t>
  </si>
  <si>
    <t>TB Total - Security deposits</t>
  </si>
  <si>
    <t>TB Total - Other receivable</t>
  </si>
  <si>
    <t>5050100002</t>
  </si>
  <si>
    <t>Other Charges</t>
  </si>
  <si>
    <t>5050100003</t>
  </si>
  <si>
    <t xml:space="preserve">                                                                                (Management Company)</t>
  </si>
  <si>
    <t>EARNINGS PER UNIT</t>
  </si>
  <si>
    <t>Net (payments)/receipts made against repurchase of units</t>
  </si>
  <si>
    <t>Out of Pocket Charges</t>
  </si>
  <si>
    <t>8250</t>
  </si>
  <si>
    <t>8260</t>
  </si>
  <si>
    <t>505027</t>
  </si>
  <si>
    <t>Right Issue Expenses</t>
  </si>
  <si>
    <t>8260A</t>
  </si>
  <si>
    <t>5040010001</t>
  </si>
  <si>
    <t>Brokerage on Purchase &amp; Sale of Sec.</t>
  </si>
  <si>
    <t>8271</t>
  </si>
  <si>
    <t>5050020002</t>
  </si>
  <si>
    <t>Stamp Duty Charges</t>
  </si>
  <si>
    <t>505004</t>
  </si>
  <si>
    <t>Shares Physical Safe Keeping Charges</t>
  </si>
  <si>
    <t>5050070001</t>
  </si>
  <si>
    <t>Printing Charges</t>
  </si>
  <si>
    <t>5050070002</t>
  </si>
  <si>
    <t>Stationery Charges</t>
  </si>
  <si>
    <t>5050090001</t>
  </si>
  <si>
    <t>Tax Consultancy Charges</t>
  </si>
  <si>
    <t>5050090003</t>
  </si>
  <si>
    <t>Legal Consultancy Charges</t>
  </si>
  <si>
    <t>5050090004</t>
  </si>
  <si>
    <t>Professional Tax Charges</t>
  </si>
  <si>
    <t>505028</t>
  </si>
  <si>
    <t>Preliminary charges and handling fee</t>
  </si>
  <si>
    <t>150090000200002</t>
  </si>
  <si>
    <t>PICIC Commercial Bank (A/c 112615)</t>
  </si>
  <si>
    <t>150090000200003</t>
  </si>
  <si>
    <t>Bank Alfalah (A/c 2910022)</t>
  </si>
  <si>
    <t>150090000300005</t>
  </si>
  <si>
    <t>Metropolitan Bank Ltd. (Unclaim Div A/c)</t>
  </si>
  <si>
    <t>150090000300006</t>
  </si>
  <si>
    <t>PICIC Commercial Bank (Final Div 2005)</t>
  </si>
  <si>
    <t>150090000300007</t>
  </si>
  <si>
    <t>AFS</t>
  </si>
  <si>
    <t xml:space="preserve">Provision for impairment loss on other receivables </t>
  </si>
  <si>
    <t>Undistributed income brought forward</t>
  </si>
  <si>
    <t>Provision for impairment loss on other receivables</t>
  </si>
  <si>
    <t>_/_8271_/_505004</t>
  </si>
  <si>
    <t>_/_8271_/_5050070001</t>
  </si>
  <si>
    <t>_/_8271_/_5050070002</t>
  </si>
  <si>
    <t>_/_8271_/_5050090001</t>
  </si>
  <si>
    <t>_/_8271_/_5050090003</t>
  </si>
  <si>
    <t>_/_8271_/_5050090004</t>
  </si>
  <si>
    <t>_/_8271_/_505028</t>
  </si>
  <si>
    <t>_/_8271_/_5050500001</t>
  </si>
  <si>
    <t>_/_8271_/_5050500002</t>
  </si>
  <si>
    <t>_/_8271_/_5050500050</t>
  </si>
  <si>
    <t>_/_8271_/_</t>
  </si>
  <si>
    <t>_/_8272_/_505015</t>
  </si>
  <si>
    <t>_/_8272_/_</t>
  </si>
  <si>
    <t>_/_8273_/_5010200001</t>
  </si>
  <si>
    <t>_/_8273_/_5010200002</t>
  </si>
  <si>
    <t>_/_8273_/_5010200003</t>
  </si>
  <si>
    <t>_/_8273_/_5010200010</t>
  </si>
  <si>
    <t>_/_8273_/_</t>
  </si>
  <si>
    <t>_/_8274_/_</t>
  </si>
  <si>
    <t>Bonus Issue Expenses</t>
  </si>
  <si>
    <t>5050500001</t>
  </si>
  <si>
    <t>Postage Expenses</t>
  </si>
  <si>
    <t>5050500002</t>
  </si>
  <si>
    <t>Bank Service Charges</t>
  </si>
  <si>
    <t>5050500050</t>
  </si>
  <si>
    <t>8272</t>
  </si>
  <si>
    <t>505015</t>
  </si>
  <si>
    <t>Advertisement and Publicity Expenses</t>
  </si>
  <si>
    <t>8273</t>
  </si>
  <si>
    <t>5010200001</t>
  </si>
  <si>
    <t>Annual Listing Fee - KSE</t>
  </si>
  <si>
    <t>5010200002</t>
  </si>
  <si>
    <t>Annual Listing Fee - LSE</t>
  </si>
  <si>
    <t>5010200003</t>
  </si>
  <si>
    <t>Annual Listing Fee - ISE</t>
  </si>
  <si>
    <t>Unrealised gain / (loss) on investment - HFT</t>
  </si>
  <si>
    <t>Printing charges</t>
  </si>
  <si>
    <t>Others-Workers' Welfare Fund</t>
  </si>
  <si>
    <t>Redemption of units</t>
  </si>
  <si>
    <t>Transactions during the period</t>
  </si>
  <si>
    <t>National Bank of Pakistan - Trustee</t>
  </si>
  <si>
    <t>Net amount received / (paid) on issue of units</t>
  </si>
  <si>
    <t>GENERAL</t>
  </si>
  <si>
    <t>Statement of compliance</t>
  </si>
  <si>
    <t>TB Total - Dividend receivable</t>
  </si>
  <si>
    <t>TB Total - Taxation-net</t>
  </si>
  <si>
    <t>Unrealised gain / (loss) on investment -AFS</t>
  </si>
  <si>
    <t>Payable to management company</t>
  </si>
  <si>
    <t>less: Management participation fee</t>
  </si>
  <si>
    <t>CASH FLOW STATEMENT-WORKING</t>
  </si>
  <si>
    <t>Payable to selling banks</t>
  </si>
  <si>
    <t>Dividend and other receivables</t>
  </si>
  <si>
    <t>Total assets</t>
  </si>
  <si>
    <t>Total liabilities</t>
  </si>
  <si>
    <t>Fee payable to Securities and Exchange Commission of Pakistan</t>
  </si>
  <si>
    <t>Number of units in issue</t>
  </si>
  <si>
    <t>TB Total - Advertising and publicity</t>
  </si>
  <si>
    <t>TB Total - Stock Exchange Listing fee</t>
  </si>
  <si>
    <t>TB Total - Computer Expenses</t>
  </si>
  <si>
    <t>TB Total - CDS Charges</t>
  </si>
  <si>
    <t>TB Total - CVT on Purchase of Sec.</t>
  </si>
  <si>
    <t>_/_GrandTotal_/_</t>
  </si>
  <si>
    <t>(reserved)</t>
  </si>
  <si>
    <t>_/_5110_/_150090000200001</t>
  </si>
  <si>
    <t>_/_5110_/_150090000200002</t>
  </si>
  <si>
    <t>_/_5110_/_150090000200003</t>
  </si>
  <si>
    <t>_/_5110_/_150090000300005</t>
  </si>
  <si>
    <t>_/_5110_/_150090000300006</t>
  </si>
  <si>
    <t>Less : Provision for impairment loss</t>
  </si>
  <si>
    <t>_/_5610_/_150040000200002</t>
  </si>
  <si>
    <t>_/_5610_/_150040000300002</t>
  </si>
  <si>
    <t>_/_5610_/_150040000300005</t>
  </si>
  <si>
    <t>550003</t>
  </si>
  <si>
    <t>Taxation Expenses - Prior Year</t>
  </si>
  <si>
    <t>_/_8271_/_550003</t>
  </si>
  <si>
    <t>Less: Provision for impairment</t>
  </si>
  <si>
    <t>Sub-total</t>
  </si>
  <si>
    <t>Pakistan Telecommunication Limited (PTC) / BEL</t>
  </si>
  <si>
    <t>Naimat Basal Oil &amp; Gas Securitization Company Limited</t>
  </si>
  <si>
    <t>Brothers Steel Mills Limited</t>
  </si>
  <si>
    <t>Adamjee Paper &amp; Board Mills  Limited</t>
  </si>
  <si>
    <t>Term Finance Certificates and Redeemable Capital</t>
  </si>
  <si>
    <t>Participation Term Certificates</t>
  </si>
  <si>
    <t>Quaidabad Woolen Mills Limited</t>
  </si>
  <si>
    <t>Other comprehensive income</t>
  </si>
  <si>
    <t>less: Management participation fee payable</t>
  </si>
  <si>
    <t>Other payables</t>
  </si>
  <si>
    <t>Bank</t>
  </si>
  <si>
    <t>Dividend receivable</t>
  </si>
  <si>
    <t>Distribution payable</t>
  </si>
  <si>
    <t>CONDENSED INTERIM STATEMENT OF COMPREHENSIVE INCOME (UNAUDITED)</t>
  </si>
  <si>
    <t>CONDENSED INTERIM DISTRIBUTION STATEMENT (UNAUDITED)</t>
  </si>
  <si>
    <t>CASH FLOWS FROM FINANCING ACTIVITIES</t>
  </si>
  <si>
    <t>The Fund is an open end mutual fund. Units are offered for public subscription on a continuous basis. The units are transferable and can be redeemed by surrendering them to the Fund.</t>
  </si>
  <si>
    <t>Less: Net unrealised appreciation in the fair value of investments</t>
  </si>
  <si>
    <t>at the beginning of the period</t>
  </si>
  <si>
    <t>Pak China Fertilizers Limited</t>
  </si>
  <si>
    <t>Textile Management (Private) Limited</t>
  </si>
  <si>
    <t>Investment under Morabaha Arrangements</t>
  </si>
  <si>
    <t>-------------------------Rupees in '000-------------------------</t>
  </si>
  <si>
    <t>Closing</t>
  </si>
  <si>
    <t xml:space="preserve">Opening </t>
  </si>
  <si>
    <t>% age of net assets</t>
  </si>
  <si>
    <t>----------------------------------At cost----------------------------------</t>
  </si>
  <si>
    <t>_/_5810_/_150030000100001</t>
  </si>
  <si>
    <t>_/_5810_/_150030000100003</t>
  </si>
  <si>
    <t>_/_5810_/_1500750002</t>
  </si>
  <si>
    <t>_/_5810_/_</t>
  </si>
  <si>
    <t>_/_6110_/_2500200001</t>
  </si>
  <si>
    <t>_/_6110_/_</t>
  </si>
  <si>
    <t>_/_6210_/_2500200003</t>
  </si>
  <si>
    <t>_/_6210_/_</t>
  </si>
  <si>
    <t>_/_6310_/_2500200002</t>
  </si>
  <si>
    <t>_/_6310_/_</t>
  </si>
  <si>
    <t>_/_6410_/_250010</t>
  </si>
  <si>
    <t>_/_6410_/_</t>
  </si>
  <si>
    <t>TB Total - Fee payable to investment adviser</t>
  </si>
  <si>
    <t>TB Total - Fee payable to Trustee</t>
  </si>
  <si>
    <t>TB Total - Fee payable to SECP</t>
  </si>
  <si>
    <t>TB Total - Payable against purcahse of shares</t>
  </si>
  <si>
    <t>CONDENSED INTERIM INCOME STATEMENT</t>
  </si>
  <si>
    <t>CONDENSED INTERIM CASH FLOW STATEMENT</t>
  </si>
  <si>
    <t>Bank balances</t>
  </si>
  <si>
    <t>Available for sale</t>
  </si>
  <si>
    <t>Profit on bank deposits</t>
  </si>
  <si>
    <t>Other income</t>
  </si>
  <si>
    <t>_/_6710_/_250200000100001</t>
  </si>
  <si>
    <t>PICIC Commercial Bank (1st Int Div 2006)</t>
  </si>
  <si>
    <t>150090000300008</t>
  </si>
  <si>
    <t>PICIC Commercial Bank (2nd Int Div 2006)</t>
  </si>
  <si>
    <t>150090000301000</t>
  </si>
  <si>
    <t>8210</t>
  </si>
  <si>
    <t>501001</t>
  </si>
  <si>
    <t>Investment Adviser Fee</t>
  </si>
  <si>
    <t>8220</t>
  </si>
  <si>
    <t>501010</t>
  </si>
  <si>
    <t>Trustee Remuneration</t>
  </si>
  <si>
    <t>8230</t>
  </si>
  <si>
    <t>501005</t>
  </si>
  <si>
    <t>SECP Fee</t>
  </si>
  <si>
    <t>8240</t>
  </si>
  <si>
    <t>5050100001</t>
  </si>
  <si>
    <t>Audit Fee</t>
  </si>
  <si>
    <t>Receivable from Selling Banks</t>
  </si>
  <si>
    <t xml:space="preserve">              </t>
  </si>
  <si>
    <t>5010200010</t>
  </si>
  <si>
    <t>Annual Lising Fee - CDC</t>
  </si>
  <si>
    <t>8274</t>
  </si>
  <si>
    <t>8275</t>
  </si>
  <si>
    <t>5050030001</t>
  </si>
  <si>
    <t>CDS Custody Charges</t>
  </si>
  <si>
    <t>5050030002</t>
  </si>
  <si>
    <t>CDS Transaction Charges</t>
  </si>
  <si>
    <t>Short-term finances</t>
  </si>
  <si>
    <t xml:space="preserve">Legal and professional charges </t>
  </si>
  <si>
    <t>LEGAL STATUS AND NATURE OF BUSINESS</t>
  </si>
  <si>
    <t>_/_6710_/_250200000100002</t>
  </si>
  <si>
    <t>_/_6710_/_250200000100003</t>
  </si>
  <si>
    <t>_/_6710_/_250200000100004</t>
  </si>
  <si>
    <t>_/_6710_/_250200000100005</t>
  </si>
  <si>
    <t>_/_6710_/_250200000100007</t>
  </si>
  <si>
    <t>_/_5510_/_</t>
  </si>
  <si>
    <t>_/_5610_/_1500400001</t>
  </si>
  <si>
    <t>_/_5610_/_</t>
  </si>
  <si>
    <t>_/_5710_/_150050000100001</t>
  </si>
  <si>
    <t>_/_5710_/_</t>
  </si>
  <si>
    <t>(Unaudited)</t>
  </si>
  <si>
    <t>(Audited)</t>
  </si>
  <si>
    <t>Unit holders' fund (as per statement attached)</t>
  </si>
  <si>
    <t>Net assets at the beginning of the period</t>
  </si>
  <si>
    <t>Cash and cash equivalents at the beginning of the period</t>
  </si>
  <si>
    <t>Cash and cash equivalents as at the end of the period</t>
  </si>
  <si>
    <t>8276</t>
  </si>
  <si>
    <t>5040010002</t>
  </si>
  <si>
    <t>CVT on Purchase of Sec.</t>
  </si>
  <si>
    <t>Grand Total</t>
  </si>
  <si>
    <t>TB Total - Cash at bank</t>
  </si>
  <si>
    <t>TB Total - Investment held for trading</t>
  </si>
  <si>
    <t>TB Total - Receivable against sales of share</t>
  </si>
  <si>
    <t>TB Total - Prepayments</t>
  </si>
  <si>
    <t>Securities transaction costs</t>
  </si>
  <si>
    <t>_/_8275_/_5050030001</t>
  </si>
  <si>
    <t>_/_8275_/_5050030002</t>
  </si>
  <si>
    <t>_/_8275_/_5050030003</t>
  </si>
  <si>
    <t>_/_8275_/_5050030004</t>
  </si>
  <si>
    <t>_/_8275_/_</t>
  </si>
  <si>
    <t>_/_8276_/_5040010002</t>
  </si>
  <si>
    <t>_/_8276_/_</t>
  </si>
  <si>
    <t>Note</t>
  </si>
  <si>
    <t>ASSETS</t>
  </si>
  <si>
    <t>Investment Adviser Fee Payable</t>
  </si>
  <si>
    <t>6210</t>
  </si>
  <si>
    <t>2500200003</t>
  </si>
  <si>
    <t>Trustee Remuneration Payable</t>
  </si>
  <si>
    <t>6310</t>
  </si>
  <si>
    <t>2500200002</t>
  </si>
  <si>
    <t>SECP Fee Payable</t>
  </si>
  <si>
    <t>6410</t>
  </si>
  <si>
    <t>Custodian charges of Central Depository Company of Pakistan Limited</t>
  </si>
  <si>
    <t>UBL</t>
  </si>
  <si>
    <t>_/_8230_/_501005</t>
  </si>
  <si>
    <t>_/_8230_/_</t>
  </si>
  <si>
    <t>_/_8240_/_5050100001</t>
  </si>
  <si>
    <t>National Investment Trust Limited Provident Fund</t>
  </si>
  <si>
    <t>National Investment Trust Limited Pension Fund</t>
  </si>
  <si>
    <t xml:space="preserve">Payable to National Investment Trust Limited </t>
  </si>
  <si>
    <t>- Management Company</t>
  </si>
  <si>
    <t xml:space="preserve">Fee payable to Securities and Exchange Commission </t>
  </si>
  <si>
    <t>of Pakistan</t>
  </si>
  <si>
    <t>Other Payables</t>
  </si>
  <si>
    <t>6710</t>
  </si>
  <si>
    <t>250200000100001</t>
  </si>
  <si>
    <t>Unclaimed Dividend Prior Year (Pay)</t>
  </si>
  <si>
    <t>250200000100002</t>
  </si>
  <si>
    <t>Unclaimed  Final Dividend Year 03 (Pay)</t>
  </si>
  <si>
    <t>250200000100003</t>
  </si>
  <si>
    <t>Unclaimed Interim Dividend Year 04 (Pay)</t>
  </si>
  <si>
    <t>250200000100004</t>
  </si>
  <si>
    <t>Unclaimed Final Dividend Year 04 (Pay)</t>
  </si>
  <si>
    <t>250200000100005</t>
  </si>
  <si>
    <t>Unclaimed Final Dividend Year 05 (Pay)</t>
  </si>
  <si>
    <t>250200000100007</t>
  </si>
  <si>
    <t>Unclaimed 1st Interim Div Year 06 (Pay)</t>
  </si>
  <si>
    <t>250200000100008</t>
  </si>
  <si>
    <t>Unclaimed 2nd Interim Div Year 06 (Pay)</t>
  </si>
  <si>
    <t>2502000005</t>
  </si>
  <si>
    <t>Interim Dividend Payable</t>
  </si>
  <si>
    <t>7110</t>
  </si>
  <si>
    <t>301001000100001</t>
  </si>
  <si>
    <t>Paid up Capital against fully paid Cash</t>
  </si>
  <si>
    <t>301001000100005</t>
  </si>
  <si>
    <t>Paid up Capital as Bonus</t>
  </si>
  <si>
    <t>7210</t>
  </si>
  <si>
    <t>3050010001</t>
  </si>
  <si>
    <t>Certificate Premium Acount</t>
  </si>
  <si>
    <t>7410</t>
  </si>
  <si>
    <t>3050020002</t>
  </si>
  <si>
    <t>Unapproprited Profit/ (Loss)</t>
  </si>
  <si>
    <t>8110</t>
  </si>
  <si>
    <t>405001</t>
  </si>
  <si>
    <t>Realised Capital Gain/ (Loss)</t>
  </si>
  <si>
    <t>8120</t>
  </si>
  <si>
    <t>410001</t>
  </si>
  <si>
    <t>Dividend Income -Securites</t>
  </si>
  <si>
    <t>8130</t>
  </si>
  <si>
    <t>405002</t>
  </si>
  <si>
    <t>Unrealized Capital Gain/(Loss)</t>
  </si>
  <si>
    <t>8140</t>
  </si>
  <si>
    <t>450005</t>
  </si>
  <si>
    <t>Profit on PLS Saving Accounts</t>
  </si>
  <si>
    <t>8150</t>
  </si>
  <si>
    <t>450050</t>
  </si>
  <si>
    <t>Other Income</t>
  </si>
  <si>
    <t>Capital gains</t>
  </si>
  <si>
    <t>Settlement and bank charges</t>
  </si>
  <si>
    <t>Annual fee - Securities and Exchange Commission of Pakistan</t>
  </si>
  <si>
    <t>_/_5110_/_150090000300007</t>
  </si>
  <si>
    <t>_/_5110_/_150090000300008</t>
  </si>
  <si>
    <t>_/_5110_/_150090000301000</t>
  </si>
  <si>
    <t>_/_5110_/_</t>
  </si>
  <si>
    <t>_/_5210_/_1500030001</t>
  </si>
  <si>
    <t>_/_5210_/_1500030002</t>
  </si>
  <si>
    <t>_/_5210_/_</t>
  </si>
  <si>
    <t>_/_5310_/_150010</t>
  </si>
  <si>
    <t>_/_5310_/_</t>
  </si>
  <si>
    <t>_/_5410_/_150055000100002</t>
  </si>
  <si>
    <t>_/_5410_/_</t>
  </si>
  <si>
    <t>_/_5510_/_150015</t>
  </si>
  <si>
    <t>Market value of investments</t>
  </si>
  <si>
    <t xml:space="preserve">Element of (income) / loss and capital (gains) / losses included </t>
  </si>
  <si>
    <t xml:space="preserve">Receivable from National Investment Trust Limited - </t>
  </si>
  <si>
    <t xml:space="preserve">Payable to National Investment Trust Limited - Management </t>
  </si>
  <si>
    <t xml:space="preserve">Fee payable to Securities and Exchange Commission of </t>
  </si>
  <si>
    <t>Pakistan</t>
  </si>
  <si>
    <t>during the period</t>
  </si>
  <si>
    <t>_/_6710_/_250200000100008</t>
  </si>
  <si>
    <t>_/_6710_/_2502000005</t>
  </si>
  <si>
    <t>_/_6710_/_</t>
  </si>
  <si>
    <t>_/_7110_/_301001000100001</t>
  </si>
  <si>
    <t>_/_7110_/_301001000100005</t>
  </si>
  <si>
    <t>_/_7110_/_</t>
  </si>
  <si>
    <t>_/_7210_/_3050010001</t>
  </si>
  <si>
    <t>_/_7210_/_</t>
  </si>
  <si>
    <t>_/_7410_/_3050020002</t>
  </si>
  <si>
    <t>_/_7410_/_</t>
  </si>
  <si>
    <t>_/_8110_/_405001</t>
  </si>
  <si>
    <t>_/_8110_/_</t>
  </si>
  <si>
    <t>_/_8120_/_410001</t>
  </si>
  <si>
    <t>FOR THE HALF YEAR AND QUARTER ENDED DECEMBER 31, 2011</t>
  </si>
  <si>
    <t>Receivable against sale of investments</t>
  </si>
  <si>
    <t>Nil units issued (2010: Nil units)</t>
  </si>
  <si>
    <t>(2010: 47,455 units)</t>
  </si>
  <si>
    <t xml:space="preserve">61,858 units issued under CIP </t>
  </si>
  <si>
    <t>Receivable against sale of investment</t>
  </si>
  <si>
    <t>-------------------Rupees in '000-------------------</t>
  </si>
  <si>
    <t>Rupees in '000</t>
  </si>
  <si>
    <t>WWF Expense</t>
  </si>
  <si>
    <t>WWF Payable</t>
  </si>
  <si>
    <t>CDC Payable</t>
  </si>
  <si>
    <t>Income</t>
  </si>
  <si>
    <t>Net (increase) / decrease in market value of investments</t>
  </si>
  <si>
    <t>RELATED PARTY QUARTER WORKING</t>
  </si>
  <si>
    <t>For the half year ended December 31, 2011</t>
  </si>
  <si>
    <t>Quarter ended September 30, 2011</t>
  </si>
  <si>
    <t>Quarter ended December 31, 2011</t>
  </si>
  <si>
    <t>A</t>
  </si>
  <si>
    <t>B</t>
  </si>
  <si>
    <t>C=A-B</t>
  </si>
  <si>
    <t>National Investment Trust Limited - Management</t>
  </si>
  <si>
    <t>Sale of shares</t>
  </si>
  <si>
    <t>Purchase of 295,169 shares (Sep2011: 175,000 shares)</t>
  </si>
  <si>
    <t>7,490 units issued under CIP (2010:4,634 units)</t>
  </si>
  <si>
    <t>39,451 units issued under CIP (2010: 21.966 units)</t>
  </si>
  <si>
    <t>6,355,488 CIP units issued (2010: 3,566,755 units)</t>
  </si>
  <si>
    <t>--------------------------Rs in '000-------------------------</t>
  </si>
  <si>
    <t>Mgt fee for the year</t>
  </si>
  <si>
    <t>--------------(Rupees)-------------</t>
  </si>
  <si>
    <t>Net income for the period after taxation</t>
  </si>
  <si>
    <t xml:space="preserve">Net unrealised (diminution) / appreciation on </t>
  </si>
  <si>
    <t xml:space="preserve">Unrealised appreciation on remeasurement of </t>
  </si>
  <si>
    <t xml:space="preserve">investments classified as 'available for sale' </t>
  </si>
  <si>
    <t>Amounts outstanding as at period / year end</t>
  </si>
  <si>
    <t>Quarter Working</t>
  </si>
  <si>
    <t>Total comprehensive (loss) / income for the period</t>
  </si>
  <si>
    <t xml:space="preserve">Net income for the period after taxation </t>
  </si>
  <si>
    <t>----------------------------(Number of units)----------------------------</t>
  </si>
  <si>
    <t>Carrying Value</t>
  </si>
  <si>
    <t>Market Value</t>
  </si>
  <si>
    <t>Attock Petroleum Limited</t>
  </si>
  <si>
    <t>Attock Refinery Limited</t>
  </si>
  <si>
    <t>Mari Gas Company Limited</t>
  </si>
  <si>
    <t>National Refinery Limited</t>
  </si>
  <si>
    <t>Pakistan Oilfields Limited</t>
  </si>
  <si>
    <t>Pakistan Petroleum Limited</t>
  </si>
  <si>
    <t>Pakistan Refinery Limited</t>
  </si>
  <si>
    <t>Chemicals</t>
  </si>
  <si>
    <t>Adil Polyproplene Limited</t>
  </si>
  <si>
    <t>Agritech Limited</t>
  </si>
  <si>
    <t>Dawood Hercules Corporation Limited</t>
  </si>
  <si>
    <t>Engro Corporation Limited</t>
  </si>
  <si>
    <t>Fauji Fertilizer Bin Qasim Limited</t>
  </si>
  <si>
    <t>Sardar Chemical Industries Limited</t>
  </si>
  <si>
    <t>Sind Alkalis Limited</t>
  </si>
  <si>
    <t>Sitara Chemical Industries Limited</t>
  </si>
  <si>
    <t>Pakistan Paper Products Limited</t>
  </si>
  <si>
    <t>Security Papers Limited</t>
  </si>
  <si>
    <t>Huffaz Seamless Pipe Industries Limited</t>
  </si>
  <si>
    <t>International Industries Limited</t>
  </si>
  <si>
    <t>International Steels Limited</t>
  </si>
  <si>
    <t>Quality Steel Works Limited</t>
  </si>
  <si>
    <t>Attock Cement Pakistan Limited</t>
  </si>
  <si>
    <t>Berger Paints Pakistan Limited</t>
  </si>
  <si>
    <t>Buxly Paints Limited</t>
  </si>
  <si>
    <t>Cherat Cement Company Limited</t>
  </si>
  <si>
    <t>Dadabhoy Construction Technology Limited</t>
  </si>
  <si>
    <t>Fauji Cement Company Limited</t>
  </si>
  <si>
    <t>Fecto Cement Limited</t>
  </si>
  <si>
    <t>Kohat Cement Limited</t>
  </si>
  <si>
    <t>Lafarge Pakistan Cement Limited</t>
  </si>
  <si>
    <t>Lucky Cement Limited</t>
  </si>
  <si>
    <t>Maple Leaf Cement Factory Limited</t>
  </si>
  <si>
    <t>Pioneer Cement Limited</t>
  </si>
  <si>
    <t>Regal Ceramics Limited</t>
  </si>
  <si>
    <t>Thatta Cement Limited</t>
  </si>
  <si>
    <t>Zeal Pak Cement Factory Limited</t>
  </si>
  <si>
    <t>General Industrials</t>
  </si>
  <si>
    <t>Dadabhoy Sack Limited</t>
  </si>
  <si>
    <t>Ghani Glass Mills Limited</t>
  </si>
  <si>
    <t>Hashmi Can Company Limited</t>
  </si>
  <si>
    <t>Merit Packaging Limited</t>
  </si>
  <si>
    <t>Packages Limited</t>
  </si>
  <si>
    <t>Tri-Pack Films Limited</t>
  </si>
  <si>
    <t>Johnson And Phillips (Pakistan) Limited</t>
  </si>
  <si>
    <t>Pakistan Cables Limited</t>
  </si>
  <si>
    <t>Singer Pakistan Limited</t>
  </si>
  <si>
    <t>Industrial Engineering</t>
  </si>
  <si>
    <t>Bolan Castings Limited</t>
  </si>
  <si>
    <t>Ghandhara Industries Limited</t>
  </si>
  <si>
    <t>Hinopak Motors Limited</t>
  </si>
  <si>
    <t>Millat Tractors Limited</t>
  </si>
  <si>
    <t>Taxila Engineering Company Limited</t>
  </si>
  <si>
    <t>Industrial Transportion</t>
  </si>
  <si>
    <t>Pakistan National Shipping Corporation</t>
  </si>
  <si>
    <t>Atlas Honda Limited</t>
  </si>
  <si>
    <t>Baluchistan Wheels Limited</t>
  </si>
  <si>
    <t>Bela Engineering Limited</t>
  </si>
  <si>
    <t>Exide Pakistan Limited</t>
  </si>
  <si>
    <t>Ghandara Nissan Limited</t>
  </si>
  <si>
    <t>Honda Atlas Cars Limited</t>
  </si>
  <si>
    <t>Indus Motor Company Limited</t>
  </si>
  <si>
    <t>Rex Baren Battery</t>
  </si>
  <si>
    <t>Saif Nadeem Kawasaki Motors Limited</t>
  </si>
  <si>
    <t>Taga Pakistan Limited</t>
  </si>
  <si>
    <t>Beverages</t>
  </si>
  <si>
    <t>Shezan International Limited</t>
  </si>
  <si>
    <t>Food Producers</t>
  </si>
  <si>
    <t>Al-Noor  Sugar Mills Limited</t>
  </si>
  <si>
    <t>Dewan Sugar Mills Limited</t>
  </si>
  <si>
    <t>Faran Sugar Mills Limited</t>
  </si>
  <si>
    <t>Kohinoor Sugar Mills Limited</t>
  </si>
  <si>
    <t>Mian Muhammed Sugar Mills Limited</t>
  </si>
  <si>
    <t>Mirpurkhas Sugar Mills Limited</t>
  </si>
  <si>
    <t>Morafco Industries Limited</t>
  </si>
  <si>
    <t>Nestle Pakistan Limited</t>
  </si>
  <si>
    <t>Pak Ghee Industries Limited</t>
  </si>
  <si>
    <t>Pangrio Sugar Mills Limited</t>
  </si>
  <si>
    <t>Punjab Oil Mills Limited</t>
  </si>
  <si>
    <t>Sakrand Sugar Mills Limited</t>
  </si>
  <si>
    <t>Sanghar Sugar Mills Limited</t>
  </si>
  <si>
    <t>Shahmurad Sugar Mills Limited</t>
  </si>
  <si>
    <t>Shahtaj Sugar Mills Limited</t>
  </si>
  <si>
    <t>Shakarganj Mills Limited</t>
  </si>
  <si>
    <t>Uqab Breeding Farms Limited</t>
  </si>
  <si>
    <t>Household Goods</t>
  </si>
  <si>
    <t>Casspak Industries Limited</t>
  </si>
  <si>
    <t>Pak Elektron Limited</t>
  </si>
  <si>
    <t>Leisure Goods</t>
  </si>
  <si>
    <t>Grays Of Cambridge (Pakistan) Limited</t>
  </si>
  <si>
    <t>Personal Goods</t>
  </si>
  <si>
    <t>Accord Textile Limited</t>
  </si>
  <si>
    <t>Adil Textile Mills Limited</t>
  </si>
  <si>
    <t>Ahmed Hassan Textile Mills Limited</t>
  </si>
  <si>
    <t>Al-Hussany Industries Limited</t>
  </si>
  <si>
    <t>Alif Textile Mills Limited</t>
  </si>
  <si>
    <t>Amazai Textile Mills Limited</t>
  </si>
  <si>
    <t>Amtex Limited</t>
  </si>
  <si>
    <t>Apex Fabrics Limited</t>
  </si>
  <si>
    <t>Arag Industries Limited</t>
  </si>
  <si>
    <t>Asim Textile Mills Limited</t>
  </si>
  <si>
    <t>Aswan Tentage Limited</t>
  </si>
  <si>
    <t>Awan Textile Mills Limited</t>
  </si>
  <si>
    <t>Azgard Nine Limited</t>
  </si>
  <si>
    <t>Babri Cotton Mills Limited</t>
  </si>
  <si>
    <t>Bahawalpur Textile Mills Limited</t>
  </si>
  <si>
    <t>Bata Pakistan Limited</t>
  </si>
  <si>
    <t>Brothers Textile Mills Limited</t>
  </si>
  <si>
    <t>Chakwal Spinning Mills Limited</t>
  </si>
  <si>
    <t>Crescent Fibres Limited</t>
  </si>
  <si>
    <t>Crescent Spinning Mills Limited</t>
  </si>
  <si>
    <t>Crescent Textile Mills Limited</t>
  </si>
  <si>
    <t>Data Textile Limited</t>
  </si>
  <si>
    <t>Dawood Lawrencepur Limited</t>
  </si>
  <si>
    <t>Dewan Khalid  Textile Mills Limited</t>
  </si>
  <si>
    <t>Din Textile Mills Limited</t>
  </si>
  <si>
    <t>Ellcot  Spinning Mills Limited</t>
  </si>
  <si>
    <t>Fateh Sports Wear Limited</t>
  </si>
  <si>
    <t>Fatima Enterprises Limited</t>
  </si>
  <si>
    <t>Fazal Textile Mills Limited</t>
  </si>
  <si>
    <t>Fazal Vegetable Ghee Mills Limited</t>
  </si>
  <si>
    <t>Globe Textile Mills Limited</t>
  </si>
  <si>
    <t>Gul Ahmed Textile Mills Limited</t>
  </si>
  <si>
    <t>Gulistan Textile Mills Limited</t>
  </si>
  <si>
    <t>Gulshan Spinning Mills Limited</t>
  </si>
  <si>
    <t>Hajra Textile Mills Limited</t>
  </si>
  <si>
    <t>Hakkim Textile Mills Limited</t>
  </si>
  <si>
    <t>Ibrahim Fibres Limited</t>
  </si>
  <si>
    <t>Ishaq Textile Mills Limited</t>
  </si>
  <si>
    <t>Itti Textile Mills Limited</t>
  </si>
  <si>
    <t>Junaid Cotton Mills Limited</t>
  </si>
  <si>
    <t>Karim Cotton Mills Limited</t>
  </si>
  <si>
    <t>Karim Silk Mills Limited</t>
  </si>
  <si>
    <t>Khalid Siraj Textile Mills Limited</t>
  </si>
  <si>
    <t>Kohinoor Looms Limited</t>
  </si>
  <si>
    <t>Kohinoor Spinning Mills Limited</t>
  </si>
  <si>
    <t>Kohinoor Textile Mills Limited</t>
  </si>
  <si>
    <t>Lafayette Industries Synthetics Limited</t>
  </si>
  <si>
    <t>Land Mark Spinning Industries Limited</t>
  </si>
  <si>
    <t>Marr Fabrics Limited</t>
  </si>
  <si>
    <t>Masood Textile Mills Limited</t>
  </si>
  <si>
    <t>Mehr Dastgir Textile Mills Limited</t>
  </si>
  <si>
    <t>Mehran Jute Mills Limited</t>
  </si>
  <si>
    <t>Mian Textile Mills Limited</t>
  </si>
  <si>
    <t>Mohib Textile Mills Limited</t>
  </si>
  <si>
    <t>Moonlite (Pak) Limited</t>
  </si>
  <si>
    <t>Mubarik Dairies Limited</t>
  </si>
  <si>
    <t>Muhammad Farooq Textile Mills Limited</t>
  </si>
  <si>
    <t>Nishat Mills Limited</t>
  </si>
  <si>
    <t>Norrie Textile Mills Limited</t>
  </si>
  <si>
    <t>Premium Textile Mills Limited</t>
  </si>
  <si>
    <t>Qayyum Spinning  Mills Limited</t>
  </si>
  <si>
    <t>Reliance Cotton Spinning Mills Limited</t>
  </si>
  <si>
    <t>Reliance Weaving Mills Limited</t>
  </si>
  <si>
    <t>Ruby Textile Mills Limited</t>
  </si>
  <si>
    <t>Rupali Polyester Limited</t>
  </si>
  <si>
    <t>Sadoon Textile Mills Limited</t>
  </si>
  <si>
    <t>Saif Textile Mills Limited</t>
  </si>
  <si>
    <t>Saitex Spinning Mills Limited</t>
  </si>
  <si>
    <t>Sajjad Textile Mills Limited</t>
  </si>
  <si>
    <t>Salfi Textile Mills Limited</t>
  </si>
  <si>
    <t>Sally Textile Mills Limited</t>
  </si>
  <si>
    <t>Sana Industries Limited</t>
  </si>
  <si>
    <t>Sapphire Fibers Limited</t>
  </si>
  <si>
    <t>Sapphire Holding Limited</t>
  </si>
  <si>
    <t>Sapphire Textile Mills Limited</t>
  </si>
  <si>
    <t>Sargoda Spinning Mills Limited</t>
  </si>
  <si>
    <t>Saritow Spinning Mills Limited</t>
  </si>
  <si>
    <t>Schon Textiles Limited</t>
  </si>
  <si>
    <t>Service (Textile) Industries Limited</t>
  </si>
  <si>
    <t>Shadab Textile Mills Limited</t>
  </si>
  <si>
    <t>Shahtaj Textile Mills Limited</t>
  </si>
  <si>
    <t>Shams Textile Mills Limited</t>
  </si>
  <si>
    <t>Siftaq International Limited</t>
  </si>
  <si>
    <t>Sunrise Textile Mills Limited</t>
  </si>
  <si>
    <t>Sunshine Cloth Mills Limited</t>
  </si>
  <si>
    <t>Sunshine Cotton Mills Limited</t>
  </si>
  <si>
    <t>Suraj Cotton Mills Limited</t>
  </si>
  <si>
    <t>Suraj Ghee Industries Limited</t>
  </si>
  <si>
    <t>Taj Textile Mills Limited</t>
  </si>
  <si>
    <t>Tariq Cotton Mills Limited</t>
  </si>
  <si>
    <t>Tata Textile Mills Limited</t>
  </si>
  <si>
    <t>Tawakkal Garments Industries Limited</t>
  </si>
  <si>
    <t>Tawakkal Limited</t>
  </si>
  <si>
    <t>Treet Corporation Limited</t>
  </si>
  <si>
    <t>Turbo Tec Limited</t>
  </si>
  <si>
    <t>Zahur Cotton Mills Limited</t>
  </si>
  <si>
    <t>Zahur Textile Mills Limited</t>
  </si>
  <si>
    <t>ZIL Limited</t>
  </si>
  <si>
    <t>Tobacco</t>
  </si>
  <si>
    <t>Medi Glass Limited</t>
  </si>
  <si>
    <t>Ferozsons Laboratories Limited</t>
  </si>
  <si>
    <t>Highnoon Laboratories Limited</t>
  </si>
  <si>
    <t>Sanofi-Aventis Limited</t>
  </si>
  <si>
    <t>Searle Pakistan Limited</t>
  </si>
  <si>
    <t>Travel And Leisure</t>
  </si>
  <si>
    <t>Pakistan Services Limited</t>
  </si>
  <si>
    <t>Fixed Line Telecommunication</t>
  </si>
  <si>
    <t>Pak Datacom Limited</t>
  </si>
  <si>
    <t>Pakistan Telecommunication Company</t>
  </si>
  <si>
    <t>Electricity</t>
  </si>
  <si>
    <t>Hub Power Company Limited</t>
  </si>
  <si>
    <t>Kohinoor Energy Limited</t>
  </si>
  <si>
    <t>Nishat Chunian Power Limited</t>
  </si>
  <si>
    <t>Sitara Energy Limited</t>
  </si>
  <si>
    <t>Sui Northern Gas Pipelines Limited</t>
  </si>
  <si>
    <t>Sui Southern Gas Company  Limited</t>
  </si>
  <si>
    <t>Banks</t>
  </si>
  <si>
    <t>Allied Bank Limited</t>
  </si>
  <si>
    <t>Askari Bank Limited</t>
  </si>
  <si>
    <t>Faysal Bank Limited</t>
  </si>
  <si>
    <t>Habib Bank Limited</t>
  </si>
  <si>
    <t>Habib Metropolitan Bank Limited</t>
  </si>
  <si>
    <t>Indus Bank Limited</t>
  </si>
  <si>
    <t>JS Bank Limited</t>
  </si>
  <si>
    <t>MCB Bank Limited</t>
  </si>
  <si>
    <t>Mehran Bank Limited</t>
  </si>
  <si>
    <t>National Bank Of Pakistan</t>
  </si>
  <si>
    <t>NIB Bank Limited</t>
  </si>
  <si>
    <t>Samba Bank Limited</t>
  </si>
  <si>
    <t>Soneri Bank Limited</t>
  </si>
  <si>
    <t>Summit Bank Limited</t>
  </si>
  <si>
    <t>United Bank Limited</t>
  </si>
  <si>
    <t>Non Life Insurance</t>
  </si>
  <si>
    <t>Pace ( Pakistan ) Limited</t>
  </si>
  <si>
    <t>Financial Services</t>
  </si>
  <si>
    <t>Invest Capital Investment Bank Limited</t>
  </si>
  <si>
    <t>Investec Securities Limited</t>
  </si>
  <si>
    <t>Equity Investment Instrument</t>
  </si>
  <si>
    <t>B.R.R. Guardian Modarba</t>
  </si>
  <si>
    <t>Innovative Investment Bank Limited</t>
  </si>
  <si>
    <t>Investec Mutual Fund</t>
  </si>
  <si>
    <t>JS Growth Fund</t>
  </si>
  <si>
    <t>JS Value Fund Limited</t>
  </si>
  <si>
    <t>PICIC Growth Fund</t>
  </si>
  <si>
    <t>PICIC Investment Fund</t>
  </si>
  <si>
    <t>Standard Chartered Modaraba</t>
  </si>
  <si>
    <t>INVESTMENT - AT FAIR VALUE THROUGH PROFIT OR LOSS - HELD FOR TRADING</t>
  </si>
  <si>
    <t>Investee Co. Paid-up Capital</t>
  </si>
  <si>
    <t>Bannu Woollen Mills Limited</t>
  </si>
  <si>
    <t>Maqbool Textile Mills Limited</t>
  </si>
  <si>
    <t>Mehmood Textile Mills Limited</t>
  </si>
  <si>
    <t>Pakistan Synthetics Limited</t>
  </si>
  <si>
    <t>Service Industries Limited</t>
  </si>
  <si>
    <t>Sui  Northern Gas Pipelines Limited</t>
  </si>
  <si>
    <t>Sui Southern Gas Company Limited</t>
  </si>
  <si>
    <t>First Fidelity Leasing Modarba</t>
  </si>
  <si>
    <t>KASB Modaraba</t>
  </si>
  <si>
    <t>Sindh Sales Tax on Management Fee</t>
  </si>
  <si>
    <t>----------------------------Rupees in '000---------------------------</t>
  </si>
  <si>
    <t>Sindh sales tax on remuneration of Management Company</t>
  </si>
  <si>
    <t>Payable against purchase of investments</t>
  </si>
  <si>
    <t>The Finance Act 2008 introduced an amendment to the Workers' Welfare Fund Ordinance, 1971 (WWF Ordinance). As a result of this amendment it may be construed that all Collective Investment Schemes / mutual funds (CISs) whose income exceeds Rs. 0.5 million in a tax year, have been brought within the scope of the WWF Ordinance, thus rendering them liable to pay contribution to WWF at the rate of two percent of their accounting or taxable income, whichever is higher. In this regard, a constitutional petition has been filed by certain CISs through their trustees in the Honorable High Court of Sindh (the Court), challenging the applicability of WWF to the CISs, which is pending adjudication.</t>
  </si>
  <si>
    <t>Earnings per unit (EPU)  has been deternmined using units outstanding as at period end as in the opinion of the management, determination of cumulative weighted average number of outstanding units as at period end is not practicable.</t>
  </si>
  <si>
    <t>Sale tax payable</t>
  </si>
  <si>
    <t>Sector Name</t>
  </si>
  <si>
    <t>Name of Investtee Company</t>
  </si>
  <si>
    <t>Oil &amp; Gas</t>
  </si>
  <si>
    <t>OIL &amp; GAS</t>
  </si>
  <si>
    <t>ATTOCK REFINERY LTD.</t>
  </si>
  <si>
    <t>NATIONAL REFINERY LTD.</t>
  </si>
  <si>
    <t>OIL &amp; GAS DEVELOPMENT CO.</t>
  </si>
  <si>
    <t>Oil &amp; Gas Development Co.</t>
  </si>
  <si>
    <t>PAKISTAN OILFIELDS LTD.</t>
  </si>
  <si>
    <t>PAKISTAN PETROLEUM LTD.</t>
  </si>
  <si>
    <t>PAKISTAN REFINERY LTD.</t>
  </si>
  <si>
    <t>PAKISTAN STATE OIL CO. LTD.</t>
  </si>
  <si>
    <t>Pakistan State Oil Co. Limited</t>
  </si>
  <si>
    <t>OIL &amp; GAS Total</t>
  </si>
  <si>
    <t>CHEMICALS</t>
  </si>
  <si>
    <t>LINDE PAKISTAN LIMITED (BOC)</t>
  </si>
  <si>
    <t>Linde Pakistan Limited (BOC)</t>
  </si>
  <si>
    <t>DAWOOD HERCULES CORPORATION LTD</t>
  </si>
  <si>
    <t>FAUJI FERTILIZER COMPANY LIMITED.</t>
  </si>
  <si>
    <t>Fauji Fertilizer Company Limited.</t>
  </si>
  <si>
    <t>I.C.I PAKISTAN LTD.</t>
  </si>
  <si>
    <t>I.C.I Pakistan Limited</t>
  </si>
  <si>
    <t>SITARA CHEMICAL INDUSTRIES LTD.</t>
  </si>
  <si>
    <t>CHEMICALS Total</t>
  </si>
  <si>
    <t>Forestry And Paper</t>
  </si>
  <si>
    <t>FORESTRY AND PAPER</t>
  </si>
  <si>
    <t>CENTURY PAPER AND BOARD MILLS LTD.</t>
  </si>
  <si>
    <t>SECURITY PAPERS LTD.</t>
  </si>
  <si>
    <t>FORESTRY AND PAPER Total</t>
  </si>
  <si>
    <t>Industrial Metals And Mining</t>
  </si>
  <si>
    <t>INDUSTRIAL METALS AND MINING</t>
  </si>
  <si>
    <t>CRESCENT STEEL AND ALLIED PROUDCTS LTD.</t>
  </si>
  <si>
    <t>INTERNATIONAL INDUSTRIES LTD.</t>
  </si>
  <si>
    <t>INDUSTRIAL METALS AND MINING Total</t>
  </si>
  <si>
    <t>Construction &amp; Meterials</t>
  </si>
  <si>
    <t>CONSTRUCTION &amp; METERIALS</t>
  </si>
  <si>
    <t>CHERAT CEMENT COMPANY LIMITED</t>
  </si>
  <si>
    <t>D. G. KHAN CEMENT CO. LIMITED</t>
  </si>
  <si>
    <t>D. G. Khan Cement Co. Limited</t>
  </si>
  <si>
    <t>LUCKY CEMENT LIMITED</t>
  </si>
  <si>
    <t>MAPLE LEAF CEMENT FACTORY LIMITED</t>
  </si>
  <si>
    <t>CONSTRUCTION &amp; METERIALS Total</t>
  </si>
  <si>
    <t>GENERAL INDUSTRIALS</t>
  </si>
  <si>
    <t>GHANI GLASS MILLS LIMITED</t>
  </si>
  <si>
    <t>PACKAGES LIMITED</t>
  </si>
  <si>
    <t>SIEMENS PAKISTAN ENGINEERING CO. LTD.</t>
  </si>
  <si>
    <t>Siemens Pakistan Engineering Co. Limited</t>
  </si>
  <si>
    <t>THAL LIMITED</t>
  </si>
  <si>
    <t>Thal Limited</t>
  </si>
  <si>
    <t>GENERAL INDUSTRIALS Total</t>
  </si>
  <si>
    <t>INDUSTRIAL ENGINEERING</t>
  </si>
  <si>
    <t>HINOPAK MOTORS LTD.</t>
  </si>
  <si>
    <t>MILLAT TRACTORS LTD.</t>
  </si>
  <si>
    <t>INDUSTRIAL ENGINEERING Total</t>
  </si>
  <si>
    <t>Auto Mobile &amp; Parts</t>
  </si>
  <si>
    <t>AUTO MOBILE &amp; PARTS</t>
  </si>
  <si>
    <t>HONDA ATLAS CARS LIMITED</t>
  </si>
  <si>
    <t>PAK SUZUKI MOTOR CO. LTD.</t>
  </si>
  <si>
    <t>Pak Suzuki Motor Co. Limited</t>
  </si>
  <si>
    <t>AUTO MOBILE &amp; PARTS Total</t>
  </si>
  <si>
    <t>FOOD PRODUCERS</t>
  </si>
  <si>
    <t>NESTLE PAKISTAN LTD.</t>
  </si>
  <si>
    <t>Unilever Brothers-Preference</t>
  </si>
  <si>
    <t>FOOD PRODUCERS Total</t>
  </si>
  <si>
    <t>HOUSEHOLD GOODS</t>
  </si>
  <si>
    <t>PAK ELEKTRON LTD.</t>
  </si>
  <si>
    <t>HOUSEHOLD GOODS Total</t>
  </si>
  <si>
    <t>PERSONAL GOODS</t>
  </si>
  <si>
    <t>AZGARD NINE LTD.</t>
  </si>
  <si>
    <t>CRESCENT TEXTILE MILLS LTD.</t>
  </si>
  <si>
    <t>D.S.INDUSTRIES LTD.</t>
  </si>
  <si>
    <t>D.S.Industries Limited</t>
  </si>
  <si>
    <t>DIN TEXTILE MILLS LIMITED</t>
  </si>
  <si>
    <t>FATEH TEXTILE MILLS LIMITED.</t>
  </si>
  <si>
    <t>Fateh Textile Mills Limited.</t>
  </si>
  <si>
    <t>GUL AHMED TEXTILE MILLS LTD.</t>
  </si>
  <si>
    <t>IBRAHIM FIBRES LIMITED</t>
  </si>
  <si>
    <t>KOHINOOR MILLS</t>
  </si>
  <si>
    <t>Kohinoor Mills</t>
  </si>
  <si>
    <t>KOHINOOR TEXTILE MILLS LTD.</t>
  </si>
  <si>
    <t>MAQBOOL TEXTILE MILLS LIMITED.</t>
  </si>
  <si>
    <t>NISHAT (CHUNIAN) LIMITED.</t>
  </si>
  <si>
    <t>NISHAT MILLS LTD.</t>
  </si>
  <si>
    <t>PREMIUM TEXTILE MILLS LTD.</t>
  </si>
  <si>
    <t>RUPALI POLYESTER LTD.</t>
  </si>
  <si>
    <t>SAIF TEXTILE MILLS LIMITED</t>
  </si>
  <si>
    <t>SAPPHIRE FIBERS LTD.</t>
  </si>
  <si>
    <t>SAPPHIRE TEXTILE MILLS LTD.</t>
  </si>
  <si>
    <t>SAPPHIRE HOLDING LIMITED</t>
  </si>
  <si>
    <t>PERSONAL GOODS Total</t>
  </si>
  <si>
    <t>TOBACCO</t>
  </si>
  <si>
    <t>PAKISTAN TOBACCO CO. LTD.</t>
  </si>
  <si>
    <t>Pakistan Tobacco Co. Limited</t>
  </si>
  <si>
    <t>TOBACCO Total</t>
  </si>
  <si>
    <t>Pharma And Bio Tech</t>
  </si>
  <si>
    <t>PHARMA AND BIO TECH</t>
  </si>
  <si>
    <t>ABBOT LABOATORIES (PAKISTAN) LTD.</t>
  </si>
  <si>
    <t>Abbot Laboatories (Pakistan) Limited</t>
  </si>
  <si>
    <t>GLAXOSMITHKLINE (PAK) LTD.</t>
  </si>
  <si>
    <t>Glaxosmithkline (Pak) Limited</t>
  </si>
  <si>
    <t>HIGHNOON LABORATORIES LIMITED</t>
  </si>
  <si>
    <t>PHARMA AND BIO TECH Total</t>
  </si>
  <si>
    <t>TRAVEL AND LEISURE</t>
  </si>
  <si>
    <t>Pakistan International Airlines Corp.</t>
  </si>
  <si>
    <t>PAKISTAN SERVICES LTD.</t>
  </si>
  <si>
    <t>TRAVEL AND LEISURE Total</t>
  </si>
  <si>
    <t>FIXED LINE TELECOMMUNICATION</t>
  </si>
  <si>
    <t>Callmate Telips Telecom</t>
  </si>
  <si>
    <t>PAKISTAN TELECOMMUNICATION COMPANY</t>
  </si>
  <si>
    <t>FIXED LINE TELECOMMUNICATION Total</t>
  </si>
  <si>
    <t>ELECTRICITY</t>
  </si>
  <si>
    <t>HUB POWER COMPANY LIMITED</t>
  </si>
  <si>
    <t>Karachi Electric Supply Co.Limited</t>
  </si>
  <si>
    <t>KOHINOOR ENERGY LIMITED</t>
  </si>
  <si>
    <t>KOT ADDU POWER CO.LTD.</t>
  </si>
  <si>
    <t>Kot Addu Power Co.Limited</t>
  </si>
  <si>
    <t>ELECTRICITY Total</t>
  </si>
  <si>
    <t>Gas Water And Multiutilities</t>
  </si>
  <si>
    <t>GAS WATER AND MULTIUTILITIES</t>
  </si>
  <si>
    <t>SUI NORTHERN GAS PIPELINES LTD.</t>
  </si>
  <si>
    <t>SUI SOUTHERN GAS CO. LTD.</t>
  </si>
  <si>
    <t>GAS WATER AND MULTIUTILITIES Total</t>
  </si>
  <si>
    <t>BANKS</t>
  </si>
  <si>
    <t>ALLIED BANK LIMITED</t>
  </si>
  <si>
    <t>ASKARI BANK LIMITED</t>
  </si>
  <si>
    <t>Bank Al - Falah Limited</t>
  </si>
  <si>
    <t>Bank Al - Habib Limited</t>
  </si>
  <si>
    <t>FAYSAL BANK LIMITED</t>
  </si>
  <si>
    <t>HABIB BANK LIMITED</t>
  </si>
  <si>
    <t>HABIB METROPOLITAN BANK LTD.</t>
  </si>
  <si>
    <t>JS BANK LTD</t>
  </si>
  <si>
    <t>NATIONAL BANK OF PAKISTAN</t>
  </si>
  <si>
    <t>NIB BANK LTD</t>
  </si>
  <si>
    <t>SAMBA BANK LTD.</t>
  </si>
  <si>
    <t>SILKBANK LIMITED (SAUDI PAK.}</t>
  </si>
  <si>
    <t>Silkbank Limited (Saudi Pak.}</t>
  </si>
  <si>
    <t>SONERI BANK LIMITED</t>
  </si>
  <si>
    <t>UNITED BANK LIMITED</t>
  </si>
  <si>
    <t>BANKS Total</t>
  </si>
  <si>
    <t>FINANCIAL SERVICES</t>
  </si>
  <si>
    <t>English Leasing</t>
  </si>
  <si>
    <t>FIRST DAWOOD INV. BANK</t>
  </si>
  <si>
    <t>INVEST CAPITAL INVESTMENT BANK LTD</t>
  </si>
  <si>
    <t>National Asset Leasing Corp.</t>
  </si>
  <si>
    <t>Natover Lease &amp; Refinance</t>
  </si>
  <si>
    <t>SAUDI PAK LEASING</t>
  </si>
  <si>
    <t>Saudi Pak Leasing</t>
  </si>
  <si>
    <t>FINANCIAL SERVICES Total</t>
  </si>
  <si>
    <t>EQUITY INVESTMENT INSTRUMENT</t>
  </si>
  <si>
    <t>Alnoor Modarba First</t>
  </si>
  <si>
    <t>B.R.R. GUARDIAN MODARBA</t>
  </si>
  <si>
    <t>Elite Capital Modarba First</t>
  </si>
  <si>
    <t>IBL Modarba First</t>
  </si>
  <si>
    <t>PICIC GROWTH FUND</t>
  </si>
  <si>
    <t>STANDARD CHARTERED MODARABA</t>
  </si>
  <si>
    <t>U.D.L. Modaraba First</t>
  </si>
  <si>
    <t>EQUITY INVESTMENT INSTRUMENT Total</t>
  </si>
  <si>
    <t>OPEN END MUTUAL FUNDS</t>
  </si>
  <si>
    <t>OPEN END MUTUAL FUNDS Total</t>
  </si>
  <si>
    <t>ATTOCK PETROLEUM LTD</t>
  </si>
  <si>
    <t>BURSHANE LPG PAK LTD</t>
  </si>
  <si>
    <t>ADIL POLYPROPLENE LTD.</t>
  </si>
  <si>
    <t>ARIF HABIB CORPORATION</t>
  </si>
  <si>
    <t>Arif Habib Corporation</t>
  </si>
  <si>
    <t>AGRITECH LIMITED</t>
  </si>
  <si>
    <t>Linde Pakistan Limited  (BOC)</t>
  </si>
  <si>
    <t>DESCON CHEMICALS LIMITED</t>
  </si>
  <si>
    <t>Descon Chemicals Limited</t>
  </si>
  <si>
    <t>DYNEA PAKISTAN LTD.</t>
  </si>
  <si>
    <t>Dynea Pakistan Limited</t>
  </si>
  <si>
    <t>ENGRO CORPORATION LTD.</t>
  </si>
  <si>
    <t>FATIMA FERTILIZER COMPANY</t>
  </si>
  <si>
    <t>Fatima Fertilizer Company</t>
  </si>
  <si>
    <t>FAUJI FERTILIZER BIN QASIM LTD.</t>
  </si>
  <si>
    <t>PAKISTAN GUM AND CHEMICLAS LTD.</t>
  </si>
  <si>
    <t>Pakistan Gum &amp; Chemiclas Limited</t>
  </si>
  <si>
    <t>POLYRON LIMITED</t>
  </si>
  <si>
    <t>Polyron Limited</t>
  </si>
  <si>
    <t>SARDAR CHEMICAL INDUSTRIES LIMITED</t>
  </si>
  <si>
    <t>SIND ALKALIS LTD.</t>
  </si>
  <si>
    <t>UNITED DISTRIBUTORS PAKISTAN LIMITED.</t>
  </si>
  <si>
    <t>United Distributors Pakistan Limited.</t>
  </si>
  <si>
    <t>Wah-Noble Chemicals Limited.</t>
  </si>
  <si>
    <t>ADAMJEE PAPER</t>
  </si>
  <si>
    <t>Adamjee Paper</t>
  </si>
  <si>
    <t>CHILYA C.  BOARD</t>
  </si>
  <si>
    <t>Chilya C.  Board</t>
  </si>
  <si>
    <t>PAK PAPER CORPORATION</t>
  </si>
  <si>
    <t>Pak Paper Corporation</t>
  </si>
  <si>
    <t>PAKISTAN PAPER PROUDUCTS LTD.</t>
  </si>
  <si>
    <t>PREMIER BOARD</t>
  </si>
  <si>
    <t>Premier Board</t>
  </si>
  <si>
    <t>BALOCHISTAN TOWER</t>
  </si>
  <si>
    <t>Balochistan Tower</t>
  </si>
  <si>
    <t>Crescent Steel And Allied Proudcts Limited</t>
  </si>
  <si>
    <t>HUFFAZ SEAMLESS PIPE INDUSTRIES LTD.</t>
  </si>
  <si>
    <t>INTERNATIONAL STEELS LIMITED</t>
  </si>
  <si>
    <t>KARACHI PIPE</t>
  </si>
  <si>
    <t>Karachi Pipe</t>
  </si>
  <si>
    <t>NOWSHERA ENGG</t>
  </si>
  <si>
    <t>Nowshera Engineering</t>
  </si>
  <si>
    <t>QUALITY STEEL WORKS LTD.</t>
  </si>
  <si>
    <t>RCD BALL</t>
  </si>
  <si>
    <t>RCD Ball</t>
  </si>
  <si>
    <t>ATTOCK CEMENT PAK.LTD</t>
  </si>
  <si>
    <t>BERGER PAINTS PAKISTAN LTD.</t>
  </si>
  <si>
    <t>BUXLY PAINTS LTD.</t>
  </si>
  <si>
    <t>DADABHOY CONSTRUCTION TECHNOLOGY LTD.</t>
  </si>
  <si>
    <t>FAUJI CEMENT COMPANY LTD.</t>
  </si>
  <si>
    <t>FECTO CEMENT LIMITED</t>
  </si>
  <si>
    <t>KOHAT CEMENT LIMITED</t>
  </si>
  <si>
    <t>LAFARGE PAKISTAN CEMENT LTD.</t>
  </si>
  <si>
    <t>PIONEER CEMENT LIMITED</t>
  </si>
  <si>
    <t>PUNJAB BUILDING</t>
  </si>
  <si>
    <t>Punjab Building</t>
  </si>
  <si>
    <t>REGAL CERAMICS LTD.</t>
  </si>
  <si>
    <t>SHABBIR TILES AND CERAMICS LTD.</t>
  </si>
  <si>
    <t>Shabbir Tiles &amp; Ceramics Limited</t>
  </si>
  <si>
    <t>THATTA CEMENT LIMITED</t>
  </si>
  <si>
    <t>ZEAL PAK CEMENT FACTORY LTD.</t>
  </si>
  <si>
    <t>BALOCHISTAN PARTICLE BOARD LTD.</t>
  </si>
  <si>
    <t>Balochistan Particle Board Limited</t>
  </si>
  <si>
    <t>DADABHOY SACK LIMITED</t>
  </si>
  <si>
    <t>HASHMI CAN COMPANY LTD.</t>
  </si>
  <si>
    <t>MERIT PACKAGING LTD.</t>
  </si>
  <si>
    <t>ELECTRONIC AND ELECTRICAL EQUIPMENT</t>
  </si>
  <si>
    <t>Electronic And Electrical Equipment</t>
  </si>
  <si>
    <t>ASLO ELECTRONICS</t>
  </si>
  <si>
    <t>Aslo Electronics</t>
  </si>
  <si>
    <t>GREAVES AIRCONDITION</t>
  </si>
  <si>
    <t>Greaves Aircondition</t>
  </si>
  <si>
    <t>HYDERABAD ELECTRONIC</t>
  </si>
  <si>
    <t>Hyderabad Electronic</t>
  </si>
  <si>
    <t>JOHNSON AND PHILLIPS (PAKISTAN) LTD.</t>
  </si>
  <si>
    <t>PAKISTAN CABLES LTD.</t>
  </si>
  <si>
    <t>PUNJAB LAMP</t>
  </si>
  <si>
    <t>Punjab Lamp</t>
  </si>
  <si>
    <t>SINGER PAKISTAN LIMITED</t>
  </si>
  <si>
    <t>REFR'S MANAG.CO.PK</t>
  </si>
  <si>
    <t>Refr's Manufacturing Co.Pk</t>
  </si>
  <si>
    <t>ELECTRONIC AND ELECTRICAL EQUIPMENT Total</t>
  </si>
  <si>
    <t>BOLAN CASTINGS LTD.</t>
  </si>
  <si>
    <t>GHANDHARA INDUSTRIES LTD</t>
  </si>
  <si>
    <t>K.S.B. PUMPS CO. LTD.</t>
  </si>
  <si>
    <t>K.S.B. Pumps Co. Limited</t>
  </si>
  <si>
    <t>TAXILA ENGINEERING COMPANY LTD.</t>
  </si>
  <si>
    <t>INDUSTRIAL TRANSPORTION</t>
  </si>
  <si>
    <t>PAKISTAN NATIONAL SHIPPING CORPORATION</t>
  </si>
  <si>
    <t>PAN ISLAMIC STEAMSHIP CO. LTD.</t>
  </si>
  <si>
    <t>Pan Islamic Steamship Co. Limited</t>
  </si>
  <si>
    <t>INDUSTRIAL TRANSPORTION Total</t>
  </si>
  <si>
    <t>AGRIAUTO INDUSTRIES LIMITED.</t>
  </si>
  <si>
    <t>Agriauto Industries Limited.</t>
  </si>
  <si>
    <t>ATLAS HONDA LIMITED</t>
  </si>
  <si>
    <t>BALUCHISTAN WHEELS LIMITED</t>
  </si>
  <si>
    <t>BELA ENGINEERING LTD.</t>
  </si>
  <si>
    <t>EXIDE PAKISTAN LTD.</t>
  </si>
  <si>
    <t>GENERAL TYRE AND RUBBER CO. OF PAK. LTD.</t>
  </si>
  <si>
    <t>General Tyre And Rubber Co. Of Pak. Limited</t>
  </si>
  <si>
    <t>GHANDARA NISSAN LIMITED</t>
  </si>
  <si>
    <t>INDUS MOTOR COMPANY LIMITED</t>
  </si>
  <si>
    <t>REX BAREN BATTERY</t>
  </si>
  <si>
    <t>SAIF NADEEM KAWASAKI MOTORS LTD.</t>
  </si>
  <si>
    <t>TAGA PAKISTAN LIMITED.</t>
  </si>
  <si>
    <t>BEVERAGES</t>
  </si>
  <si>
    <t>SHEZAN INTERNATIONAL LTD.</t>
  </si>
  <si>
    <t>BEVERAGES Total</t>
  </si>
  <si>
    <t>Al- Abbas Sugar Mills Limited</t>
  </si>
  <si>
    <t>CHASHMA SUGAR MILLS LIMITED.</t>
  </si>
  <si>
    <t>Chashma Sugar Mills Limited.</t>
  </si>
  <si>
    <t>DEWAN SUGAR MILLS LTD.</t>
  </si>
  <si>
    <t>FARAN SUGAR MILLS LTD.</t>
  </si>
  <si>
    <t>HABIB SUGAR MILLS LTD.</t>
  </si>
  <si>
    <t>Habib Sugar Mills Limited</t>
  </si>
  <si>
    <t>MIAN MUHAMMED SUGAR MILLS LIMITED</t>
  </si>
  <si>
    <t>MIRPURKHAS SUGAR MILLS LTD.</t>
  </si>
  <si>
    <t>MITCHELL'S FRUIT FARMS LIMITED</t>
  </si>
  <si>
    <t>Mitchell'S Fruit Farms Limited</t>
  </si>
  <si>
    <t>MORAFCO INDUSTRIES LTD.</t>
  </si>
  <si>
    <t>PAK GHEE INDUSTRIES LTD.</t>
  </si>
  <si>
    <t>PANGRIO SUGAR MILLS LTD.</t>
  </si>
  <si>
    <t>PREMIER SUGAR MILLS AND DISTILLERY CO.</t>
  </si>
  <si>
    <t>Premier Sugar Mills And Distillery Co.</t>
  </si>
  <si>
    <t>PUNJAB OIL MILLS LTD.</t>
  </si>
  <si>
    <t>SAKRAND SUGAR MILLS LTD.</t>
  </si>
  <si>
    <t>SALEEM SUGAR LTD.   (O)</t>
  </si>
  <si>
    <t>Saleem Sugar Limited   (O)</t>
  </si>
  <si>
    <t>SALEEM SUGER LTD .(P) 6 %</t>
  </si>
  <si>
    <t>Saleem Suger Limited .(P) 6 %</t>
  </si>
  <si>
    <t>SANGHAR SUGAR MILLS LTD.</t>
  </si>
  <si>
    <t>SHAHMURAD SUGAR MILLS LTD.</t>
  </si>
  <si>
    <t>SHAHTAJ SUGAR MILLS LTD.</t>
  </si>
  <si>
    <t>SHAKARGANJ MILLS LTD.</t>
  </si>
  <si>
    <t>UQAB BREEDING FARMS LTD.</t>
  </si>
  <si>
    <t>Al-Abid Silk Mills Limited.</t>
  </si>
  <si>
    <t>CASSPAK INDUSTRIES LIMITED</t>
  </si>
  <si>
    <t>LEISURE GOODS</t>
  </si>
  <si>
    <t>GRAYS OF CAMBRIDGE (PAKISTAN) LTD.</t>
  </si>
  <si>
    <t>LEISURE GOODS Total</t>
  </si>
  <si>
    <t>(COLONY) SARHAD TEXTILE MILLS LTD.</t>
  </si>
  <si>
    <t>(Colony) Sarhad Textile Mills Limited</t>
  </si>
  <si>
    <t>ACCORD TEXTILE LIMITED</t>
  </si>
  <si>
    <t>ADAMJEE FLOORINGS</t>
  </si>
  <si>
    <t>Adamjee Floorings</t>
  </si>
  <si>
    <t>ADAMJEE INDUSTRIES</t>
  </si>
  <si>
    <t>Adamjee Industries</t>
  </si>
  <si>
    <t>ADIL TEXTILE MILLS LIMITED</t>
  </si>
  <si>
    <t>AFSAR TEXTILE MILLS</t>
  </si>
  <si>
    <t>Afsar Textile Mills</t>
  </si>
  <si>
    <t>AHMED HASSAN TEXTILE MILLS LTD.</t>
  </si>
  <si>
    <t>Al - Qaim Textile Mills Limited</t>
  </si>
  <si>
    <t>ALIF TEXTILE MILLS LIMITED</t>
  </si>
  <si>
    <t>AMAZAI TEXTILE MILLS LIMITED</t>
  </si>
  <si>
    <t>AMTEX LIMITED</t>
  </si>
  <si>
    <t>APEX FABRICS LTD.</t>
  </si>
  <si>
    <t>ARAG INDUSTRIES LTD</t>
  </si>
  <si>
    <t>ASIM TEXTILE MILLS LIMITED</t>
  </si>
  <si>
    <t>ASWAN TENTAGE LTD.</t>
  </si>
  <si>
    <t>AWAN TEXTILE MILLS LTD.</t>
  </si>
  <si>
    <t>AYAZ TEXTILE MILLS LIMITED.</t>
  </si>
  <si>
    <t>Ayaz Textile Mills Limited.</t>
  </si>
  <si>
    <t>BABRI COTTON MILLS LTD.</t>
  </si>
  <si>
    <t>BAHAWALPUR TEXTILE MILLS LTD.</t>
  </si>
  <si>
    <t>BATA PAKISTAN LTD.</t>
  </si>
  <si>
    <t>BAWANY TEXTILE MILLS</t>
  </si>
  <si>
    <t>Bawany Textile Mills</t>
  </si>
  <si>
    <t>BROTHERS TEXTILE MILLS LTD.</t>
  </si>
  <si>
    <t>CENTRAL COTTON</t>
  </si>
  <si>
    <t>Central Cotton</t>
  </si>
  <si>
    <t>CHAKWAL SPINNING MILLS LTD.</t>
  </si>
  <si>
    <t>CRESCENT FIBRES LTD.</t>
  </si>
  <si>
    <t>CRESCENT JUTE PROUDCTS LTD.</t>
  </si>
  <si>
    <t>Crescent Jute Proudcts Limited</t>
  </si>
  <si>
    <t>CRESCENT KNITWEAR</t>
  </si>
  <si>
    <t>Crescent Knitwear</t>
  </si>
  <si>
    <t>CRESCENT SPINNING MILLS LTD.</t>
  </si>
  <si>
    <t>CROWN TEXTILE</t>
  </si>
  <si>
    <t>Crown Textile</t>
  </si>
  <si>
    <t>D. M. TEXTILE MILLS LTD.</t>
  </si>
  <si>
    <t>D. M. Textile Mills Limited</t>
  </si>
  <si>
    <t>Dar-Es-Salaam Textile Mills Limited</t>
  </si>
  <si>
    <t>DATA TEXTILE LIMITED</t>
  </si>
  <si>
    <t>DAWOOD LAWRENCEPUR LTD.</t>
  </si>
  <si>
    <t>DEWAN KHALID  TEXTILE MILLS LIMITED</t>
  </si>
  <si>
    <t>DEWAN MUSHTAQ TEXYTILE MILLS LIMITED</t>
  </si>
  <si>
    <t>Dewan Mushtaq Texytile Mills Limited</t>
  </si>
  <si>
    <t>ELLCOT  SPINNING MILLS LTD.</t>
  </si>
  <si>
    <t>FATEH INDUSTRIES LIMITED.</t>
  </si>
  <si>
    <t>Fateh Industries Limited.</t>
  </si>
  <si>
    <t>FATEH SPORTS WEAR LTD.</t>
  </si>
  <si>
    <t>FATIMA ENTERPRISES LIMITED</t>
  </si>
  <si>
    <t>FAZAL CLOTH MILLS LTD .</t>
  </si>
  <si>
    <t>Fazal Cloth Mills Limited .</t>
  </si>
  <si>
    <t>FAZAL TEXTILE MILLS LTD.</t>
  </si>
  <si>
    <t>FAZAL VEGETABLE GHEE MILLS LTD.</t>
  </si>
  <si>
    <t>GHAFFAR TEXT MILLS</t>
  </si>
  <si>
    <t>Ghaffar Text Mills</t>
  </si>
  <si>
    <t>GHULAM MUHAMMAD DADABHOY</t>
  </si>
  <si>
    <t>Ghulam Muhammad Dadabhoy</t>
  </si>
  <si>
    <t>GLOBE TEXTILE MILLS LTD.</t>
  </si>
  <si>
    <t>GULISTAN TEXTILE MILLS LTD.</t>
  </si>
  <si>
    <t>GULSHAN SPINNING MILLS LTD.</t>
  </si>
  <si>
    <t>GYPSUM CORPORATION</t>
  </si>
  <si>
    <t>Gypsum Corporation</t>
  </si>
  <si>
    <t>H-Shaikh</t>
  </si>
  <si>
    <t>HAJRA TEXTILE MILLS LTD.</t>
  </si>
  <si>
    <t>HAKKIM TEXTILE MILLS LTD.</t>
  </si>
  <si>
    <t>HARUM TEXTILE MULLS LTD.</t>
  </si>
  <si>
    <t>Harum Textile Mulls Limited</t>
  </si>
  <si>
    <t>IDEAL SPINNING MILLS LIMITED.</t>
  </si>
  <si>
    <t>Ideal Spinning Mills Limited.</t>
  </si>
  <si>
    <t>INDUS DYEING MANUFACTURING CO. LTD.</t>
  </si>
  <si>
    <t>Indus Dyeing Manufacturing Co. Limited</t>
  </si>
  <si>
    <t>INDUS POLYESTER COMPANY LIMITED</t>
  </si>
  <si>
    <t>Indus Polyester Company Limited</t>
  </si>
  <si>
    <t>ISHAQ TEXTILE MILLS LTD.</t>
  </si>
  <si>
    <t>ITTI TEXTILE MILLS LIMITED</t>
  </si>
  <si>
    <t>J. A. TEXTILE MILLS LIMITED</t>
  </si>
  <si>
    <t>J. A. Textile Mills Limited</t>
  </si>
  <si>
    <t>JUNAID COTTON MILLS LTD.</t>
  </si>
  <si>
    <t>KAISER ARTS &amp; KRAFTS MILLS LTD.</t>
  </si>
  <si>
    <t>Kaiser Arts &amp; Krafts Mills Limited</t>
  </si>
  <si>
    <t>KARIM COTTON MILLS LTD.</t>
  </si>
  <si>
    <t>KARIM SILK MILLS LTD.</t>
  </si>
  <si>
    <t>KHALID SIRAJ TEXTILE MILLS LTD.</t>
  </si>
  <si>
    <t>KOHINOOR COTTON</t>
  </si>
  <si>
    <t>Kohinoor Cotton</t>
  </si>
  <si>
    <t>KOHINOOR LOOMS LIMITED</t>
  </si>
  <si>
    <t>KOHINOOR SPINNING MILLS LTD.</t>
  </si>
  <si>
    <t>LAFAYETTE INDUSTRIES SYNTHETICS LIMITED</t>
  </si>
  <si>
    <t>LAND MARK SPINNING INDUSTRIES LTD.</t>
  </si>
  <si>
    <t>Maqbool Textile Mills Limited.</t>
  </si>
  <si>
    <t>MARR FABRICS LTD.</t>
  </si>
  <si>
    <t>MASOOD TEXTILE MILLS LTD.</t>
  </si>
  <si>
    <t>MEHR DASTGIR TEXTILE MILLS LIMITED</t>
  </si>
  <si>
    <t>MEHRAN JUTE MILLS LTD</t>
  </si>
  <si>
    <t>MIAN TEXTILE MILLS LTD.</t>
  </si>
  <si>
    <t>MOHIB TEXTILE MILLS LIMITED</t>
  </si>
  <si>
    <t>MOONLITE (PAK) LTD.</t>
  </si>
  <si>
    <t>MUBARIK DAIRIES LIMITED</t>
  </si>
  <si>
    <t>MUHAMMAD FAROOQ TEXTILE MILLS LTD.</t>
  </si>
  <si>
    <t>NATIONAL MATCH INDUSTRIES</t>
  </si>
  <si>
    <t>National Match Industries</t>
  </si>
  <si>
    <t>NATIONAL OVERSEAS</t>
  </si>
  <si>
    <t>National Overseas</t>
  </si>
  <si>
    <t>NAVEED TEXTILE MILLS</t>
  </si>
  <si>
    <t>Naveed Textile Mills</t>
  </si>
  <si>
    <t>Nishat (Chunian) Limited.</t>
  </si>
  <si>
    <t>NORRIE TEXTILE MILLS LTD.</t>
  </si>
  <si>
    <t>NUSRAT TEXTILE MILLS</t>
  </si>
  <si>
    <t>Nusrat Textile Mills</t>
  </si>
  <si>
    <t>OLYMPIA TEXTILE MILLS LIMITED.</t>
  </si>
  <si>
    <t>Olympia Textile Mills Limited.</t>
  </si>
  <si>
    <t>PARAMOUNT SPINNING MILLS LIMITED.</t>
  </si>
  <si>
    <t>Paramount Spinning Mills Limited.</t>
  </si>
  <si>
    <t>PEARL FABRICS</t>
  </si>
  <si>
    <t>Pearl Fabrics</t>
  </si>
  <si>
    <t>PUNJAB COTTON</t>
  </si>
  <si>
    <t>Punjab Cotton</t>
  </si>
  <si>
    <t>QAYYUM SPINNING  MILLS LTD.</t>
  </si>
  <si>
    <t>RELIANCE COTTON SPINNING MILLS LTD.</t>
  </si>
  <si>
    <t>RELIANCE WEAVING MILLS LTD.</t>
  </si>
  <si>
    <t>RUBY TEXTILE MILLS LIMITED</t>
  </si>
  <si>
    <t>SADOON TEXTILE MILLS LTD.</t>
  </si>
  <si>
    <t>SAITEX SPINNING MILLS LIMITED</t>
  </si>
  <si>
    <t>SAJJAD TEXTILE MILLS LTD.</t>
  </si>
  <si>
    <t>SALEEM DENIM(KAYTEX MILLS)</t>
  </si>
  <si>
    <t>Saleem Denim(Kaytex Mills)</t>
  </si>
  <si>
    <t>SALFI TEXTILE MILLS LIMITED</t>
  </si>
  <si>
    <t>SALLY TEXTILE MILLS LTD.</t>
  </si>
  <si>
    <t>SALMAN NOMAN ENTERPRIES LIMITED</t>
  </si>
  <si>
    <t>Salman Noman Enterpries Limited</t>
  </si>
  <si>
    <t>SANA INDUSTRIES LTD.</t>
  </si>
  <si>
    <t>SARGODA SPINNING MILLS LIMITED</t>
  </si>
  <si>
    <t>SARITOW SPINNING MILLS LTD.</t>
  </si>
  <si>
    <t>SCHON TEXTILES LIMITED</t>
  </si>
  <si>
    <t>SERVICE (TEXTILE) INDUSTRIES LTD.</t>
  </si>
  <si>
    <t>SERVICE FABIRCS LIMITED</t>
  </si>
  <si>
    <t>Service Fabircs Limited</t>
  </si>
  <si>
    <t>SHADAB TEXTILE MILLS LTD.</t>
  </si>
  <si>
    <t>SHAHPUR TEXTILE MILLS LIMITED.</t>
  </si>
  <si>
    <t>Shahpur Textile Mills Limited.</t>
  </si>
  <si>
    <t>SHAHTAJ TEXTILE MILLS LTD.</t>
  </si>
  <si>
    <t>SHAHYAR (O.E.)</t>
  </si>
  <si>
    <t>Shahyar (O.E.)</t>
  </si>
  <si>
    <t>SHAHYAR TEXTILE MILL</t>
  </si>
  <si>
    <t>Shahyar Textile Mill</t>
  </si>
  <si>
    <t>SHAMS TEXTILE MILLS LTD.</t>
  </si>
  <si>
    <t>SIFTAQ INTERNATIONAL LTD.</t>
  </si>
  <si>
    <t>SUNRAYS TETILE MILLS LTD.</t>
  </si>
  <si>
    <t>Sunrays Tetile Mills Limited</t>
  </si>
  <si>
    <t>SUNRISE TEXTILE MILLS LTD.</t>
  </si>
  <si>
    <t>SUNSHINE CLOTH MILLS LTD.</t>
  </si>
  <si>
    <t>SUNSHINE COTTON MILLS LTD.</t>
  </si>
  <si>
    <t>SURAJ COTTON MILLS LTD.</t>
  </si>
  <si>
    <t>SURAJ GHEE INDUSTRIES LTD.</t>
  </si>
  <si>
    <t>TAJ TEXTILE MILLS LTD.</t>
  </si>
  <si>
    <t>TARIQ COTTON MILLS LTD.</t>
  </si>
  <si>
    <t>TATA TEXTILE MILLS LIMITED</t>
  </si>
  <si>
    <t>TAWAKKAL GARMENTS INDUSTRIES LTD.</t>
  </si>
  <si>
    <t>TAWAKKAL LIMITED</t>
  </si>
  <si>
    <t>TREET CORPORATION LTD.</t>
  </si>
  <si>
    <t>TURBO TEC LTD.</t>
  </si>
  <si>
    <t>ZAFFAR TEXTILE</t>
  </si>
  <si>
    <t>Zaffar Textile</t>
  </si>
  <si>
    <t>ZAHUR COTTON MILLS LIMITED</t>
  </si>
  <si>
    <t>ZAHUR TEXTILE MILLS LTD.</t>
  </si>
  <si>
    <t>ZIL LIMITED</t>
  </si>
  <si>
    <t>HEALTH CARE EQUIPMENT AND SERVICES</t>
  </si>
  <si>
    <t>Health Care Equipment And Services</t>
  </si>
  <si>
    <t>MEDI GLASS LIMITED</t>
  </si>
  <si>
    <t>HEALTH CARE EQUIPMENT AND SERVICES Total</t>
  </si>
  <si>
    <t>FEROZSONS LABORATORIES LTD.</t>
  </si>
  <si>
    <t>SEARLE PAKISTAN LTD.</t>
  </si>
  <si>
    <t>WYETH PAKISTAN LTD.</t>
  </si>
  <si>
    <t>Wyeth Pakistan Limited</t>
  </si>
  <si>
    <t>PAK DATACOM LIMITED</t>
  </si>
  <si>
    <t>NISHAT CHUNIAN POWER LIMITED</t>
  </si>
  <si>
    <t>SITARA ENERGY LIMITED</t>
  </si>
  <si>
    <t>BANKISLAMI PAKISTAN</t>
  </si>
  <si>
    <t>Bankislami Pakistan</t>
  </si>
  <si>
    <t>INDUS BANK LIMITED</t>
  </si>
  <si>
    <t>MCB BANK LIMITED</t>
  </si>
  <si>
    <t>MEHRAN BANK LIMITED</t>
  </si>
  <si>
    <t>SUMMIT BANK LIMITED</t>
  </si>
  <si>
    <t>NON LIFE INSURANCE</t>
  </si>
  <si>
    <t>UNION INSURANCE CO. OF PAKISTAN LTD.</t>
  </si>
  <si>
    <t>Union Insurance Co. Of Pakistan Limited</t>
  </si>
  <si>
    <t>NON LIFE INSURANCE Total</t>
  </si>
  <si>
    <t>REAL STATE INVESTMENT AND SERVICES</t>
  </si>
  <si>
    <t>Real State Investment And Services</t>
  </si>
  <si>
    <t>PACE ( PAKISTAN ) LIMITED</t>
  </si>
  <si>
    <t>REAL STATE INVESTMENT AND SERVICES Total</t>
  </si>
  <si>
    <t>BANKERS EQUITY</t>
  </si>
  <si>
    <t>DADABHOY LEASING</t>
  </si>
  <si>
    <t>Dadabhoy Leasing</t>
  </si>
  <si>
    <t>DAWOOD CAPITAL MANAGEMENT</t>
  </si>
  <si>
    <t>Dawood Capital Management</t>
  </si>
  <si>
    <t>FIRST CAPITAL SECURITIES CORP.</t>
  </si>
  <si>
    <t>First Capital Securities Corp.</t>
  </si>
  <si>
    <t>First Dawood Inv. Bank</t>
  </si>
  <si>
    <t>IGI  INVESTMENT BANK</t>
  </si>
  <si>
    <t>IGI  Investment Bank</t>
  </si>
  <si>
    <t>INDUSTRIAL DEVELOPMENT BANK</t>
  </si>
  <si>
    <t>Industrial Development Bank</t>
  </si>
  <si>
    <t>INVESTEC SECURITIES LIMITED</t>
  </si>
  <si>
    <t>ISLAMIC INVESTMENT BANK</t>
  </si>
  <si>
    <t>Islamic Investment Bank</t>
  </si>
  <si>
    <t>J.O.V.&amp; CO.</t>
  </si>
  <si>
    <t>J.O.V.&amp; Co.</t>
  </si>
  <si>
    <t>JAHANGIR SIDDIQUI &amp; CO.</t>
  </si>
  <si>
    <t>Jahangir Siddiqui &amp; Co.</t>
  </si>
  <si>
    <t>ORIX LEASING PAKISTAN</t>
  </si>
  <si>
    <t>Orix Leasing Pakistan</t>
  </si>
  <si>
    <t>PRUDENTIAL INVESTMENT BANK</t>
  </si>
  <si>
    <t>Prudential Investment Bank</t>
  </si>
  <si>
    <t>SECURITY INVESTMENT BANK</t>
  </si>
  <si>
    <t>Security Investment Bank</t>
  </si>
  <si>
    <t>SECURITY LEASING CORPORATION</t>
  </si>
  <si>
    <t>Security Leasing Corporation</t>
  </si>
  <si>
    <t>DOMINION STOCK FUND</t>
  </si>
  <si>
    <t>Dominion Stock Fund</t>
  </si>
  <si>
    <t>HABIB BANK MODARBA FIRST</t>
  </si>
  <si>
    <t>Habib Bank Modarba First</t>
  </si>
  <si>
    <t>HABIB MODARBA FIRST</t>
  </si>
  <si>
    <t>Habib Modarba First</t>
  </si>
  <si>
    <t>INNOVATIVE INVESTMENT BANK LTD.</t>
  </si>
  <si>
    <t>INVESTEC MUTUAL FUND</t>
  </si>
  <si>
    <t>JS GROWTH FUND</t>
  </si>
  <si>
    <t>JS VALUE FUND LTD.</t>
  </si>
  <si>
    <t>LTV CAPITAL MODARABA</t>
  </si>
  <si>
    <t>LTV Capital Modaraba</t>
  </si>
  <si>
    <t>PICIC INVESTMENT FUND</t>
  </si>
  <si>
    <t>TAWAKKAL MODARABA IST.</t>
  </si>
  <si>
    <t>Tawakkal Modaraba Ist.</t>
  </si>
  <si>
    <t>Issue date</t>
  </si>
  <si>
    <t xml:space="preserve">Market Value as a Percentage of Net Assets </t>
  </si>
  <si>
    <t>Market Value as a Percentage of Investments</t>
  </si>
  <si>
    <t>Purchases During the Period</t>
  </si>
  <si>
    <t>Sales/ Matured During the Period</t>
  </si>
  <si>
    <t>Market Treasury Bills</t>
  </si>
  <si>
    <t>03 Months</t>
  </si>
  <si>
    <t>QTR MAR</t>
  </si>
  <si>
    <t>HA 2012</t>
  </si>
  <si>
    <t>Quater Ended March 31' 2013</t>
  </si>
  <si>
    <t>done</t>
  </si>
  <si>
    <t>Half Year Ended December 31' 2012</t>
  </si>
  <si>
    <t>Unrealised (diminution)/appreciation on remeasurement of investments classified</t>
  </si>
  <si>
    <t xml:space="preserve">Final distribution for the year ended June 30, 2012: Rs 3.50 </t>
  </si>
  <si>
    <t>per unit (2011: Rs. 4 per unit)</t>
  </si>
  <si>
    <t>FOR THE HALF YEAR AND QUARTER ENDED DECEMBER 31, 2012</t>
  </si>
  <si>
    <t>Net payments made against sales of units</t>
  </si>
  <si>
    <t>Short Term Finances</t>
  </si>
  <si>
    <t>Nil units held (June 30, 2012: 954,593 units)</t>
  </si>
  <si>
    <t xml:space="preserve">Dividend payable &amp; unclaimed distribution                         </t>
  </si>
  <si>
    <t>MARI PETROLEUM COMPANY LIMITED</t>
  </si>
  <si>
    <t>Burshane LPG Pak Limited</t>
  </si>
  <si>
    <t>AKZO NOBLE PAKISTAN LIMITED</t>
  </si>
  <si>
    <t>Akzo Nobel Pakistan Limited</t>
  </si>
  <si>
    <t>Century Paper &amp; Board Mills Limited</t>
  </si>
  <si>
    <t>AISHA STEEL MILLS LIMITED</t>
  </si>
  <si>
    <t>Aisha Steel Mills Limited</t>
  </si>
  <si>
    <t>AISHA STEEL MILLS PREFERENCE SHARE</t>
  </si>
  <si>
    <t>Aisha Steel Mills Limited-Preference</t>
  </si>
  <si>
    <t>CRESCENT COTTON MILLS LTD.</t>
  </si>
  <si>
    <t>Crescent Cotton Mills Limited</t>
  </si>
  <si>
    <t>Treet Corporation Limited-PTC</t>
  </si>
  <si>
    <t>NEXT CAPITAL LIMITED</t>
  </si>
  <si>
    <t>Next Capital Limited</t>
  </si>
  <si>
    <t xml:space="preserve">  </t>
  </si>
  <si>
    <t>2014</t>
  </si>
  <si>
    <t>Redemption of ***,*** units (2013: 1,627,668 )</t>
  </si>
  <si>
    <t>Redemption of 962,198 units (2013: 962,198 )</t>
  </si>
  <si>
    <t>FED Charges on Management Participation Fee</t>
  </si>
  <si>
    <t>Nil units issued (2013: Nil units)</t>
  </si>
  <si>
    <t>Nil units issued under CIP (2013: 7,605 units)</t>
  </si>
  <si>
    <t>Quater Ended March 31' 2014</t>
  </si>
  <si>
    <t>Half Year Ended December 31' 2013</t>
  </si>
  <si>
    <t>FED</t>
  </si>
  <si>
    <t>National Investment Trust Limited -Management Company</t>
  </si>
  <si>
    <t>CDC</t>
  </si>
  <si>
    <t xml:space="preserve">Provision for Workers' Welfare Fund </t>
  </si>
  <si>
    <t>On account of:</t>
  </si>
  <si>
    <t>Distribution not claimed by unit holders</t>
  </si>
  <si>
    <t>Brokerage payable against purchase of shares</t>
  </si>
  <si>
    <t>Federal Excise Duty on Management Company Remunaration</t>
  </si>
  <si>
    <t>Net cash flow generated from operating activities</t>
  </si>
  <si>
    <t>Net cash flow used in financing activities</t>
  </si>
  <si>
    <t xml:space="preserve">Net (decrease) in cash and cash equivalents </t>
  </si>
  <si>
    <t>Remunaration of National Investment Trust Limited -Management Company</t>
  </si>
  <si>
    <t>3,215,078  shares held (June 30, 2013: 6,165,078)</t>
  </si>
  <si>
    <t>Trustee Fee- Central Depository Company of Pakistan Limited</t>
  </si>
  <si>
    <t>----------Rupees in '000---------</t>
  </si>
  <si>
    <t>Legal &amp; Professional Charges</t>
  </si>
  <si>
    <t>Payable to Central Depository Company of Pakistan Limited - Trustee</t>
  </si>
  <si>
    <t>-</t>
  </si>
  <si>
    <t>Number of units in '000</t>
  </si>
  <si>
    <t>Figures have been rounded off to the nearest thousand rupees unless otherwise specified.</t>
  </si>
  <si>
    <t>Loans and Receivables</t>
  </si>
  <si>
    <t>Mutual Fund Rating Fee</t>
  </si>
  <si>
    <t xml:space="preserve">Federal Excise Duty </t>
  </si>
  <si>
    <t>Element of (income) / loss and capital (gains) / losses included in price of</t>
  </si>
  <si>
    <t>units issued less those in units issued less those in units redeemed-net;</t>
  </si>
  <si>
    <t xml:space="preserve">Final distribution for the year ended June 30, 2014: Nil </t>
  </si>
  <si>
    <t>QTR ended SEP' 2014</t>
  </si>
  <si>
    <t>Payable to Central Depository Company of Pakistan Limited-Trustee</t>
  </si>
  <si>
    <t>June 30, 2014</t>
  </si>
  <si>
    <t>During the year ended June 30, 2011, a clarification was issued by the Ministry of Labour and Manpower (the Ministry) which stated that mutual funds are not liable to contribute to WWF on the basis of their income. However, on December 14, 2010, the Ministry filed its response against the constitutional petition requesting the Court to dismiss the petition. According to the legal counsel who is handling the case there is a contradiction between the aforementioned clarification issued by the Ministry and the response filed by the Ministry in Court.</t>
  </si>
  <si>
    <t>---------Rupees in '000----------</t>
  </si>
  <si>
    <t>Dividend Receivable</t>
  </si>
  <si>
    <t xml:space="preserve">Management remuneration </t>
  </si>
  <si>
    <t>Sindh Sales Tax</t>
  </si>
  <si>
    <t xml:space="preserve">National Bank of Pakistan </t>
  </si>
  <si>
    <t>(2013: Rs. 3.75 per unit)</t>
  </si>
  <si>
    <t>CONDENSED INTERIM STATEMENT OF ASSETS AND LIABILITIES</t>
  </si>
  <si>
    <t>Accrued Financial Charges</t>
  </si>
  <si>
    <t>Auditors' remunarartion payable</t>
  </si>
  <si>
    <t>As at July 1, 2014</t>
  </si>
  <si>
    <t>--------------------------------Rupees in '000------------------------------</t>
  </si>
  <si>
    <t>147,227 units held (June 30, 2014: 137,942)</t>
  </si>
  <si>
    <t>Advance against subscription of shares</t>
  </si>
  <si>
    <t>Repurchase of Units</t>
  </si>
  <si>
    <t>Net unrealised appreciation on re-measurement of investments</t>
  </si>
  <si>
    <t>classified as 'at fair value through profit or loss' - held for trading</t>
  </si>
  <si>
    <t>The income of the Fund is exempt from income tax under clause 99 of Part I of the Second Schedule to the Income Tax Ordinance, 2001, subject to the condition that not less than ninety percent of its accounting income for the year, as reduced by capital gains, whether realised or unrealised, is distributed amongst the unit holders. The Fund has not recorded provision for taxation as the management company intends to distribute at least ninety percent of the Fund's accounting income, if any, for the current year as reduced by capital gains, whether realised or unrealised, to its unit holders.</t>
  </si>
  <si>
    <t>7,544,134 units issued under CIP (2013: 8,202,624 units)</t>
  </si>
  <si>
    <t>Sales Load</t>
  </si>
  <si>
    <t>These condensed interim financial statements were authorised for issue on ______________ by the Board of Directors of the Management Company.</t>
  </si>
  <si>
    <t>PAYABLE TO NATIONAL INVESTMENT TRUST LIMITED</t>
  </si>
  <si>
    <t>- MANAGEMENT COMPANY</t>
  </si>
  <si>
    <t xml:space="preserve">   Managing Director                                                           Director                                                             Director</t>
  </si>
  <si>
    <t>ANNEXURE - 1</t>
  </si>
  <si>
    <t>Symbol</t>
  </si>
  <si>
    <t>Sector</t>
  </si>
  <si>
    <t>Number of Shares</t>
  </si>
  <si>
    <t xml:space="preserve">Percentage of </t>
  </si>
  <si>
    <t>As at July  01, 2014</t>
  </si>
  <si>
    <t>Purchase during the Year</t>
  </si>
  <si>
    <t>Bonus Issue during the Year</t>
  </si>
  <si>
    <t xml:space="preserve">Right/ new  issue during the Year </t>
  </si>
  <si>
    <t>Merger/ Demerger/ Adjust. Effects</t>
  </si>
  <si>
    <t>Sale              during the Year</t>
  </si>
  <si>
    <t>As at September  30, 2014</t>
  </si>
  <si>
    <t>TRI PACK FILMS LIMITED</t>
  </si>
  <si>
    <t>UNILEVER BROTHERS PREFERENCE</t>
  </si>
  <si>
    <t>PERSONAL GOOD</t>
  </si>
  <si>
    <t>BANNU WOOLLEN MILLS LIMITED</t>
  </si>
  <si>
    <t>MEHMOOD TEXTILE MILLS LIMITED</t>
  </si>
  <si>
    <t>PAKISTAN SYNTHETICS LTD.</t>
  </si>
  <si>
    <t>Personal Goods (Textile)</t>
  </si>
  <si>
    <t>SERVICE INDUSTRIES LTD</t>
  </si>
  <si>
    <t>PAKISTAN INTERNATIONAL AIRLINES CORP.</t>
  </si>
  <si>
    <t>CALLMATE TELIPS TELECOM</t>
  </si>
  <si>
    <t>ENGLISH LEASING</t>
  </si>
  <si>
    <t>NATIONAL ASSET LEASING CORP.</t>
  </si>
  <si>
    <t>NATOVER LEASE &amp; REFINANCE</t>
  </si>
  <si>
    <t>ALNOOR MODARBA FIRST</t>
  </si>
  <si>
    <t>ELITE CAPITAL MODARBA FIRST</t>
  </si>
  <si>
    <t>FIRST FIDELITY LEASING MODARBA</t>
  </si>
  <si>
    <t>IBL MODARBA FIRST</t>
  </si>
  <si>
    <t>KASB MODARABA</t>
  </si>
  <si>
    <t>KASB MODARBA RIGHT</t>
  </si>
  <si>
    <t>KASBMR</t>
  </si>
  <si>
    <t>KASB Modaraba - Right</t>
  </si>
  <si>
    <t>U.D.L. MODARABA FIRST</t>
  </si>
  <si>
    <t>ATRL</t>
  </si>
  <si>
    <t>Attock Refinery Ltd.</t>
  </si>
  <si>
    <t>OGDC</t>
  </si>
  <si>
    <t>POL</t>
  </si>
  <si>
    <t>Pakistan Oilfields Ltd.</t>
  </si>
  <si>
    <t>PPL</t>
  </si>
  <si>
    <t>Pakistan Petroleum Ltd.</t>
  </si>
  <si>
    <t>PRL</t>
  </si>
  <si>
    <t>Pakistan Refinery Ltd.</t>
  </si>
  <si>
    <t>DAWH</t>
  </si>
  <si>
    <t>ENGRO</t>
  </si>
  <si>
    <t>FFC</t>
  </si>
  <si>
    <t>LINDE</t>
  </si>
  <si>
    <t>SITC</t>
  </si>
  <si>
    <t>SEPL</t>
  </si>
  <si>
    <t>DGKC</t>
  </si>
  <si>
    <t>FCCL</t>
  </si>
  <si>
    <t>Fauji Cement Company Ltd.</t>
  </si>
  <si>
    <t>LUCK</t>
  </si>
  <si>
    <t>GHGL</t>
  </si>
  <si>
    <t>SIEM</t>
  </si>
  <si>
    <t>TRIPF</t>
  </si>
  <si>
    <t>MTL</t>
  </si>
  <si>
    <t>NESTLE</t>
  </si>
  <si>
    <t>UPFLP</t>
  </si>
  <si>
    <t>Personal Good</t>
  </si>
  <si>
    <t>BNWM</t>
  </si>
  <si>
    <t>CRTM</t>
  </si>
  <si>
    <t>DSIL</t>
  </si>
  <si>
    <t>DINT</t>
  </si>
  <si>
    <t>FTHM</t>
  </si>
  <si>
    <t>GATM</t>
  </si>
  <si>
    <t>KML</t>
  </si>
  <si>
    <t>MQTM</t>
  </si>
  <si>
    <t>MEHT</t>
  </si>
  <si>
    <t>PSYL</t>
  </si>
  <si>
    <t>PRET</t>
  </si>
  <si>
    <t>SFL</t>
  </si>
  <si>
    <t>SAPT</t>
  </si>
  <si>
    <t>SHL</t>
  </si>
  <si>
    <t>SRVI</t>
  </si>
  <si>
    <t>PAKT</t>
  </si>
  <si>
    <t>ABOT</t>
  </si>
  <si>
    <t>GLAXO</t>
  </si>
  <si>
    <t>HINOON</t>
  </si>
  <si>
    <t>PIAA</t>
  </si>
  <si>
    <t>PSEL</t>
  </si>
  <si>
    <t>HUBC</t>
  </si>
  <si>
    <t>SNGP</t>
  </si>
  <si>
    <t>SSGC</t>
  </si>
  <si>
    <t>ABL</t>
  </si>
  <si>
    <t>HBL</t>
  </si>
  <si>
    <t>MCB</t>
  </si>
  <si>
    <t>Mcb Bank Limited</t>
  </si>
  <si>
    <t>SILK</t>
  </si>
  <si>
    <t>ENGL</t>
  </si>
  <si>
    <t>ICIBL</t>
  </si>
  <si>
    <t>NALC</t>
  </si>
  <si>
    <t>NLRL</t>
  </si>
  <si>
    <t>FANM</t>
  </si>
  <si>
    <t>BRR</t>
  </si>
  <si>
    <t>FECM</t>
  </si>
  <si>
    <t>FFLM</t>
  </si>
  <si>
    <t>FIBLM</t>
  </si>
  <si>
    <t>KASBM</t>
  </si>
  <si>
    <t>PGF</t>
  </si>
  <si>
    <t>SCM</t>
  </si>
  <si>
    <t>FUDLM</t>
  </si>
  <si>
    <t>ANNEXURE - 2</t>
  </si>
  <si>
    <t xml:space="preserve">INVESTMENT - AVAILABLE FOR SALE - OTHER THAN GOVERNMENT SECURITIES </t>
  </si>
  <si>
    <t>Existing Impairment Value</t>
  </si>
  <si>
    <t>%age</t>
  </si>
  <si>
    <t>Remarks</t>
  </si>
  <si>
    <t>APL</t>
  </si>
  <si>
    <t>MARI</t>
  </si>
  <si>
    <t>NRL</t>
  </si>
  <si>
    <t>PSO</t>
  </si>
  <si>
    <t>BPL</t>
  </si>
  <si>
    <t>AHCL</t>
  </si>
  <si>
    <t>AGL</t>
  </si>
  <si>
    <t>ARCHROMA PAKISTAN</t>
  </si>
  <si>
    <t>ARPL</t>
  </si>
  <si>
    <t>Archroma Pakistan</t>
  </si>
  <si>
    <t>DCH</t>
  </si>
  <si>
    <t>DYNO</t>
  </si>
  <si>
    <t>FATIMA</t>
  </si>
  <si>
    <t>ENGRO FERTILIZER LIMITED</t>
  </si>
  <si>
    <t>EFERT</t>
  </si>
  <si>
    <t>Engro Fertilizer Limited</t>
  </si>
  <si>
    <t>FFBL</t>
  </si>
  <si>
    <t>ICI</t>
  </si>
  <si>
    <t>AKZO</t>
  </si>
  <si>
    <t>LOTTE CHEMICAL PAKISTAN</t>
  </si>
  <si>
    <t>LOTCHEM</t>
  </si>
  <si>
    <t xml:space="preserve">LOTTE Chemical Pakistan </t>
  </si>
  <si>
    <t>PGCL</t>
  </si>
  <si>
    <t>SARC</t>
  </si>
  <si>
    <t>UDPL</t>
  </si>
  <si>
    <t>WAH NOBLE CHEMICALS LIMITED.</t>
  </si>
  <si>
    <t>WAHN</t>
  </si>
  <si>
    <t>CEPB</t>
  </si>
  <si>
    <t>PPP</t>
  </si>
  <si>
    <t>ASL</t>
  </si>
  <si>
    <t>ASLPS</t>
  </si>
  <si>
    <t>CSAP</t>
  </si>
  <si>
    <t>AISHA STEEL MILLS LIMITED RIGHT</t>
  </si>
  <si>
    <t>Aisha Steel Mills Limited.Right</t>
  </si>
  <si>
    <t>AISHA STEEL MILLS PREFERENCE RIGHT SHARES</t>
  </si>
  <si>
    <t>Aisha Steel Mills Pref.Right</t>
  </si>
  <si>
    <t>HSPI</t>
  </si>
  <si>
    <t>INIL</t>
  </si>
  <si>
    <t>ISL</t>
  </si>
  <si>
    <t>QUSW</t>
  </si>
  <si>
    <t>ACPL</t>
  </si>
  <si>
    <t>BERG</t>
  </si>
  <si>
    <t>BESTWAY CEMENT LTD</t>
  </si>
  <si>
    <t>BWCL</t>
  </si>
  <si>
    <t>Bestway Cement Limited</t>
  </si>
  <si>
    <t>BUXL</t>
  </si>
  <si>
    <t>CHCC</t>
  </si>
  <si>
    <t>CHERAT CEMENT COMPANY LTD RIGHT</t>
  </si>
  <si>
    <t>CHCCR</t>
  </si>
  <si>
    <t>Cherat Cement Company Limited-Rioght</t>
  </si>
  <si>
    <t>DCTL</t>
  </si>
  <si>
    <t>FECTC</t>
  </si>
  <si>
    <t>KOHC</t>
  </si>
  <si>
    <t>LPCL</t>
  </si>
  <si>
    <t>MLCF</t>
  </si>
  <si>
    <t>PIOC</t>
  </si>
  <si>
    <t>REGAL</t>
  </si>
  <si>
    <t>STCL</t>
  </si>
  <si>
    <t>THCCL</t>
  </si>
  <si>
    <t>ZELP</t>
  </si>
  <si>
    <t>BPBL</t>
  </si>
  <si>
    <t>DBSL</t>
  </si>
  <si>
    <t>HACC</t>
  </si>
  <si>
    <t>MERIT</t>
  </si>
  <si>
    <t>PKGS</t>
  </si>
  <si>
    <t>THALL</t>
  </si>
  <si>
    <t>JOPP</t>
  </si>
  <si>
    <t>PCAL</t>
  </si>
  <si>
    <t>SING</t>
  </si>
  <si>
    <t>BCL</t>
  </si>
  <si>
    <t>GHNI</t>
  </si>
  <si>
    <t>HINO</t>
  </si>
  <si>
    <t>KSBP</t>
  </si>
  <si>
    <t>TAXE</t>
  </si>
  <si>
    <t>PNSC</t>
  </si>
  <si>
    <t>PANI</t>
  </si>
  <si>
    <t>AGIL</t>
  </si>
  <si>
    <t>ATLH</t>
  </si>
  <si>
    <t>BWHL</t>
  </si>
  <si>
    <t>EXIDE</t>
  </si>
  <si>
    <t>GTYR</t>
  </si>
  <si>
    <t>GHNL</t>
  </si>
  <si>
    <t>HCAR</t>
  </si>
  <si>
    <t>INDU</t>
  </si>
  <si>
    <t>PSMC</t>
  </si>
  <si>
    <t>SNKA</t>
  </si>
  <si>
    <t>TAGA</t>
  </si>
  <si>
    <t>SHEZ</t>
  </si>
  <si>
    <t>AL ABBAS SUGAR MILLS LIMITED</t>
  </si>
  <si>
    <t>AABS</t>
  </si>
  <si>
    <t>AL NOOR  SUGAR MILLS LTD.</t>
  </si>
  <si>
    <t>ALNRS</t>
  </si>
  <si>
    <t>CHAS</t>
  </si>
  <si>
    <t>DWSM</t>
  </si>
  <si>
    <t>FRSM</t>
  </si>
  <si>
    <t>HABSM</t>
  </si>
  <si>
    <t>JAUHARABAD SUGAR MILL LTD</t>
  </si>
  <si>
    <t>JSML</t>
  </si>
  <si>
    <t>MMDS</t>
  </si>
  <si>
    <t>MIRKS</t>
  </si>
  <si>
    <t>MFFL</t>
  </si>
  <si>
    <t>MOIL</t>
  </si>
  <si>
    <t>PNGRS</t>
  </si>
  <si>
    <t>PMRS</t>
  </si>
  <si>
    <t>POML</t>
  </si>
  <si>
    <t>SKRS</t>
  </si>
  <si>
    <t>SLSO</t>
  </si>
  <si>
    <t>SLSOPVI</t>
  </si>
  <si>
    <t>SANSM</t>
  </si>
  <si>
    <t>SHSML</t>
  </si>
  <si>
    <t>SHJS</t>
  </si>
  <si>
    <t>SGML</t>
  </si>
  <si>
    <t>AL ABID SILK MILLS LIMITED.</t>
  </si>
  <si>
    <t>AASM</t>
  </si>
  <si>
    <t>CASS</t>
  </si>
  <si>
    <t>PAEL</t>
  </si>
  <si>
    <t>GRAYS</t>
  </si>
  <si>
    <t>ACCM</t>
  </si>
  <si>
    <t>ADTM</t>
  </si>
  <si>
    <t>AHTM</t>
  </si>
  <si>
    <t>AL  QAIM TEXTILE MILLS LIMITED</t>
  </si>
  <si>
    <t>AQTM</t>
  </si>
  <si>
    <t>AMTEX</t>
  </si>
  <si>
    <t>ASTM</t>
  </si>
  <si>
    <t>AYZT</t>
  </si>
  <si>
    <t>ANL</t>
  </si>
  <si>
    <t>BCML</t>
  </si>
  <si>
    <t>BAHT</t>
  </si>
  <si>
    <t>BATA</t>
  </si>
  <si>
    <t>BROT</t>
  </si>
  <si>
    <t>CWSM</t>
  </si>
  <si>
    <t>COLONY TEXTILE MILLS LTD</t>
  </si>
  <si>
    <t>CTML</t>
  </si>
  <si>
    <t>Colony Textile Mills Limited</t>
  </si>
  <si>
    <t>CCM</t>
  </si>
  <si>
    <t>CFL</t>
  </si>
  <si>
    <t>CJPL</t>
  </si>
  <si>
    <t>DMTX</t>
  </si>
  <si>
    <t>DAR E SALAAM TEXTILE MILLS LIMITED</t>
  </si>
  <si>
    <t>DSML</t>
  </si>
  <si>
    <t>DATM</t>
  </si>
  <si>
    <t>DLL</t>
  </si>
  <si>
    <t>DKTM</t>
  </si>
  <si>
    <t>DMTM</t>
  </si>
  <si>
    <t>ELSM</t>
  </si>
  <si>
    <t>FIL</t>
  </si>
  <si>
    <t>FSWL</t>
  </si>
  <si>
    <t>FZCM</t>
  </si>
  <si>
    <t>FZTM</t>
  </si>
  <si>
    <t>FAZAL</t>
  </si>
  <si>
    <t>GUTM</t>
  </si>
  <si>
    <t>GSPM</t>
  </si>
  <si>
    <t>HAJT</t>
  </si>
  <si>
    <t>HKKT</t>
  </si>
  <si>
    <t>HTML</t>
  </si>
  <si>
    <t>IBFL</t>
  </si>
  <si>
    <t>IDSM</t>
  </si>
  <si>
    <t>IDYM</t>
  </si>
  <si>
    <t>ISTM</t>
  </si>
  <si>
    <t>JATM</t>
  </si>
  <si>
    <t>KAKL</t>
  </si>
  <si>
    <t>KACM</t>
  </si>
  <si>
    <t>KSTM</t>
  </si>
  <si>
    <t>KOHL</t>
  </si>
  <si>
    <t>KOSM</t>
  </si>
  <si>
    <t>KTML</t>
  </si>
  <si>
    <t>LMSM</t>
  </si>
  <si>
    <t>MSOT</t>
  </si>
  <si>
    <t>MDTM</t>
  </si>
  <si>
    <t>MTIL</t>
  </si>
  <si>
    <t>MOON</t>
  </si>
  <si>
    <t>MFTM</t>
  </si>
  <si>
    <t>NCL</t>
  </si>
  <si>
    <t>NML</t>
  </si>
  <si>
    <t>PASM</t>
  </si>
  <si>
    <t>RCML</t>
  </si>
  <si>
    <t>REWM</t>
  </si>
  <si>
    <t>RUBY</t>
  </si>
  <si>
    <t>RUPL</t>
  </si>
  <si>
    <t>SDOT</t>
  </si>
  <si>
    <t>SAIF</t>
  </si>
  <si>
    <t>SJTM</t>
  </si>
  <si>
    <t>SALT</t>
  </si>
  <si>
    <t>SLYT</t>
  </si>
  <si>
    <t>SANE</t>
  </si>
  <si>
    <t>SNAI</t>
  </si>
  <si>
    <t>SRSM</t>
  </si>
  <si>
    <t>SSML</t>
  </si>
  <si>
    <t>SCHT</t>
  </si>
  <si>
    <t>SERT</t>
  </si>
  <si>
    <t>SERF</t>
  </si>
  <si>
    <t>SHDT</t>
  </si>
  <si>
    <t>SHTM</t>
  </si>
  <si>
    <t>STJT</t>
  </si>
  <si>
    <t>STML</t>
  </si>
  <si>
    <t>SUTM</t>
  </si>
  <si>
    <t>SUCM</t>
  </si>
  <si>
    <t>SURC</t>
  </si>
  <si>
    <t>SURAJ</t>
  </si>
  <si>
    <t>TAJT</t>
  </si>
  <si>
    <t>TATM</t>
  </si>
  <si>
    <t>TREET</t>
  </si>
  <si>
    <t>TREET COPRPORATION LIMITED PTC</t>
  </si>
  <si>
    <t>TREETPTC</t>
  </si>
  <si>
    <t>TURBO</t>
  </si>
  <si>
    <t>ZHCM</t>
  </si>
  <si>
    <t>ZIL</t>
  </si>
  <si>
    <t>MEDI</t>
  </si>
  <si>
    <t>FEROZ</t>
  </si>
  <si>
    <t>SANOFI AVENTIS LIMITED</t>
  </si>
  <si>
    <t>SAPL</t>
  </si>
  <si>
    <t>SEARL</t>
  </si>
  <si>
    <t>WYETH</t>
  </si>
  <si>
    <t>PAKD</t>
  </si>
  <si>
    <t>PTC</t>
  </si>
  <si>
    <t>K ELECTRIC LIMITED</t>
  </si>
  <si>
    <t>KEL</t>
  </si>
  <si>
    <t>KOHE</t>
  </si>
  <si>
    <t>KAPCO</t>
  </si>
  <si>
    <t>LALPIR POWER LIMITED</t>
  </si>
  <si>
    <t>LPL</t>
  </si>
  <si>
    <t>Lalpir Power Limited</t>
  </si>
  <si>
    <t>NCPL</t>
  </si>
  <si>
    <t>SEL</t>
  </si>
  <si>
    <t>AKBL</t>
  </si>
  <si>
    <t>BANK ALHABIB LIMITED</t>
  </si>
  <si>
    <t>BAHL</t>
  </si>
  <si>
    <t>BANK ALFALAH LIMITED</t>
  </si>
  <si>
    <t>BAFL</t>
  </si>
  <si>
    <t>BIPL</t>
  </si>
  <si>
    <t>BANK ISLAMIC PAKISTAN(RIGHT SHARE)</t>
  </si>
  <si>
    <t>BIPLR</t>
  </si>
  <si>
    <t>Bankislami Pakistan - Right</t>
  </si>
  <si>
    <t>FABL</t>
  </si>
  <si>
    <t>HMB</t>
  </si>
  <si>
    <t>JSBL</t>
  </si>
  <si>
    <t>NBP</t>
  </si>
  <si>
    <t>NIB</t>
  </si>
  <si>
    <t>SBL</t>
  </si>
  <si>
    <t>SNBL</t>
  </si>
  <si>
    <t>SMBL</t>
  </si>
  <si>
    <t>UICL</t>
  </si>
  <si>
    <t>PACE</t>
  </si>
  <si>
    <t>DABL</t>
  </si>
  <si>
    <t>DCM</t>
  </si>
  <si>
    <t>FCSC</t>
  </si>
  <si>
    <t>FDIBL</t>
  </si>
  <si>
    <t>IGIBL</t>
  </si>
  <si>
    <t>JOVC</t>
  </si>
  <si>
    <t>JSCL</t>
  </si>
  <si>
    <t>NEXT</t>
  </si>
  <si>
    <t>OLPL</t>
  </si>
  <si>
    <t>PRIB</t>
  </si>
  <si>
    <t>SPLC</t>
  </si>
  <si>
    <t>SIBL</t>
  </si>
  <si>
    <t>SLCL</t>
  </si>
  <si>
    <t>DOMF</t>
  </si>
  <si>
    <t>FHAM</t>
  </si>
  <si>
    <t>JSGF</t>
  </si>
  <si>
    <t>JSVFL</t>
  </si>
  <si>
    <t>PIF</t>
  </si>
  <si>
    <t>FTWM</t>
  </si>
  <si>
    <t>Delisted/Unquoted Companies</t>
  </si>
  <si>
    <t>ADF</t>
  </si>
  <si>
    <t>ADI</t>
  </si>
  <si>
    <t>ADP</t>
  </si>
  <si>
    <t>ADPP</t>
  </si>
  <si>
    <t>AFSAR</t>
  </si>
  <si>
    <t>AL HUSSANY INDUSTRIES LTD.</t>
  </si>
  <si>
    <t>AHUS</t>
  </si>
  <si>
    <t>ALFT</t>
  </si>
  <si>
    <t>AMAT</t>
  </si>
  <si>
    <t>APXM</t>
  </si>
  <si>
    <t>AIL</t>
  </si>
  <si>
    <t>ASEL</t>
  </si>
  <si>
    <t>AST</t>
  </si>
  <si>
    <t>AWAT</t>
  </si>
  <si>
    <t>BLT</t>
  </si>
  <si>
    <t>BEL</t>
  </si>
  <si>
    <t>Bankers Equity Limited</t>
  </si>
  <si>
    <t>BTM</t>
  </si>
  <si>
    <t>BEEL</t>
  </si>
  <si>
    <t>CCL</t>
  </si>
  <si>
    <t>CHB</t>
  </si>
  <si>
    <t>CKNT</t>
  </si>
  <si>
    <t>CRSM</t>
  </si>
  <si>
    <t>CTL</t>
  </si>
  <si>
    <t>FAEL</t>
  </si>
  <si>
    <t>GHTL</t>
  </si>
  <si>
    <t>GMDP</t>
  </si>
  <si>
    <t>GLOT</t>
  </si>
  <si>
    <t>GA</t>
  </si>
  <si>
    <t>GCP</t>
  </si>
  <si>
    <t>FHBM</t>
  </si>
  <si>
    <t>H SHAIKH</t>
  </si>
  <si>
    <t>HSH</t>
  </si>
  <si>
    <t>HYDE</t>
  </si>
  <si>
    <t>POLYR</t>
  </si>
  <si>
    <t>INDP</t>
  </si>
  <si>
    <t>IDBPL</t>
  </si>
  <si>
    <t>IVIBL</t>
  </si>
  <si>
    <t>INMF</t>
  </si>
  <si>
    <t>ITSL</t>
  </si>
  <si>
    <t>IIBL</t>
  </si>
  <si>
    <t>ITTM</t>
  </si>
  <si>
    <t>JUCM</t>
  </si>
  <si>
    <t>KPL</t>
  </si>
  <si>
    <t>KASM</t>
  </si>
  <si>
    <t>KCTL</t>
  </si>
  <si>
    <t>LISL</t>
  </si>
  <si>
    <t>LTVM</t>
  </si>
  <si>
    <t>MARF</t>
  </si>
  <si>
    <t>MBL</t>
  </si>
  <si>
    <t>MEHJ</t>
  </si>
  <si>
    <t>MOHIB</t>
  </si>
  <si>
    <t>MUBD</t>
  </si>
  <si>
    <t>NMI</t>
  </si>
  <si>
    <t>NOVER</t>
  </si>
  <si>
    <t>NAVTE</t>
  </si>
  <si>
    <t>NORT</t>
  </si>
  <si>
    <t>NECL</t>
  </si>
  <si>
    <t>NSTM</t>
  </si>
  <si>
    <t>OLTM</t>
  </si>
  <si>
    <t>PGHE</t>
  </si>
  <si>
    <t>PPC</t>
  </si>
  <si>
    <t>PFL</t>
  </si>
  <si>
    <t>POLYN</t>
  </si>
  <si>
    <t>PRB</t>
  </si>
  <si>
    <t>PBL</t>
  </si>
  <si>
    <t>PCL</t>
  </si>
  <si>
    <t>PUL</t>
  </si>
  <si>
    <t>QAYS</t>
  </si>
  <si>
    <t>RCDB</t>
  </si>
  <si>
    <t>RMCP</t>
  </si>
  <si>
    <t>RBB</t>
  </si>
  <si>
    <t>SASM</t>
  </si>
  <si>
    <t>KYML</t>
  </si>
  <si>
    <t>SHOE</t>
  </si>
  <si>
    <t>SRTM</t>
  </si>
  <si>
    <t>SFIL</t>
  </si>
  <si>
    <t>SIND</t>
  </si>
  <si>
    <t>SNTL</t>
  </si>
  <si>
    <t>SNCM</t>
  </si>
  <si>
    <t>TQCM</t>
  </si>
  <si>
    <t>TAGL</t>
  </si>
  <si>
    <t>TAWL</t>
  </si>
  <si>
    <t>UQAB</t>
  </si>
  <si>
    <t>ZFT</t>
  </si>
  <si>
    <t>ZHTM</t>
  </si>
  <si>
    <t>Equity</t>
  </si>
  <si>
    <t>Monety Mkt</t>
  </si>
  <si>
    <t>Total Mkt Value</t>
  </si>
  <si>
    <t>Already Impaired</t>
  </si>
  <si>
    <t>AS AT October 31, 2014</t>
  </si>
  <si>
    <t>Carrying value as at October 31, 2014</t>
  </si>
  <si>
    <t>Market Value as at October 31, 2014</t>
  </si>
  <si>
    <t>Net income for the period before taxation</t>
  </si>
  <si>
    <t>Net income  for the period after taxation</t>
  </si>
  <si>
    <t>NOTES TO AND FORMING PART OF THE CONDENSED INTERIM FINANCIAL INFORMATION (UNAUDITED)</t>
  </si>
  <si>
    <t>CONDENSED INTERIM INCOME STATEMENT (UNAUDITED)</t>
  </si>
  <si>
    <t>CONDENDSED INTERIM DISTRIBUTION STATEMENT (UNAUDITED)</t>
  </si>
  <si>
    <t>CONDENDSED INTERIM STATEMENT OF MOVEMENT IN UNIT HOLDERS' FUND (UNAUDITED)</t>
  </si>
  <si>
    <t>CONDENSED INTERIM CASH FLOW STATEMENT (UNAUDITED)</t>
  </si>
  <si>
    <t>---------------------------(Unaudited)----------------------------</t>
  </si>
  <si>
    <t>------------------------Rupees in '000---------------------------</t>
  </si>
  <si>
    <t>SECP Registration Fee</t>
  </si>
  <si>
    <t>2,012,543 units held (June 30, 2014: 2,535,841 units)</t>
  </si>
  <si>
    <t>AS AT MARCH 31, 2015</t>
  </si>
  <si>
    <t>Quarter ended March 31,</t>
  </si>
  <si>
    <t>2015</t>
  </si>
  <si>
    <t>March 31,2015</t>
  </si>
  <si>
    <t>Nine months ended March 31,</t>
  </si>
  <si>
    <t>Realized income</t>
  </si>
  <si>
    <t>Unrealized income</t>
  </si>
  <si>
    <t>Undistributed income carried forward comprising</t>
  </si>
  <si>
    <t>Title to the assets of the Fund are held in the name of Central Depository Company of Pakistan Limited as trustee of the Fund.</t>
  </si>
  <si>
    <t>The National Investment (Unit) Trust (NI(U)T), was established under a Trust Deed executed between National Investment Trust Limited (NITL) as Management Company and National Bank of Pakistan (NBP) as Trustee. The Trust Deed was executed on November 12, 1962, and was amended vide Supplemental Trust Deeds dated June 26, 1968, June 7, 1981, November 27, 1998, November 12, 2002, December 31, 2003 and January 18, 2007,  The 1 April 2014 and 3 September 2014. The functions of the Fund are governed by the Trust Deed and the National Investment (Unit) Trust Ordinance, 1965. The central Depository Company of Pakistan has taken the role of the Trustee of the Fund from May 16, 2014 in place of National Bank of Pakistan. The Fund is categorised as an Equity Scheme as per criteria for categorization of open end collective investment scheme as specified by Securities and Exchange Commision of Pakistan (SECP) and other allied matters.</t>
  </si>
  <si>
    <t>The Privatisation Commission, Government of Pakistan had invited expressions of interest for the sale of the rights to manage the Fund which exists solely with the Management Company, NITL. The Trustee and the Management Company hold the rights and privileges of the Unit Holders to be paramount. Till date, the Privatisation Commission is engaged in the process of privatisation.</t>
  </si>
  <si>
    <t>Finance Act 2014 has introduced tax on bonus shares issued by the Companies. Most Equity Funds including NI(U)T Fund have challenged the applicability of witholding tax provision on bonus shares before Honorable High Court of Sindh ("the Court")  on various legal grounds and have sought relief from the Court. The Court, in its order dated 25 November 2014, has granted interim relief by passing the restraining order whereby the Defendants, (issuers of the Bonus shares) have refrained from deducting and /or transfering 5% withholding tax on Bonus shares issued by them.</t>
  </si>
  <si>
    <t>As an abundant caution, the NI(U)T Fund has made payments which is equivalent to 5% value of the respective bonus shares, determined on the basis of day-end price on the first day of book closure. These payments have been recorded as part of cost of respective investments. Detail is as follows.</t>
  </si>
  <si>
    <t xml:space="preserve">5% (No. of Bonus 
shares) </t>
  </si>
  <si>
    <t>Payment made
to the 
investee
companies</t>
  </si>
  <si>
    <t>Security Papers Limited *</t>
  </si>
  <si>
    <t>*</t>
  </si>
  <si>
    <t>**</t>
  </si>
  <si>
    <t>***</t>
  </si>
  <si>
    <t>Nil units issued (2014: 59,583 units)</t>
  </si>
  <si>
    <t>5,309,094 units issued (2014: 1,231,224 Units)</t>
  </si>
  <si>
    <t>8,802 units issued under CIP (2014: 56,165 units)</t>
  </si>
  <si>
    <t>184,278 units issued under CIP (2014: 192,823 units)</t>
  </si>
  <si>
    <t>707,576 units redeemed (2014: NIL)</t>
  </si>
  <si>
    <t>Other Expenses</t>
  </si>
  <si>
    <t>22,416,044 units Redeemed (2014: Nil)</t>
  </si>
  <si>
    <t>109,083,323 units held (June 30, 2014: 118,646,139)</t>
  </si>
  <si>
    <t>06 Months</t>
  </si>
  <si>
    <t>12 Months</t>
  </si>
  <si>
    <t>As at March 31, 2015</t>
  </si>
  <si>
    <t>Balance as at March 31, 2015</t>
  </si>
  <si>
    <t xml:space="preserve">Receipts during the  period </t>
  </si>
  <si>
    <t xml:space="preserve">Element of Income/(loss) and capital gains / (losses) included </t>
  </si>
  <si>
    <t xml:space="preserve">Net unrealised (dimunition)/ appreciation on remeasurement of </t>
  </si>
  <si>
    <t>investments classified as 'available for sale'</t>
  </si>
  <si>
    <t xml:space="preserve">Net unrealised (dimunition) / appreciation on re-measurement of </t>
  </si>
  <si>
    <t xml:space="preserve">As at each accounting date, the amount of cash required to effect distribution of profits amongst holders of registered and bearer units, is transferred to a special account titled distribution account. The aggregate balance in such accounts for the years 1997-98 and earlier in case of distribution to registered unit holders and 1999-2000 and earlier in case of distribution to bearer unit holders exceeds the liability for unclaimed distribution by approximately Rs. 31.469 million (2014: 31.469 million). This amount represents payments of dividend out of accounts other than the relevant distribution account. </t>
  </si>
  <si>
    <t>Invetment - at fair value through profit or loss  - held for trading</t>
  </si>
  <si>
    <t>Name of Investee Companies</t>
  </si>
  <si>
    <t>As at 01 July 2014</t>
  </si>
  <si>
    <t>Purchases during the period</t>
  </si>
  <si>
    <t>Bonus shares received during the period</t>
  </si>
  <si>
    <t>Right shares purchased/ subscribed during the period</t>
  </si>
  <si>
    <t>Sale              during the period</t>
  </si>
  <si>
    <t>Cost/ Carrying value ast at March 31, 2015</t>
  </si>
  <si>
    <t>Market Value as at March 31, 2015</t>
  </si>
  <si>
    <t>Market Value as a percentage of investment</t>
  </si>
  <si>
    <t>Percentage of paid-up capital of the investee company held</t>
  </si>
  <si>
    <t>-------------------------------------------------------(Numberr of Shares---------------------------------------</t>
  </si>
  <si>
    <t>--------Rupees in '000------------</t>
  </si>
  <si>
    <t>------------------%---------------------</t>
  </si>
  <si>
    <t>Dawood Hercules Corporation Ltd</t>
  </si>
  <si>
    <t>Engro Corporation Ltd.</t>
  </si>
  <si>
    <t>Linde Pakistan Limited (Boc)</t>
  </si>
  <si>
    <t>Sitara Chemical Industries Ltd.</t>
  </si>
  <si>
    <t>Security Papers Ltd.</t>
  </si>
  <si>
    <t>Siemens Pakistan Engineering Co. Ltd.</t>
  </si>
  <si>
    <t>Tri Pack Films Limited</t>
  </si>
  <si>
    <t>Millat Tractors Ltd.</t>
  </si>
  <si>
    <t>Nestle Pakistan Ltd.</t>
  </si>
  <si>
    <t>Crescent Textile Mills Ltd.</t>
  </si>
  <si>
    <t>Cresent Textile Mills Limited Right</t>
  </si>
  <si>
    <t>D.S.Industries Ltd.</t>
  </si>
  <si>
    <t>Gul Ahmed Textile Mills Ltd.</t>
  </si>
  <si>
    <t>Pakistan Synthetics Ltd.</t>
  </si>
  <si>
    <t>Premium Textile Mills Ltd.</t>
  </si>
  <si>
    <t>Sapphire Fibers Ltd.</t>
  </si>
  <si>
    <t>Sapphire Textile Mills Ltd.</t>
  </si>
  <si>
    <t>Service Industries Ltd</t>
  </si>
  <si>
    <t>Unilever Brothers Preference</t>
  </si>
  <si>
    <t>Pakistan Tobacco Co. Ltd.</t>
  </si>
  <si>
    <t>Abbot Laboatories (Pakistan) Ltd.</t>
  </si>
  <si>
    <t>Glaxosmithkline (Pak) Ltd.</t>
  </si>
  <si>
    <t>Pakistan Services Ltd.</t>
  </si>
  <si>
    <t>Sui Northern Gas Pipelines Ltd.</t>
  </si>
  <si>
    <t>Sui Southern Gas Co. Ltd.</t>
  </si>
  <si>
    <t>Invest Capital Investment Bank Ltd</t>
  </si>
  <si>
    <t>Investment - available for sale - other than government securities</t>
  </si>
  <si>
    <t>---------Rupees in '000------------</t>
  </si>
  <si>
    <t>Open End Mutual Fund</t>
  </si>
  <si>
    <t>Mari Peroleum Company Limited</t>
  </si>
  <si>
    <t>Jauharabad Sugar Mills Limited</t>
  </si>
  <si>
    <t>Mitchells Fruit Farms Limited</t>
  </si>
  <si>
    <t>Shakarganj Limited</t>
  </si>
  <si>
    <t>Dewan Mushtaq Textile Mills Limited</t>
  </si>
  <si>
    <t>Sargodha Spinning Mills Limited</t>
  </si>
  <si>
    <t>Sunrays Textile Mills Limited</t>
  </si>
  <si>
    <t>Bankislami Pakistan-Right</t>
  </si>
  <si>
    <t>Silkbank Limited (Saudi Pak.)</t>
  </si>
  <si>
    <t>Synthetic Product Enterprise Limited</t>
  </si>
  <si>
    <t>Investment in government securities-available for saLE</t>
  </si>
  <si>
    <t>Investment in securities classified as-'held for maturity</t>
  </si>
  <si>
    <t>percentage of net aasets</t>
  </si>
  <si>
    <t>---(%)---</t>
  </si>
  <si>
    <t>Investments-'held to maturity</t>
  </si>
  <si>
    <t>Conversion of bearer units into registered units</t>
  </si>
  <si>
    <t>-------------------------------------------------------Number of Shares---------------------------------------</t>
  </si>
  <si>
    <t>20,749 units redeemed (2014: 18,218 units)</t>
  </si>
  <si>
    <t>108,642 units issued (2014: 77,801 units)</t>
  </si>
  <si>
    <r>
      <t xml:space="preserve">Earning  per unit-basic and diluted                            </t>
    </r>
    <r>
      <rPr>
        <sz val="8"/>
        <rFont val="Arial"/>
        <family val="2"/>
      </rPr>
      <t>Rupees</t>
    </r>
  </si>
  <si>
    <t>(2014: Rs. 4.10 per unit)</t>
  </si>
  <si>
    <t xml:space="preserve">Mark-up receivable on bank deposits </t>
  </si>
  <si>
    <t xml:space="preserve">The running finance facilities obtained from various commercial banks have limits of Rs. Nil (2013: Rs. 5,200 million). The rate of mark-up on these finances ranges from 9.20% to 10.64% per annum (2013: 9.72% to 10.43% per annum). These finances are secured by pledge of marketable securities as mentioned in note 7.2 of these financial statements. </t>
  </si>
  <si>
    <t>CREDITORS, ACCRUED &amp; OTHER LIABILITIES</t>
  </si>
  <si>
    <t>DIVIDEND PAYABLE AND UNCLAIMED DISTRIBUTION</t>
  </si>
  <si>
    <t>---------Rupees per unit-------</t>
  </si>
  <si>
    <t xml:space="preserve">Earnings  per unit- basic and diluted </t>
  </si>
  <si>
    <t>June 30, 2015</t>
  </si>
  <si>
    <t>Interim distribution for the year ended June 24, 2015: 4.25 per Unit</t>
  </si>
  <si>
    <t>September 30, 2015</t>
  </si>
  <si>
    <t>June 30, 
2015</t>
  </si>
  <si>
    <t>AS AT SEPTEMBER 30, 2015</t>
  </si>
  <si>
    <t>Payable against redemption of units</t>
  </si>
  <si>
    <t xml:space="preserve">   Managing Director                                          Director                                                    Director</t>
  </si>
  <si>
    <t xml:space="preserve">                                                  For National Investment Trust Limited</t>
  </si>
  <si>
    <t xml:space="preserve">                                                           (Management Company)</t>
  </si>
  <si>
    <t>Sindh Sales Tax on Remuneration of Trustee</t>
  </si>
  <si>
    <t>------------ Rupees ----------</t>
  </si>
  <si>
    <t>Gain on sale of investments-net</t>
  </si>
  <si>
    <t>Net unrealized appreciation on re-measurement of investments classified</t>
  </si>
  <si>
    <t xml:space="preserve">        as' financial assets at fair value through profit or loss'</t>
  </si>
  <si>
    <t>2.1.1</t>
  </si>
  <si>
    <t>This condensed interim financial information is being submitted to the unit holders as required under regulation 38(g) of the Non-Banking Finance Companies and Notified Entities Regulations, 2008 (NBFC Regulations).</t>
  </si>
  <si>
    <t>.</t>
  </si>
  <si>
    <t>2.1.2</t>
  </si>
  <si>
    <t>The disclosures made in these condensed interim financial statements have, however, been limited based on the requirements of the International Accounting Standard 34: "Interim Financial Reporting".</t>
  </si>
  <si>
    <t>2.1.3</t>
  </si>
  <si>
    <t>FOR THE QUARTER ENDED SEPTEMBER 30, 2015</t>
  </si>
  <si>
    <t>These condensed interim financial statements have been prepared using the same accounting policies which were applied in the preparation of the annual financial statements of the Fund for the year ended June 30,2015.</t>
  </si>
  <si>
    <t>5% (No. of Bonus shares)</t>
  </si>
  <si>
    <t>Searle Pakistan Limited *</t>
  </si>
  <si>
    <t>Suraj Cotton Mills Limited *</t>
  </si>
  <si>
    <t>Faysal Bank Limited *</t>
  </si>
  <si>
    <t>Gul Ahmed Textile Mills Limited **</t>
  </si>
  <si>
    <t>Mari Petroleum Company Limited **</t>
  </si>
  <si>
    <t>Shezan International Limited *</t>
  </si>
  <si>
    <t>Highnoon Laboratories Limited ***</t>
  </si>
  <si>
    <t>Security Papers Limited, Searl Pakistan Limited, Suraj Cotton Mills Limited, Faysal Bank Limited and Shezan International Limited have released the above mentioned bonus shares and have retained the payments.</t>
  </si>
  <si>
    <t>Highnoon Laboratories Limited has not released the bonus shares and retained the payment due to court order.</t>
  </si>
  <si>
    <t xml:space="preserve">Market value
as on 
30 September
2015
</t>
  </si>
  <si>
    <t>------------September 30------------</t>
  </si>
  <si>
    <t>------------(Unaudited)------------</t>
  </si>
  <si>
    <t>September 30,2015</t>
  </si>
  <si>
    <t>Zakat</t>
  </si>
  <si>
    <t>Capital Gain Tax</t>
  </si>
  <si>
    <t>Withholding tax</t>
  </si>
  <si>
    <t>Payable to National Clearing Company of Pakistan Limited</t>
  </si>
  <si>
    <t>Payable against bonus shares</t>
  </si>
  <si>
    <t>There were no contingencies and commitments outstanding as at September 30, 2015 and June 30, 2015.</t>
  </si>
  <si>
    <t>----------------- September 30, 2015 ------------------</t>
  </si>
  <si>
    <t>----------------------- Unaudited ----------------------</t>
  </si>
  <si>
    <t>Audited</t>
  </si>
  <si>
    <t>Amounts outstanding as at period end</t>
  </si>
  <si>
    <t xml:space="preserve">The details of significant transactions carried out by the Fund with connected persons and balances with them at the period end are as follows: </t>
  </si>
  <si>
    <t>Central Depository Company of Pakistan Limited-Trustee</t>
  </si>
  <si>
    <t>Remunaration Payable</t>
  </si>
  <si>
    <t>2,149,003 units held (June 30, 2015: 2,149,003 units)</t>
  </si>
  <si>
    <t>498,079 units held (June 30, 2015: 498,079)</t>
  </si>
  <si>
    <t>Sales Load on issue of units</t>
  </si>
  <si>
    <t>Nil units issued under CIP (2014: 8,802 units)</t>
  </si>
  <si>
    <t>Nil units issued under CIP (2014: 184,278 units)</t>
  </si>
  <si>
    <t>Gul Ahmed Textile Mills Limited and Mari Petroleum Company Limited have returned the payments on 05 December 2014 and 14 January 2015 respectively and have not released the shares due to court order and recorded as liability (refer note 6)</t>
  </si>
  <si>
    <t>Issue of units under Cumulative Investment Plan: Nil</t>
  </si>
  <si>
    <t>-----------September 30-----------</t>
  </si>
  <si>
    <t>-----------(Unaudited)------------</t>
  </si>
  <si>
    <t>Managing Director                                                   Director                                                             Director</t>
  </si>
  <si>
    <t xml:space="preserve">     For National Investment Trust Limited</t>
  </si>
  <si>
    <t xml:space="preserve">     (Management Company)</t>
  </si>
  <si>
    <t>Auditor's Remuneration</t>
  </si>
  <si>
    <t>(2014: 30,627,571 units)</t>
  </si>
  <si>
    <t>- amount representing gain transferred to income statement</t>
  </si>
  <si>
    <t>- amount representing loss transferred to distribution statement</t>
  </si>
  <si>
    <t>Other net income for the period</t>
  </si>
  <si>
    <t>Pakistan Credit Rating Agency Limited (PACRA) has assigned "3-star" rating based on the performance during the twelve months ended June 30, 2015 and "4-star" and "3-star" long term rating based on the performance during the thirty six months and sixty months ended June 30, 2015 respectively. PACRA has maintained an asset manager rating of "AM2" to the Management Company.</t>
  </si>
  <si>
    <t>As per requirement of Finance Act, 2013, Federal Excise Duty (FED) at the rate of 16% on the remunaration of the Management Company has been applied effective 13 June 2013. The Management Company is of view that since the remunaration is already subject to provincial sales tax, further levy of FED may result in double taxation, which does not appear to be the spirit of the law. The matter has been taken up collectively by the mutual Fund Association of Pakistan where various options are being considered. The High court of SIndh in its order dated 09 September 2013 granted stay to the various funds for the recovery of FED. As a matter of abundant caution, the Management Company has made a provision with effect from 13 June 2013, aggregating to Rs. 211.850 million. Had the provision not been made, the net assets value (NAV) per unit of the Fund as at 30 September 2015 whould have been higher by Rs. 0.21 per unit.</t>
  </si>
  <si>
    <t>Total units in issue at the end of the period / year</t>
  </si>
  <si>
    <t>Total outstanding at the beginning of the period / year</t>
  </si>
  <si>
    <t>Management remuneration payable</t>
  </si>
  <si>
    <t>Sindh Sales Tax payable</t>
  </si>
  <si>
    <t>Preliminary charges and handling fee payable</t>
  </si>
  <si>
    <t xml:space="preserve">Redemption of 78,183,287 units (2014: 38,607,836 units) </t>
  </si>
  <si>
    <t>Units issued: Nil (2014: 5,309,094 Units)</t>
  </si>
  <si>
    <t>Units issued under CIP: Nil (2014: 7,544,134 units)</t>
  </si>
  <si>
    <t>1,916,486 units Redeemed (2014: 13,003,191)</t>
  </si>
  <si>
    <t>111,218,623 units held (June 30, 2015: 113,135,109)</t>
  </si>
  <si>
    <t>During the period, based on a scrip wise analysis of the deficit arising on revaluation of quoted shares, closed end mutual funds and open end mutual funds classified as 'available for sale', it has been determined that Nil amount (September 30, 2014: Rs 14.774 million) should be charged to the income statement as impairment loss. This impairment loss has been fully recognised and the charge has been reflected in the income statement of the Fund.</t>
  </si>
  <si>
    <t>Finance Act 2015 has introduced an amendment to the worker's welfare fund ordinance, 1971 (WWF Ordinance) which removes the mutual funds or collective Investment schemes including National Investment (unit) Trust or REIT scheme from the scope of WWF.</t>
  </si>
  <si>
    <t>During the year ended June 30, 2012, the Honorable Lahore High Court (LHC) in a Constitutional Petition relating to the amendments brought in the WWF Ordinance, 1971 through the Finance Act, 2006, and the Finance Act, 2008, had declared the said amendments as unlawful and unconstitutional. In March 2013, a larger bench of the Sindh High Court (SHC) passed an order declaring that the amendments introduced in the WWF Ordinance, 1971 through the Finance Act 2006 and 2008 respectively do not suffer from any constitutional or legal infirmity. However, the Honourable High Court of Sindh has not addressed the other amendments made in the WWF Ordinance 1971 about applicability of WWF to the CISs which is still pending before the Court. Without prejudice to the above, the Management Company, as a matter of abundant caution, has decided to retain the provision for WWF amounting to Rs 507.371 million as at June 30, 2015 in these financial statements. Had the same not been made the net asset value per unit of the Fund would have been higher by Rs 0.49 per unit.</t>
  </si>
  <si>
    <t>As at September 30, 2015 the market value of securities given as collateral against short term finances amounted to Rs. 4,684.905 Million. (June 30 , 2015: Nill).</t>
  </si>
  <si>
    <t>Investments include shares with market value of Rs 850.090 million (June 30, 2015: Rs. 985.765 million) which have been pledged with National Clearing Company of Pakistan Limited for guaranteeing settlement of the Fund's trades in accordance with Circular no. 11 dated October 22, 2007 issued by the Securities and Exchange Commission of Pakistan.</t>
  </si>
  <si>
    <t>Old Sector Name</t>
  </si>
  <si>
    <t>Sector Code</t>
  </si>
  <si>
    <t>CLOSE - END MUTUAL FUND</t>
  </si>
  <si>
    <t>CLOSE - END MUTUAL FUND Total</t>
  </si>
  <si>
    <t>MODARABAS</t>
  </si>
  <si>
    <t>MODARABAS Total</t>
  </si>
  <si>
    <t>LEASING COMPANIES</t>
  </si>
  <si>
    <t>LEASING COMPANIES Total</t>
  </si>
  <si>
    <t>INV. BANKS / INV. COS. / SECURITIES COS</t>
  </si>
  <si>
    <t>INV. BANKS / INV. COS. / SECURITIES COS Total</t>
  </si>
  <si>
    <t>COMMERCIAL BANKS</t>
  </si>
  <si>
    <t>COMMERCIAL BANKS Total</t>
  </si>
  <si>
    <t>TEXTILE SPINING</t>
  </si>
  <si>
    <t>TEXTILE SPINING Total</t>
  </si>
  <si>
    <t>TEXTILE COMPOSITE</t>
  </si>
  <si>
    <t>TEXTILE COMPOSITE Total</t>
  </si>
  <si>
    <t>WOLLEN</t>
  </si>
  <si>
    <t>WOLLEN Total</t>
  </si>
  <si>
    <t>SYNTHETIC &amp; RAYON</t>
  </si>
  <si>
    <t>SYNTHETIC &amp; RAYON Total</t>
  </si>
  <si>
    <t>CEMENT</t>
  </si>
  <si>
    <t>CEMENT Total</t>
  </si>
  <si>
    <t>REFINERY</t>
  </si>
  <si>
    <t>REFINERY Total</t>
  </si>
  <si>
    <t>KOHI</t>
  </si>
  <si>
    <t>POWER GENERATION &amp; DISTRIBUTION</t>
  </si>
  <si>
    <t>POWER GENERATION &amp; DISTRIBUTION Total</t>
  </si>
  <si>
    <t>OIL &amp; GAS MARKETING COMPANIES</t>
  </si>
  <si>
    <t>OIL &amp; GAS MARKETING COMPANIES Total</t>
  </si>
  <si>
    <t>OIL &amp; GAS EXPLORATION COMPANIES</t>
  </si>
  <si>
    <t>OIL &amp; GAS EXPLORATION COMPANIES Total</t>
  </si>
  <si>
    <t>AUTOMOBILE PARTS &amp; ACCESSORIES</t>
  </si>
  <si>
    <t>AUTOMOBILE PARTS ACCESSORIES Total</t>
  </si>
  <si>
    <t>CABLE &amp; ELECTRIC GOODS</t>
  </si>
  <si>
    <t>CABLE &amp; ELECTRIC GOODS Total</t>
  </si>
  <si>
    <t>TRANSPORT</t>
  </si>
  <si>
    <t>TRANSPORT Total</t>
  </si>
  <si>
    <t>FERTILIZER</t>
  </si>
  <si>
    <t>FERTILIZER Total</t>
  </si>
  <si>
    <t>PHARMACEUTICALS</t>
  </si>
  <si>
    <t>PHARMACEUTICALS Total</t>
  </si>
  <si>
    <t>CHEMICAL</t>
  </si>
  <si>
    <t>CHEMICAL Total</t>
  </si>
  <si>
    <t>PAPER &amp; BOARD</t>
  </si>
  <si>
    <t>PAPER &amp; BOARD Total</t>
  </si>
  <si>
    <t>LEATHER &amp; TANNERIES</t>
  </si>
  <si>
    <t>LEATHER &amp; TANNERIES Total</t>
  </si>
  <si>
    <t>ENGRO FOODS</t>
  </si>
  <si>
    <t>EFOODS</t>
  </si>
  <si>
    <t>FOODS &amp; PERSONAL CARE PRODUCTS</t>
  </si>
  <si>
    <t>FOODS &amp; PERSONAL CARE PRODUCTS Total</t>
  </si>
  <si>
    <t>GLASS &amp; CERAMICS</t>
  </si>
  <si>
    <t>GLASS &amp; CERAMICS Total</t>
  </si>
  <si>
    <t>MISCELLANEOUS</t>
  </si>
  <si>
    <t>MISCELLANEOUS Total</t>
  </si>
  <si>
    <t>CTTL</t>
  </si>
  <si>
    <t>DELISTED / UNQOUTED COMPANIES</t>
  </si>
  <si>
    <t>DELISTED / UNQOUTED COMPANIES Total</t>
  </si>
  <si>
    <t>As at September 30, 2015</t>
  </si>
  <si>
    <t>Cost/ Carrying value ast at September 30, 2015</t>
  </si>
  <si>
    <t>Market Value as at September 30, 2015</t>
  </si>
  <si>
    <t>General Tyre And Rubber Co. Of Pak. Ltd.</t>
  </si>
  <si>
    <t>Fauji Fertilizer Bin Qasim Ltd.</t>
  </si>
  <si>
    <t>Engro Foods</t>
  </si>
  <si>
    <t>Code</t>
  </si>
  <si>
    <t>New Sector</t>
  </si>
  <si>
    <t>Merger/ Demerger Adjust. Effects</t>
  </si>
  <si>
    <t>Listed -Not Trading</t>
  </si>
  <si>
    <t>Invest Capital Investment Bank Ltd.</t>
  </si>
  <si>
    <t>JAHANGIR SIDDIQUI &amp; CO RIGHT</t>
  </si>
  <si>
    <t>JSCLR</t>
  </si>
  <si>
    <t>Jahangir Siddiqui &amp; Co Right</t>
  </si>
  <si>
    <t>Under Liquidation</t>
  </si>
  <si>
    <t>Indus Dyeing Manufacturing Co. Ltd</t>
  </si>
  <si>
    <t>Land Mark Spinning Industries  Ltd.</t>
  </si>
  <si>
    <t>Reliance Cotton Spinning Mills  Ltd.</t>
  </si>
  <si>
    <t>TEXTILE WEAVING Total</t>
  </si>
  <si>
    <t>Muhammad Farooq Textile Mills  Ltd.</t>
  </si>
  <si>
    <t>Nishat (Chunian) Limited</t>
  </si>
  <si>
    <t>JUTE Total</t>
  </si>
  <si>
    <t>Premier Sugar Mills &amp;  Distillery Co.</t>
  </si>
  <si>
    <t>SHAKARGANJ LIMITED.</t>
  </si>
  <si>
    <t>SUGAR &amp; ALLIED INDUSTRIES Total</t>
  </si>
  <si>
    <t>PAKCEM LIMITED.</t>
  </si>
  <si>
    <t>Pakcem Limited</t>
  </si>
  <si>
    <t>SHELL PAKISTAN LIMITED</t>
  </si>
  <si>
    <t>SHELL</t>
  </si>
  <si>
    <t>Shell Pakistan Limited</t>
  </si>
  <si>
    <t>Crescent Steel And Allied Proudcts Ltd</t>
  </si>
  <si>
    <t>CRESENT STEEL ALLIED PRODUCT RIGHT</t>
  </si>
  <si>
    <t>CSAPR</t>
  </si>
  <si>
    <t>Crescent Steel And Allied Proudcts Ltd Right</t>
  </si>
  <si>
    <t>Huffaz Seamless Pipe Industries  Ltd</t>
  </si>
  <si>
    <t>ENGINEERING Total</t>
  </si>
  <si>
    <t>AUTOMOBILE ASSEMBLER Total</t>
  </si>
  <si>
    <t xml:space="preserve">General Tyre And Rubber Co. Of Pak.Ltd. </t>
  </si>
  <si>
    <t>AUTOMOBILE PARTS &amp; ACCESSORIES Total</t>
  </si>
  <si>
    <t>Johnson And Phillips (Pakistan) Ltd.</t>
  </si>
  <si>
    <t>Siemens Pakistan Engineering Co.Ltd.</t>
  </si>
  <si>
    <t>Pakistan National Shipping Corp.</t>
  </si>
  <si>
    <t>TECHNOLOGY &amp; COMMUNICATION Total</t>
  </si>
  <si>
    <t>VANASPATI &amp; ALLIED INDUSTRIES Total</t>
  </si>
  <si>
    <t>TREET CORPORATION LIMITED RIGHT</t>
  </si>
  <si>
    <t>TREETR</t>
  </si>
  <si>
    <t>Treet Corporation Limited Right</t>
  </si>
  <si>
    <t>Dadabhoy Construction Technology Ltd.</t>
  </si>
  <si>
    <t>SYNTHETIC PRODUCT ENTERPRISE LIMITED</t>
  </si>
  <si>
    <t>SPEAL</t>
  </si>
  <si>
    <t>`</t>
  </si>
  <si>
    <t>ALLIED TEXTILE MILLS LIMITED</t>
  </si>
  <si>
    <t>Allied Textile Mills Limited</t>
  </si>
  <si>
    <t>AUTOMOBILE EQUIPMENT MANUFACTURING CO LTD</t>
  </si>
  <si>
    <t>Automobile Equipment Manufacturing Co Ltd</t>
  </si>
  <si>
    <t>BALUCHISTAN TEXTILE MILLS LIMITED</t>
  </si>
  <si>
    <t>Baluchistan Textile Mills Limited</t>
  </si>
  <si>
    <t>BANK OF BAHAWALPUR LIMITED</t>
  </si>
  <si>
    <t>Bank Of Bahawalpur Limited</t>
  </si>
  <si>
    <t>CHEMICAL LIMITED</t>
  </si>
  <si>
    <t>Chemical Limited</t>
  </si>
  <si>
    <t>CHEMPHUR PAKISTAN LIMITED</t>
  </si>
  <si>
    <t>Chemphur Pakistan Limited</t>
  </si>
  <si>
    <t>ELMAC LIMITED</t>
  </si>
  <si>
    <t>Elmac Limited</t>
  </si>
  <si>
    <t>H.M SILK MILLS LIMITED</t>
  </si>
  <si>
    <t>H.M Silk Mills Limited</t>
  </si>
  <si>
    <t>INDUS ASSURANCE COMPANY LIMITED</t>
  </si>
  <si>
    <t>Indus Assurance Company Limited</t>
  </si>
  <si>
    <t>NORTHERN FOUNDRY AND EGINEERING WORK LIMITED</t>
  </si>
  <si>
    <t>Northern Foundry And Egineering Work Limited</t>
  </si>
  <si>
    <t>PREMIER CERAMICS LIMITED</t>
  </si>
  <si>
    <t>Premier Ceramics Limited</t>
  </si>
  <si>
    <t>SPENCER AND COMPANY (PAKISTAN) LIMITED</t>
  </si>
  <si>
    <t>Spencer And Company (Pakistan) Limited</t>
  </si>
  <si>
    <t>STANDARD BANK LIMITED</t>
  </si>
  <si>
    <t>Standard Bank Limited</t>
  </si>
  <si>
    <t>SYNTHETIC CHEMICAL COMPANY LIMITED</t>
  </si>
  <si>
    <t>Synthetic Chemical Company Limited</t>
  </si>
  <si>
    <t>Union Insurance Co. Of Pakistan  Ltd.</t>
  </si>
  <si>
    <t>Cost</t>
  </si>
  <si>
    <t>Markt</t>
  </si>
  <si>
    <t>HFT</t>
  </si>
  <si>
    <t>TEXTILE WEAVING</t>
  </si>
  <si>
    <t>JUTE</t>
  </si>
  <si>
    <t>SUGAR &amp; ALLIED INDUSTRIES</t>
  </si>
  <si>
    <t>ENGINEERING</t>
  </si>
  <si>
    <t>AUTOMOBILE ASSEMBLER</t>
  </si>
  <si>
    <t>TECHNOLOGY &amp; COMMUNICATION</t>
  </si>
  <si>
    <t>VANASPATI &amp; ALLIED INDUSTRIES</t>
  </si>
  <si>
    <t xml:space="preserve">3.2 Available for sale </t>
  </si>
  <si>
    <t>3.2.1 Listed equity shares/units of mutual funds</t>
  </si>
  <si>
    <t>Issue Date</t>
  </si>
  <si>
    <t>Balance as at Sep 30, 2015</t>
  </si>
  <si>
    <t>As at July 1, 2015</t>
  </si>
  <si>
    <t>As at Sep 30, 2015</t>
  </si>
  <si>
    <t>02 Months</t>
  </si>
  <si>
    <t>3.2.2 Government Securities</t>
  </si>
  <si>
    <t>Total comprehensive (loss) / income  for the period</t>
  </si>
  <si>
    <t xml:space="preserve"> in prices of units issued less those in units redeemed - amount</t>
  </si>
  <si>
    <t xml:space="preserve"> representing income / (loss) that form part of unit holders' fund - net</t>
  </si>
  <si>
    <t xml:space="preserve">     [Rs. 63.75 per unit (2014: Rs. 56.59 per unit)]</t>
  </si>
  <si>
    <t xml:space="preserve">     [Rs. 59.79 per unit (2014: Rs. 58.60 per unit)]</t>
  </si>
  <si>
    <t>Net unrealised appreciation / (diminution) on re-measurement of investments</t>
  </si>
  <si>
    <t>classified as 'available for sale ' - note 3.9</t>
  </si>
  <si>
    <t>Net unrealised appreciation  on re-measurement of investments classified</t>
  </si>
  <si>
    <t>as financial assets 'at fair value through profit or loss'-net</t>
  </si>
  <si>
    <t>Total comprehensive income for the period</t>
  </si>
  <si>
    <t>3.3 Investments- 'held to maturity'</t>
  </si>
  <si>
    <t>in prices of units issued less those in units redeemed-net</t>
  </si>
  <si>
    <t>Amount received on issue of units</t>
  </si>
  <si>
    <t>Payment against redemption of units</t>
  </si>
  <si>
    <t>Pakistan Cement Limited</t>
  </si>
  <si>
    <t>K-Electric Limited</t>
  </si>
  <si>
    <t>As at 01 July 2015</t>
  </si>
  <si>
    <t>% of  Net Assets</t>
  </si>
  <si>
    <t>% of Net Assets</t>
  </si>
  <si>
    <t>The investment portfolio of the Fund includes 20,074,499 shares of Pakistan State Oil Company Limited and 18,338,031 shares of Sui Northern Gas Pipelines Limited, which have been frozen by the Government of Pakistan (GoP) for sale in the equity market due to their proposed privatisation. The 20,074,499 frozen shares and 26,500 free shares ( Total = 20,100,999 shares) of Pakistan State Oil Company Limited (PSO) having market value of Rs 5,789 million as on 30 September 2015 are physically held by National Bank of Pakistan ( the former Trustee) having title National Bank of Pakistan - Trustee Wing.</t>
  </si>
  <si>
    <t>These condensed interim financial statements were authorised for issue on October 22, 2015 by the Board of Directors of the Management Company.</t>
  </si>
  <si>
    <t>``</t>
  </si>
  <si>
    <t>3.1. Listed equity shares/units of mutual funds</t>
  </si>
  <si>
    <t>3.1 Listed equity shares/units of mutual funds</t>
  </si>
  <si>
    <t>Issue of 5,360,086 units (2014: 63,064,216 units)</t>
  </si>
  <si>
    <t xml:space="preserve">                                                                   For National Investment Trust Limited</t>
  </si>
  <si>
    <t xml:space="preserve">                                                                               (Management Company)</t>
  </si>
  <si>
    <t>Managing Director                                                             Director                                                                              Director</t>
  </si>
  <si>
    <t>The annexed notes 1 to 14 form an integral part of this condensed interim financial information.</t>
  </si>
  <si>
    <t xml:space="preserve">                                                                     For National Investment Trust Limited</t>
  </si>
  <si>
    <t xml:space="preserve">   Managing Director                                                           Director                                                                     Director</t>
  </si>
  <si>
    <t xml:space="preserve">               '-sd-                                                                         -sd-                                                                       -sd-</t>
  </si>
  <si>
    <t xml:space="preserve">           '-sd-                                                             -sd-                                                             -sd-</t>
  </si>
  <si>
    <t xml:space="preserve">             '-sd-                                                                              -sd-                                                                            -sd-</t>
  </si>
  <si>
    <t xml:space="preserve">                        '-sd-                                                                -sd-                                                                   -sd-</t>
  </si>
  <si>
    <t xml:space="preserve">             '-sd-                                                                             -sd-                                                                            -sd-</t>
  </si>
  <si>
    <t xml:space="preserve">               '-sd-                                                                         -sd-                                                                                      -sd-</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</si>
</sst>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t;1]\ &quot;Pk of &quot;\ #;[=1]\ &quot;Each&quot;;\ 0.000\ &quot; km&quot;"/>
    <numFmt numFmtId="166" formatCode="&quot; $&quot;* #,##0.00_ ;"/>
    <numFmt numFmtId="167" formatCode="_ * #,##0.00_)&quot;F&quot;_ ;_ * \(#,##0.00\)&quot;F&quot;_ ;_ * &quot;-&quot;??_)&quot;F&quot;_ ;_ @_ "/>
    <numFmt numFmtId="168" formatCode="_(* #,##0.00000_);_(* \(#,##0.00000\);_(* &quot;-&quot;??_);_(@_)"/>
    <numFmt numFmtId="169" formatCode="_-* #,##0.00_-;\-* #,##0.00_-;_-* &quot;-&quot;??_-;_-@_-"/>
    <numFmt numFmtId="170" formatCode="_-* #,##0_-;\-* #,##0_-;_-* &quot;-&quot;??_-;_-@_-"/>
    <numFmt numFmtId="171" formatCode="_([$€-2]* #,##0.00_);_([$€-2]* \(#,##0.00\);_([$€-2]* &quot;-&quot;??_)"/>
    <numFmt numFmtId="172" formatCode="00000"/>
    <numFmt numFmtId="173" formatCode="_(* #,##0.0000_);_(* \(#,##0.0000\);_(* &quot;-&quot;??_);_(@_)"/>
    <numFmt numFmtId="174" formatCode="0.00_);\(0.00\)"/>
    <numFmt numFmtId="175" formatCode="0_);\(0\)"/>
    <numFmt numFmtId="176" formatCode="_-* #,##0_-;\-* #,##0_-;_-* &quot;-&quot;_-;_-@_-"/>
    <numFmt numFmtId="177" formatCode="General_)"/>
    <numFmt numFmtId="178" formatCode="_-&quot;$&quot;* #,##0_-;\-&quot;$&quot;* #,##0_-;_-&quot;$&quot;* &quot;-&quot;_-;_-@_-"/>
    <numFmt numFmtId="179" formatCode="_-&quot;$&quot;* #,##0.00_-;\-&quot;$&quot;* #,##0.00_-;_-&quot;$&quot;* &quot;-&quot;??_-;_-@_-"/>
    <numFmt numFmtId="180" formatCode="&quot;$&quot;##,##0_);[Red]\(&quot;$&quot;#,##0\)"/>
    <numFmt numFmtId="181" formatCode="\£\ #,##0_);[Red]\(\£\ #,##0\)"/>
    <numFmt numFmtId="182" formatCode="\¥\ #,##0_);[Red]\(\¥\ #,##0\)"/>
    <numFmt numFmtId="183" formatCode="\•\ \ @"/>
    <numFmt numFmtId="184" formatCode="\ \ _•\–\ \ \ \ @"/>
    <numFmt numFmtId="185" formatCode="_-* #,##0\ _P_t_s_-;\-* #,##0\ _P_t_s_-;_-* &quot;-&quot;\ _P_t_s_-;_-@_-"/>
    <numFmt numFmtId="186" formatCode="_-* #,##0.00\ _P_t_s_-;\-* #,##0.00\ _P_t_s_-;_-* &quot;-&quot;??\ _P_t_s_-;_-@_-"/>
    <numFmt numFmtId="187" formatCode="#,##0_);\(#,##0\);_(* &quot;-&quot;?_);_(@_)"/>
    <numFmt numFmtId="188" formatCode="\I\n\t\i\a\l\ \c\a\p"/>
    <numFmt numFmtId="189" formatCode="_-* #,##0\ _F_-;\-* #,##0\ _F_-;_-* &quot;-&quot;\ _F_-;_-@_-"/>
    <numFmt numFmtId="190" formatCode="_-* #,##0.00\ _F_-;\-* #,##0.00\ _F_-;_-* &quot;-&quot;??\ _F_-;_-@_-"/>
    <numFmt numFmtId="191" formatCode="0.0%"/>
    <numFmt numFmtId="192" formatCode="mm/dd/yy"/>
    <numFmt numFmtId="193" formatCode="#,##0.00;[Red]\(#,##0.00\)"/>
    <numFmt numFmtId="194" formatCode="_ * #,##0.00_ ;_ * \-#,##0.00_ ;_ * &quot;-&quot;??_ ;_ @_ "/>
    <numFmt numFmtId="195" formatCode="_ * #,##0_ ;_ * \-#,##0_ ;_ * &quot;-&quot;_ ;_ @_ "/>
    <numFmt numFmtId="196" formatCode="_(* #,##0.0_);_(* \(#,##0.0\);_(* &quot;-&quot;?_);@_)"/>
    <numFmt numFmtId="197" formatCode="#,##0.00&quot; $&quot;;[Red]\-#,##0.00&quot; $&quot;"/>
    <numFmt numFmtId="198" formatCode="_(* #,##0.000_);_(* \(#,##0.000\);_(* &quot;-&quot;??_);_(@_)"/>
    <numFmt numFmtId="199" formatCode="[$-409]mmmm\ d\,\ yyyy;@"/>
    <numFmt numFmtId="200" formatCode="0.0"/>
    <numFmt numFmtId="201" formatCode="#,##0.0_);\(#,##0.0\)"/>
    <numFmt numFmtId="202" formatCode="0.00000"/>
    <numFmt numFmtId="203" formatCode="0.000000"/>
    <numFmt numFmtId="204" formatCode="#,##0.0_);\(#,##0.0\);_(* &quot;-&quot;?_);_(@_)"/>
  </numFmts>
  <fonts count="140">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12"/>
      <name val="Arial"/>
      <family val="2"/>
    </font>
    <font>
      <sz val="10"/>
      <color indexed="12"/>
      <name val="Arial"/>
      <family val="2"/>
    </font>
    <font>
      <b/>
      <sz val="10"/>
      <color indexed="60"/>
      <name val="Arial"/>
      <family val="2"/>
    </font>
    <font>
      <sz val="10"/>
      <color indexed="60"/>
      <name val="Arial"/>
      <family val="2"/>
    </font>
    <font>
      <sz val="8"/>
      <name val="Arial"/>
      <family val="2"/>
    </font>
    <font>
      <sz val="12"/>
      <name val="Arial"/>
      <family val="2"/>
    </font>
    <font>
      <b/>
      <sz val="12"/>
      <name val="Arial"/>
      <family val="2"/>
    </font>
    <font>
      <sz val="10"/>
      <name val="Times New Roman"/>
      <family val="1"/>
    </font>
    <font>
      <b/>
      <sz val="12"/>
      <name val="Albertus Medium"/>
      <family val="2"/>
    </font>
    <font>
      <b/>
      <sz val="10"/>
      <name val="Times New Roman"/>
      <family val="1"/>
    </font>
    <font>
      <b/>
      <sz val="12"/>
      <name val="Times New Roman"/>
      <family val="1"/>
    </font>
    <font>
      <sz val="12"/>
      <name val="Times New Roman"/>
      <family val="1"/>
    </font>
    <font>
      <sz val="11"/>
      <name val="Times New Roman"/>
      <family val="1"/>
    </font>
    <font>
      <sz val="10"/>
      <color indexed="8"/>
      <name val="Arial"/>
      <family val="2"/>
    </font>
    <font>
      <b/>
      <sz val="9"/>
      <name val="Arial"/>
      <family val="2"/>
    </font>
    <font>
      <sz val="10"/>
      <name val="Times New Roman"/>
      <family val="1"/>
    </font>
    <font>
      <sz val="9"/>
      <name val="Arial"/>
      <family val="2"/>
    </font>
    <font>
      <i/>
      <sz val="9"/>
      <name val="Arial"/>
      <family val="2"/>
    </font>
    <font>
      <b/>
      <i/>
      <sz val="9"/>
      <name val="Arial"/>
      <family val="2"/>
    </font>
    <font>
      <sz val="8"/>
      <name val="Times New Roman"/>
      <family val="1"/>
    </font>
    <font>
      <sz val="9"/>
      <name val="Times New Roman"/>
      <family val="1"/>
    </font>
    <font>
      <sz val="9"/>
      <color indexed="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sz val="12"/>
      <name val="Tms Rmn"/>
    </font>
    <font>
      <sz val="10"/>
      <name val="MS Sans Serif"/>
      <family val="2"/>
    </font>
    <font>
      <sz val="10"/>
      <name val="CG Omega"/>
      <family val="2"/>
    </font>
    <font>
      <b/>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b/>
      <sz val="9"/>
      <color indexed="20"/>
      <name val="Arial"/>
      <family val="2"/>
    </font>
    <font>
      <sz val="8"/>
      <color indexed="18"/>
      <name val="Arial"/>
      <family val="2"/>
    </font>
    <font>
      <sz val="8"/>
      <name val="Helv"/>
    </font>
    <font>
      <b/>
      <sz val="8"/>
      <color indexed="8"/>
      <name val="Helv"/>
    </font>
    <font>
      <b/>
      <sz val="9"/>
      <color indexed="8"/>
      <name val="Arial"/>
      <family val="2"/>
    </font>
    <font>
      <sz val="12"/>
      <name val="Helv"/>
    </font>
    <font>
      <sz val="8"/>
      <color indexed="81"/>
      <name val="Tahoma"/>
      <family val="2"/>
    </font>
    <font>
      <b/>
      <sz val="8"/>
      <color indexed="81"/>
      <name val="Tahoma"/>
      <family val="2"/>
    </font>
    <font>
      <sz val="10"/>
      <name val="Helv"/>
      <charset val="204"/>
    </font>
    <font>
      <sz val="10"/>
      <name val="ＭＳ Ｐゴシック"/>
      <family val="3"/>
      <charset val="128"/>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7"/>
      <name val="Arial"/>
      <family val="2"/>
    </font>
    <font>
      <b/>
      <sz val="16"/>
      <color indexed="13"/>
      <name val="Arial"/>
      <family val="2"/>
    </font>
    <font>
      <b/>
      <sz val="22"/>
      <color indexed="8"/>
      <name val="Times New Roman"/>
      <family val="1"/>
    </font>
    <font>
      <b/>
      <sz val="12"/>
      <color indexed="8"/>
      <name val="Barclays Serif"/>
      <family val="2"/>
    </font>
    <font>
      <sz val="10"/>
      <name val="Arial"/>
      <family val="2"/>
    </font>
    <font>
      <b/>
      <sz val="8"/>
      <name val="Arial"/>
      <family val="2"/>
    </font>
    <font>
      <i/>
      <sz val="8"/>
      <name val="Arial"/>
      <family val="2"/>
    </font>
    <font>
      <b/>
      <sz val="8"/>
      <color indexed="8"/>
      <name val="Arial"/>
      <family val="2"/>
    </font>
    <font>
      <b/>
      <sz val="8"/>
      <color indexed="24"/>
      <name val="Arial"/>
      <family val="2"/>
    </font>
    <font>
      <b/>
      <sz val="9"/>
      <color indexed="24"/>
      <name val="Arial"/>
      <family val="2"/>
    </font>
    <font>
      <b/>
      <sz val="11"/>
      <color indexed="24"/>
      <name val="Arial"/>
      <family val="2"/>
    </font>
    <font>
      <sz val="9"/>
      <color indexed="8"/>
      <name val="Arial"/>
      <family val="2"/>
    </font>
    <font>
      <b/>
      <sz val="9"/>
      <name val="Times New Roman"/>
      <family val="1"/>
    </font>
    <font>
      <sz val="7.5"/>
      <name val="Arial"/>
      <family val="2"/>
    </font>
    <font>
      <i/>
      <sz val="7.5"/>
      <name val="Arial"/>
      <family val="2"/>
    </font>
    <font>
      <b/>
      <sz val="7.5"/>
      <name val="Arial"/>
      <family val="2"/>
    </font>
    <font>
      <sz val="11"/>
      <color theme="1"/>
      <name val="Calibri"/>
      <family val="2"/>
      <scheme val="minor"/>
    </font>
    <font>
      <b/>
      <sz val="9"/>
      <color indexed="10"/>
      <name val="Arial"/>
      <family val="2"/>
    </font>
    <font>
      <b/>
      <sz val="9"/>
      <color indexed="9"/>
      <name val="Arial"/>
      <family val="2"/>
    </font>
    <font>
      <b/>
      <sz val="7"/>
      <name val="Arial"/>
      <family val="2"/>
    </font>
    <font>
      <sz val="7"/>
      <name val="Arial"/>
      <family val="2"/>
    </font>
    <font>
      <sz val="10"/>
      <color indexed="8"/>
      <name val="Calibri"/>
      <family val="2"/>
    </font>
    <font>
      <b/>
      <sz val="10"/>
      <color indexed="8"/>
      <name val="Calibri"/>
      <family val="2"/>
    </font>
    <font>
      <b/>
      <sz val="11"/>
      <color theme="1"/>
      <name val="Calibri"/>
      <family val="2"/>
      <scheme val="minor"/>
    </font>
    <font>
      <sz val="10"/>
      <name val="Arial"/>
      <family val="2"/>
    </font>
    <font>
      <sz val="10"/>
      <name val="HelmetCondensed"/>
    </font>
    <font>
      <b/>
      <sz val="9"/>
      <color theme="1"/>
      <name val="Arial"/>
      <family val="2"/>
    </font>
    <font>
      <sz val="9"/>
      <color theme="1"/>
      <name val="Arial"/>
      <family val="2"/>
    </font>
    <font>
      <b/>
      <sz val="11"/>
      <name val="Garamond"/>
      <family val="1"/>
    </font>
    <font>
      <sz val="11"/>
      <name val="Garamond"/>
      <family val="1"/>
    </font>
    <font>
      <sz val="9"/>
      <color theme="0"/>
      <name val="Arial"/>
      <family val="2"/>
    </font>
    <font>
      <b/>
      <sz val="12"/>
      <color indexed="8"/>
      <name val="Garamond"/>
      <family val="1"/>
    </font>
    <font>
      <sz val="12"/>
      <color theme="1"/>
      <name val="Garamond"/>
      <family val="1"/>
    </font>
    <font>
      <b/>
      <sz val="9"/>
      <color indexed="8"/>
      <name val="Garamond"/>
      <family val="1"/>
    </font>
    <font>
      <sz val="11"/>
      <color rgb="FF000000"/>
      <name val="Garamond"/>
      <family val="1"/>
    </font>
    <font>
      <sz val="11"/>
      <color theme="1"/>
      <name val="Garamond"/>
      <family val="1"/>
    </font>
    <font>
      <b/>
      <sz val="9"/>
      <color indexed="81"/>
      <name val="Tahoma"/>
      <family val="2"/>
    </font>
    <font>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b/>
      <i/>
      <sz val="11"/>
      <name val="Garamond"/>
      <family val="1"/>
    </font>
    <font>
      <sz val="10"/>
      <color theme="1"/>
      <name val="Calibri"/>
      <family val="2"/>
      <scheme val="minor"/>
    </font>
    <font>
      <b/>
      <sz val="10"/>
      <color rgb="FFFF0000"/>
      <name val="Calibri"/>
      <family val="2"/>
      <scheme val="minor"/>
    </font>
    <font>
      <b/>
      <u val="singleAccounting"/>
      <sz val="11"/>
      <color theme="1"/>
      <name val="Calibri"/>
      <family val="2"/>
      <scheme val="minor"/>
    </font>
    <font>
      <sz val="12"/>
      <name val="HelmetCondensed"/>
    </font>
    <font>
      <b/>
      <sz val="11"/>
      <color indexed="8"/>
      <name val="Garamond"/>
      <family val="1"/>
    </font>
    <font>
      <b/>
      <sz val="11"/>
      <color rgb="FFFF0000"/>
      <name val="Calibri"/>
      <family val="2"/>
      <scheme val="minor"/>
    </font>
    <font>
      <b/>
      <sz val="11"/>
      <name val="Arial"/>
      <family val="2"/>
    </font>
    <font>
      <sz val="11"/>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13"/>
      </patternFill>
    </fill>
    <fill>
      <patternFill patternType="solid">
        <fgColor indexed="17"/>
      </patternFill>
    </fill>
    <fill>
      <patternFill patternType="solid">
        <fgColor indexed="11"/>
        <bgColor indexed="64"/>
      </patternFill>
    </fill>
    <fill>
      <patternFill patternType="solid">
        <fgColor indexed="13"/>
        <bgColor indexed="64"/>
      </patternFill>
    </fill>
    <fill>
      <patternFill patternType="solid">
        <fgColor indexed="1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4" tint="0.79998168889431442"/>
        <bgColor theme="4" tint="0.79998168889431442"/>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ck">
        <color indexed="64"/>
      </left>
      <right style="thick">
        <color indexed="64"/>
      </right>
      <top style="thick">
        <color indexed="64"/>
      </top>
      <bottom style="dash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s>
  <cellStyleXfs count="880">
    <xf numFmtId="0" fontId="0" fillId="0" borderId="0"/>
    <xf numFmtId="0" fontId="11" fillId="0" borderId="0"/>
    <xf numFmtId="0" fontId="11"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24" fillId="0" borderId="0" applyFont="0" applyFill="0" applyBorder="0" applyAlignment="0" applyProtection="0"/>
    <xf numFmtId="182" fontId="24" fillId="0" borderId="0" applyFont="0" applyFill="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192" fontId="71" fillId="0" borderId="1" applyFont="0" applyFill="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43" fontId="11" fillId="0" borderId="0" applyFont="0" applyFill="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54" fillId="0" borderId="0" applyNumberFormat="0" applyFill="0" applyBorder="0" applyAlignment="0" applyProtection="0"/>
    <xf numFmtId="0" fontId="23" fillId="0" borderId="2" applyNumberFormat="0" applyFill="0" applyAlignment="0" applyProtection="0"/>
    <xf numFmtId="49" fontId="85" fillId="0" borderId="0" applyFont="0" applyFill="0" applyBorder="0" applyAlignment="0" applyProtection="0">
      <alignment horizontal="left"/>
    </xf>
    <xf numFmtId="196" fontId="29" fillId="0" borderId="0" applyAlignment="0" applyProtection="0"/>
    <xf numFmtId="191" fontId="12" fillId="0" borderId="0" applyFill="0" applyBorder="0" applyAlignment="0" applyProtection="0"/>
    <xf numFmtId="49" fontId="12" fillId="0" borderId="0" applyNumberFormat="0" applyAlignment="0" applyProtection="0">
      <alignment horizontal="left"/>
    </xf>
    <xf numFmtId="49" fontId="86" fillId="0" borderId="3" applyNumberFormat="0" applyAlignment="0" applyProtection="0">
      <alignment horizontal="left" wrapText="1"/>
    </xf>
    <xf numFmtId="49" fontId="86" fillId="0" borderId="0" applyNumberFormat="0" applyAlignment="0" applyProtection="0">
      <alignment horizontal="left" wrapText="1"/>
    </xf>
    <xf numFmtId="49" fontId="87" fillId="0" borderId="0" applyAlignment="0" applyProtection="0">
      <alignment horizontal="left"/>
    </xf>
    <xf numFmtId="183" fontId="24" fillId="0" borderId="0" applyFont="0" applyFill="0" applyBorder="0" applyAlignment="0" applyProtection="0"/>
    <xf numFmtId="167" fontId="17" fillId="0" borderId="0" applyFill="0" applyBorder="0" applyAlignment="0"/>
    <xf numFmtId="167" fontId="12" fillId="0" borderId="0" applyFill="0" applyBorder="0" applyAlignment="0"/>
    <xf numFmtId="0" fontId="39" fillId="20" borderId="4" applyNumberFormat="0" applyAlignment="0" applyProtection="0"/>
    <xf numFmtId="0" fontId="39" fillId="20" borderId="4" applyNumberFormat="0" applyAlignment="0" applyProtection="0"/>
    <xf numFmtId="0" fontId="39" fillId="20" borderId="4" applyNumberFormat="0" applyAlignment="0" applyProtection="0"/>
    <xf numFmtId="0" fontId="39" fillId="20" borderId="4" applyNumberFormat="0" applyAlignment="0" applyProtection="0"/>
    <xf numFmtId="0" fontId="40" fillId="21" borderId="5" applyNumberFormat="0" applyAlignment="0" applyProtection="0"/>
    <xf numFmtId="0" fontId="40" fillId="21" borderId="5" applyNumberFormat="0" applyAlignment="0" applyProtection="0"/>
    <xf numFmtId="0" fontId="40" fillId="21" borderId="5" applyNumberFormat="0" applyAlignment="0" applyProtection="0"/>
    <xf numFmtId="0" fontId="40" fillId="21" borderId="5" applyNumberFormat="0" applyAlignment="0" applyProtection="0"/>
    <xf numFmtId="43" fontId="11"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1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8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3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50" fillId="0" borderId="0">
      <alignment vertical="top"/>
    </xf>
    <xf numFmtId="0" fontId="26" fillId="0" borderId="0">
      <alignment vertical="top"/>
    </xf>
    <xf numFmtId="43" fontId="11" fillId="0" borderId="0" applyFont="0" applyFill="0" applyBorder="0" applyAlignment="0" applyProtection="0"/>
    <xf numFmtId="43" fontId="11" fillId="0" borderId="0" applyFont="0" applyFill="0" applyBorder="0" applyAlignment="0" applyProtection="0"/>
    <xf numFmtId="164" fontId="56"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9" fontId="56" fillId="0" borderId="0" applyFont="0" applyFill="0" applyBorder="0" applyAlignment="0" applyProtection="0"/>
    <xf numFmtId="43" fontId="24" fillId="0" borderId="0" applyFont="0" applyFill="0" applyBorder="0" applyAlignment="0" applyProtection="0"/>
    <xf numFmtId="169" fontId="11" fillId="0" borderId="0" applyFont="0" applyFill="0" applyBorder="0" applyAlignment="0" applyProtection="0"/>
    <xf numFmtId="177" fontId="57" fillId="0" borderId="0" applyFill="0" applyBorder="0">
      <alignment horizontal="left"/>
    </xf>
    <xf numFmtId="0" fontId="58" fillId="22" borderId="0" applyFill="0" applyBorder="0"/>
    <xf numFmtId="0" fontId="59" fillId="0" borderId="0" applyNumberFormat="0" applyAlignment="0">
      <alignment horizontal="left"/>
    </xf>
    <xf numFmtId="44" fontId="11" fillId="0" borderId="0" applyFont="0" applyFill="0" applyBorder="0" applyAlignment="0" applyProtection="0"/>
    <xf numFmtId="184" fontId="24" fillId="0" borderId="0" applyFont="0" applyFill="0" applyBorder="0" applyAlignment="0" applyProtection="0"/>
    <xf numFmtId="0" fontId="60" fillId="22" borderId="0"/>
    <xf numFmtId="166" fontId="18" fillId="0" borderId="0" applyFont="0" applyFill="0" applyBorder="0" applyAlignment="0" applyProtection="0"/>
    <xf numFmtId="0" fontId="61" fillId="0" borderId="0" applyNumberFormat="0" applyAlignment="0">
      <alignment horizontal="left"/>
    </xf>
    <xf numFmtId="171" fontId="11"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62" fillId="0" borderId="0" applyFill="0" applyAlignment="0"/>
    <xf numFmtId="0" fontId="11" fillId="0" borderId="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38" fontId="12" fillId="22" borderId="0" applyNumberFormat="0" applyBorder="0" applyAlignment="0" applyProtection="0"/>
    <xf numFmtId="0" fontId="19" fillId="0" borderId="6" applyNumberFormat="0" applyAlignment="0" applyProtection="0">
      <alignment horizontal="left" vertical="center"/>
    </xf>
    <xf numFmtId="0" fontId="19" fillId="0" borderId="7">
      <alignment horizontal="left" vertical="center"/>
    </xf>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7" borderId="4" applyNumberFormat="0" applyAlignment="0" applyProtection="0"/>
    <xf numFmtId="10" fontId="12" fillId="23" borderId="1" applyNumberFormat="0" applyBorder="0" applyAlignment="0" applyProtection="0"/>
    <xf numFmtId="0" fontId="46" fillId="7" borderId="4" applyNumberFormat="0" applyAlignment="0" applyProtection="0"/>
    <xf numFmtId="0" fontId="46" fillId="7" borderId="4" applyNumberFormat="0" applyAlignment="0" applyProtection="0"/>
    <xf numFmtId="0" fontId="46" fillId="7" borderId="4" applyNumberFormat="0" applyAlignment="0" applyProtection="0"/>
    <xf numFmtId="0" fontId="67" fillId="0" borderId="0" applyBorder="0"/>
    <xf numFmtId="180" fontId="11" fillId="0" borderId="0"/>
    <xf numFmtId="188" fontId="33" fillId="0" borderId="0"/>
    <xf numFmtId="0" fontId="47" fillId="0" borderId="11" applyNumberFormat="0" applyFill="0" applyAlignment="0" applyProtection="0"/>
    <xf numFmtId="0" fontId="47" fillId="0" borderId="11" applyNumberFormat="0" applyFill="0" applyAlignment="0" applyProtection="0"/>
    <xf numFmtId="0" fontId="47" fillId="0" borderId="11" applyNumberFormat="0" applyFill="0" applyAlignment="0" applyProtection="0"/>
    <xf numFmtId="0" fontId="47" fillId="0" borderId="11" applyNumberFormat="0" applyFill="0" applyAlignment="0" applyProtection="0"/>
    <xf numFmtId="185" fontId="11" fillId="0" borderId="0" applyFont="0" applyFill="0" applyBorder="0" applyAlignment="0" applyProtection="0"/>
    <xf numFmtId="186" fontId="11" fillId="0" borderId="0" applyFont="0" applyFill="0" applyBorder="0" applyAlignment="0" applyProtection="0"/>
    <xf numFmtId="189" fontId="35" fillId="0" borderId="0" applyFont="0" applyFill="0" applyBorder="0" applyAlignment="0" applyProtection="0"/>
    <xf numFmtId="190" fontId="35" fillId="0" borderId="0" applyFont="0" applyFill="0" applyBorder="0" applyAlignment="0" applyProtection="0"/>
    <xf numFmtId="42" fontId="35" fillId="0" borderId="0" applyFont="0" applyFill="0" applyBorder="0" applyAlignment="0" applyProtection="0"/>
    <xf numFmtId="44" fontId="35" fillId="0" borderId="0" applyFont="0" applyFill="0" applyBorder="0" applyAlignment="0" applyProtection="0"/>
    <xf numFmtId="165" fontId="20" fillId="0" borderId="0" applyFill="0" applyBorder="0">
      <alignment horizontal="center" vertical="top"/>
    </xf>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19" fillId="23" borderId="12">
      <alignment vertical="center"/>
    </xf>
    <xf numFmtId="0" fontId="11" fillId="0" borderId="0"/>
    <xf numFmtId="0" fontId="24" fillId="0" borderId="0">
      <alignment vertical="top"/>
    </xf>
    <xf numFmtId="0" fontId="93" fillId="0" borderId="0"/>
    <xf numFmtId="0" fontId="24" fillId="0" borderId="0">
      <alignment vertical="top"/>
    </xf>
    <xf numFmtId="0" fontId="24" fillId="0" borderId="0">
      <alignment vertical="top"/>
    </xf>
    <xf numFmtId="0" fontId="11" fillId="0" borderId="0"/>
    <xf numFmtId="0" fontId="24" fillId="0" borderId="0">
      <alignment vertical="top"/>
    </xf>
    <xf numFmtId="0" fontId="24" fillId="0" borderId="0"/>
    <xf numFmtId="0" fontId="93" fillId="0" borderId="0"/>
    <xf numFmtId="0" fontId="11" fillId="0" borderId="0"/>
    <xf numFmtId="0" fontId="3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35" fillId="0" borderId="0"/>
    <xf numFmtId="0" fontId="35" fillId="0" borderId="0"/>
    <xf numFmtId="0" fontId="24" fillId="0" borderId="0"/>
    <xf numFmtId="0" fontId="24" fillId="0" borderId="0"/>
    <xf numFmtId="0" fontId="11" fillId="0" borderId="0"/>
    <xf numFmtId="0" fontId="11" fillId="0" borderId="0"/>
    <xf numFmtId="0" fontId="24" fillId="0" borderId="0"/>
    <xf numFmtId="0" fontId="24" fillId="0" borderId="0"/>
    <xf numFmtId="0" fontId="35" fillId="0" borderId="0"/>
    <xf numFmtId="0" fontId="24" fillId="0" borderId="0"/>
    <xf numFmtId="0" fontId="11" fillId="0" borderId="0"/>
    <xf numFmtId="0" fontId="11" fillId="0" borderId="0"/>
    <xf numFmtId="0" fontId="24" fillId="0" borderId="0">
      <alignment vertical="top"/>
    </xf>
    <xf numFmtId="0" fontId="24" fillId="0" borderId="0">
      <alignment vertical="top"/>
    </xf>
    <xf numFmtId="0" fontId="36" fillId="0" borderId="0"/>
    <xf numFmtId="0" fontId="35" fillId="0" borderId="0"/>
    <xf numFmtId="0" fontId="11" fillId="0" borderId="0"/>
    <xf numFmtId="0" fontId="24" fillId="0" borderId="0"/>
    <xf numFmtId="0" fontId="11" fillId="0" borderId="0"/>
    <xf numFmtId="0" fontId="24" fillId="0" borderId="0"/>
    <xf numFmtId="0" fontId="24" fillId="0" borderId="0"/>
    <xf numFmtId="0" fontId="24" fillId="0" borderId="0"/>
    <xf numFmtId="0" fontId="24" fillId="0" borderId="0"/>
    <xf numFmtId="0" fontId="28" fillId="0" borderId="0"/>
    <xf numFmtId="0" fontId="20" fillId="0" borderId="0"/>
    <xf numFmtId="0" fontId="11" fillId="0" borderId="0"/>
    <xf numFmtId="0" fontId="11" fillId="0" borderId="0"/>
    <xf numFmtId="0" fontId="35" fillId="0" borderId="0"/>
    <xf numFmtId="0" fontId="11" fillId="0" borderId="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63" fillId="0" borderId="0">
      <alignment wrapText="1"/>
    </xf>
    <xf numFmtId="0" fontId="49" fillId="20" borderId="14" applyNumberFormat="0" applyAlignment="0" applyProtection="0"/>
    <xf numFmtId="0" fontId="49" fillId="20" borderId="14" applyNumberFormat="0" applyAlignment="0" applyProtection="0"/>
    <xf numFmtId="0" fontId="49" fillId="20" borderId="14" applyNumberFormat="0" applyAlignment="0" applyProtection="0"/>
    <xf numFmtId="0" fontId="49" fillId="20" borderId="14" applyNumberFormat="0" applyAlignment="0" applyProtection="0"/>
    <xf numFmtId="193" fontId="26" fillId="26" borderId="0">
      <alignment horizontal="right"/>
    </xf>
    <xf numFmtId="40" fontId="72" fillId="23" borderId="0">
      <alignment horizontal="right"/>
    </xf>
    <xf numFmtId="40" fontId="72" fillId="23" borderId="0">
      <alignment horizontal="right"/>
    </xf>
    <xf numFmtId="0" fontId="73" fillId="27" borderId="0">
      <alignment horizontal="center"/>
    </xf>
    <xf numFmtId="0" fontId="74" fillId="23" borderId="0">
      <alignment horizontal="right"/>
    </xf>
    <xf numFmtId="0" fontId="74" fillId="23" borderId="0">
      <alignment horizontal="right"/>
    </xf>
    <xf numFmtId="0" fontId="75" fillId="28" borderId="15"/>
    <xf numFmtId="0" fontId="76" fillId="23" borderId="15"/>
    <xf numFmtId="0" fontId="76" fillId="23" borderId="15"/>
    <xf numFmtId="0" fontId="77" fillId="26" borderId="0" applyBorder="0">
      <alignment horizontal="centerContinuous"/>
    </xf>
    <xf numFmtId="0" fontId="76" fillId="0" borderId="0" applyBorder="0">
      <alignment horizontal="centerContinuous"/>
    </xf>
    <xf numFmtId="0" fontId="76" fillId="0" borderId="0" applyBorder="0">
      <alignment horizontal="centerContinuous"/>
    </xf>
    <xf numFmtId="0" fontId="78" fillId="28" borderId="0" applyBorder="0">
      <alignment horizontal="centerContinuous"/>
    </xf>
    <xf numFmtId="0" fontId="79" fillId="0" borderId="0" applyBorder="0">
      <alignment horizontal="centerContinuous"/>
    </xf>
    <xf numFmtId="0" fontId="79" fillId="0" borderId="0" applyBorder="0">
      <alignment horizontal="centerContinuous"/>
    </xf>
    <xf numFmtId="9" fontId="11" fillId="0" borderId="0" applyFont="0" applyFill="0" applyBorder="0" applyAlignment="0" applyProtection="0"/>
    <xf numFmtId="10" fontId="11"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9" fontId="9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5" fillId="0" borderId="0" applyNumberFormat="0" applyFont="0" applyFill="0" applyBorder="0" applyAlignment="0" applyProtection="0">
      <alignment horizontal="left"/>
    </xf>
    <xf numFmtId="14" fontId="64" fillId="0" borderId="0" applyNumberFormat="0" applyFill="0" applyBorder="0" applyAlignment="0" applyProtection="0">
      <alignment horizontal="left"/>
    </xf>
    <xf numFmtId="0" fontId="11" fillId="0" borderId="0"/>
    <xf numFmtId="4" fontId="80" fillId="0" borderId="16" applyNumberFormat="0" applyProtection="0">
      <alignment horizontal="right" vertical="center"/>
    </xf>
    <xf numFmtId="0" fontId="50" fillId="0" borderId="0">
      <alignment vertical="top"/>
    </xf>
    <xf numFmtId="0" fontId="26" fillId="0" borderId="0">
      <alignment vertical="top"/>
    </xf>
    <xf numFmtId="0" fontId="21" fillId="0" borderId="0">
      <alignment horizontal="left" vertical="center"/>
    </xf>
    <xf numFmtId="0" fontId="22" fillId="0" borderId="0" applyNumberFormat="0" applyFill="0" applyBorder="0" applyProtection="0">
      <alignment vertical="center"/>
    </xf>
    <xf numFmtId="40" fontId="65" fillId="0" borderId="0" applyBorder="0">
      <alignment horizontal="right"/>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76" fontId="11" fillId="0" borderId="0" applyFont="0" applyFill="0" applyBorder="0" applyAlignment="0" applyProtection="0"/>
    <xf numFmtId="169" fontId="11" fillId="0" borderId="0" applyFont="0" applyFill="0" applyBorder="0" applyAlignment="0" applyProtection="0"/>
    <xf numFmtId="0" fontId="29" fillId="22" borderId="0" applyFont="0" applyFill="0">
      <alignment horizontal="center"/>
    </xf>
    <xf numFmtId="178" fontId="11" fillId="0" borderId="0" applyFont="0" applyFill="0" applyBorder="0" applyAlignment="0" applyProtection="0"/>
    <xf numFmtId="179" fontId="11"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94" fontId="11" fillId="0" borderId="0" applyFont="0" applyFill="0" applyBorder="0" applyAlignment="0" applyProtection="0"/>
    <xf numFmtId="195" fontId="11" fillId="0" borderId="0" applyFont="0" applyFill="0" applyBorder="0" applyAlignment="0" applyProtection="0"/>
    <xf numFmtId="0" fontId="11" fillId="0" borderId="0"/>
    <xf numFmtId="44" fontId="11" fillId="0" borderId="0" applyFont="0" applyFill="0" applyBorder="0" applyAlignment="0" applyProtection="0"/>
    <xf numFmtId="42" fontId="11" fillId="0" borderId="0" applyFont="0" applyFill="0" applyBorder="0" applyAlignment="0" applyProtection="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197" fontId="11" fillId="0" borderId="0" applyFill="0" applyBorder="0" applyAlignment="0"/>
    <xf numFmtId="197" fontId="11" fillId="0" borderId="0" applyFill="0" applyBorder="0" applyAlignment="0"/>
    <xf numFmtId="167" fontId="12" fillId="0" borderId="0" applyFill="0" applyBorder="0" applyAlignmen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180" fontId="11" fillId="0" borderId="0"/>
    <xf numFmtId="180" fontId="11" fillId="0" borderId="0"/>
    <xf numFmtId="180" fontId="11" fillId="0" borderId="0"/>
    <xf numFmtId="1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top"/>
    </xf>
    <xf numFmtId="0" fontId="24" fillId="0" borderId="0">
      <alignment vertical="top"/>
    </xf>
    <xf numFmtId="0" fontId="24" fillId="0" borderId="0">
      <alignment vertical="top"/>
    </xf>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0" fontId="36" fillId="25" borderId="13" applyNumberFormat="0" applyFon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9" fillId="0" borderId="0" applyFont="0" applyFill="0" applyBorder="0" applyAlignment="0" applyProtection="0"/>
    <xf numFmtId="0" fontId="11" fillId="0" borderId="0"/>
    <xf numFmtId="0" fontId="9" fillId="0" borderId="0"/>
    <xf numFmtId="0" fontId="11" fillId="0" borderId="0"/>
    <xf numFmtId="0" fontId="9" fillId="0" borderId="0"/>
    <xf numFmtId="0" fontId="11"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01" fillId="0" borderId="0"/>
    <xf numFmtId="43" fontId="7" fillId="0" borderId="0" applyFont="0" applyFill="0" applyBorder="0" applyAlignment="0" applyProtection="0"/>
    <xf numFmtId="0" fontId="7" fillId="0" borderId="0"/>
    <xf numFmtId="0" fontId="7" fillId="0" borderId="0"/>
    <xf numFmtId="0" fontId="11"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1" fillId="0" borderId="0"/>
    <xf numFmtId="0" fontId="24" fillId="0" borderId="0">
      <alignment vertical="top"/>
    </xf>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24" fillId="0" borderId="0"/>
    <xf numFmtId="43" fontId="6" fillId="0" borderId="0" applyFont="0" applyFill="0" applyBorder="0" applyAlignment="0" applyProtection="0"/>
    <xf numFmtId="0" fontId="6" fillId="0" borderId="0"/>
    <xf numFmtId="0" fontId="6" fillId="0" borderId="0"/>
    <xf numFmtId="0" fontId="11" fillId="0" borderId="0"/>
    <xf numFmtId="9" fontId="6" fillId="0" borderId="0" applyFont="0" applyFill="0" applyBorder="0" applyAlignment="0" applyProtection="0"/>
    <xf numFmtId="0" fontId="24"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11"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24" fillId="0" borderId="0"/>
    <xf numFmtId="0" fontId="24" fillId="0" borderId="0"/>
    <xf numFmtId="0" fontId="24" fillId="0" borderId="0"/>
    <xf numFmtId="0" fontId="24" fillId="0" borderId="0"/>
    <xf numFmtId="0" fontId="4" fillId="0" borderId="0"/>
    <xf numFmtId="0" fontId="115" fillId="0" borderId="0" applyNumberFormat="0" applyFill="0" applyBorder="0" applyAlignment="0" applyProtection="0"/>
    <xf numFmtId="0" fontId="116" fillId="0" borderId="34" applyNumberFormat="0" applyFill="0" applyAlignment="0" applyProtection="0"/>
    <xf numFmtId="0" fontId="117" fillId="0" borderId="35" applyNumberFormat="0" applyFill="0" applyAlignment="0" applyProtection="0"/>
    <xf numFmtId="0" fontId="118" fillId="0" borderId="36" applyNumberFormat="0" applyFill="0" applyAlignment="0" applyProtection="0"/>
    <xf numFmtId="0" fontId="118" fillId="0" borderId="0" applyNumberFormat="0" applyFill="0" applyBorder="0" applyAlignment="0" applyProtection="0"/>
    <xf numFmtId="0" fontId="119" fillId="38" borderId="0" applyNumberFormat="0" applyBorder="0" applyAlignment="0" applyProtection="0"/>
    <xf numFmtId="0" fontId="120" fillId="39" borderId="0" applyNumberFormat="0" applyBorder="0" applyAlignment="0" applyProtection="0"/>
    <xf numFmtId="0" fontId="121" fillId="40" borderId="0" applyNumberFormat="0" applyBorder="0" applyAlignment="0" applyProtection="0"/>
    <xf numFmtId="0" fontId="122" fillId="41" borderId="37" applyNumberFormat="0" applyAlignment="0" applyProtection="0"/>
    <xf numFmtId="0" fontId="123" fillId="42" borderId="38" applyNumberFormat="0" applyAlignment="0" applyProtection="0"/>
    <xf numFmtId="0" fontId="124" fillId="42" borderId="37" applyNumberFormat="0" applyAlignment="0" applyProtection="0"/>
    <xf numFmtId="0" fontId="125" fillId="0" borderId="39" applyNumberFormat="0" applyFill="0" applyAlignment="0" applyProtection="0"/>
    <xf numFmtId="0" fontId="126" fillId="43" borderId="40" applyNumberFormat="0" applyAlignment="0" applyProtection="0"/>
    <xf numFmtId="0" fontId="127" fillId="0" borderId="0" applyNumberFormat="0" applyFill="0" applyBorder="0" applyAlignment="0" applyProtection="0"/>
    <xf numFmtId="0" fontId="4" fillId="44" borderId="41" applyNumberFormat="0" applyFont="0" applyAlignment="0" applyProtection="0"/>
    <xf numFmtId="0" fontId="128" fillId="0" borderId="0" applyNumberFormat="0" applyFill="0" applyBorder="0" applyAlignment="0" applyProtection="0"/>
    <xf numFmtId="0" fontId="100" fillId="0" borderId="42" applyNumberFormat="0" applyFill="0" applyAlignment="0" applyProtection="0"/>
    <xf numFmtId="0" fontId="129"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129" fillId="48" borderId="0" applyNumberFormat="0" applyBorder="0" applyAlignment="0" applyProtection="0"/>
    <xf numFmtId="0" fontId="129"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29" fillId="52" borderId="0" applyNumberFormat="0" applyBorder="0" applyAlignment="0" applyProtection="0"/>
    <xf numFmtId="0" fontId="129"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29" fillId="56" borderId="0" applyNumberFormat="0" applyBorder="0" applyAlignment="0" applyProtection="0"/>
    <xf numFmtId="0" fontId="129"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29" fillId="60" borderId="0" applyNumberFormat="0" applyBorder="0" applyAlignment="0" applyProtection="0"/>
    <xf numFmtId="0" fontId="129"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129" fillId="68" borderId="0" applyNumberFormat="0" applyBorder="0" applyAlignment="0" applyProtection="0"/>
    <xf numFmtId="0" fontId="24" fillId="0" borderId="0"/>
  </cellStyleXfs>
  <cellXfs count="1077">
    <xf numFmtId="0" fontId="0" fillId="0" borderId="0" xfId="0"/>
    <xf numFmtId="49" fontId="13" fillId="0" borderId="2" xfId="0" applyNumberFormat="1" applyFont="1" applyBorder="1" applyAlignment="1">
      <alignment horizontal="center"/>
    </xf>
    <xf numFmtId="49" fontId="13" fillId="0" borderId="2" xfId="0" applyNumberFormat="1" applyFont="1" applyBorder="1" applyAlignment="1">
      <alignment horizontal="left"/>
    </xf>
    <xf numFmtId="37" fontId="13" fillId="0" borderId="2" xfId="0" applyNumberFormat="1" applyFont="1" applyBorder="1" applyAlignment="1">
      <alignment horizontal="center"/>
    </xf>
    <xf numFmtId="0" fontId="14" fillId="0" borderId="0" xfId="0" applyFont="1"/>
    <xf numFmtId="49" fontId="14" fillId="0" borderId="0" xfId="0" applyNumberFormat="1" applyFont="1" applyAlignment="1">
      <alignment horizontal="left"/>
    </xf>
    <xf numFmtId="49" fontId="14" fillId="0" borderId="0" xfId="0" applyNumberFormat="1" applyFont="1"/>
    <xf numFmtId="37" fontId="14" fillId="0" borderId="0" xfId="0" applyNumberFormat="1" applyFont="1" applyAlignment="1">
      <alignment horizontal="right"/>
    </xf>
    <xf numFmtId="49" fontId="13" fillId="0" borderId="0" xfId="0" applyNumberFormat="1" applyFont="1" applyAlignment="1">
      <alignment horizontal="left"/>
    </xf>
    <xf numFmtId="37" fontId="14" fillId="0" borderId="18" xfId="0" applyNumberFormat="1" applyFont="1" applyBorder="1" applyAlignment="1">
      <alignment horizontal="right"/>
    </xf>
    <xf numFmtId="49" fontId="13" fillId="0" borderId="0" xfId="0" applyNumberFormat="1" applyFont="1"/>
    <xf numFmtId="0" fontId="15" fillId="0" borderId="2" xfId="0" applyFont="1" applyBorder="1" applyAlignment="1">
      <alignment wrapText="1"/>
    </xf>
    <xf numFmtId="0" fontId="16" fillId="0" borderId="0" xfId="0" applyFont="1"/>
    <xf numFmtId="0" fontId="27" fillId="0" borderId="0" xfId="305" applyNumberFormat="1" applyFont="1" applyBorder="1" applyAlignment="1"/>
    <xf numFmtId="0" fontId="27" fillId="0" borderId="0" xfId="310" applyFont="1" applyFill="1" applyAlignment="1"/>
    <xf numFmtId="0" fontId="27" fillId="0" borderId="0" xfId="310" applyFont="1" applyFill="1" applyAlignment="1">
      <alignment horizontal="centerContinuous"/>
    </xf>
    <xf numFmtId="0" fontId="29" fillId="0" borderId="0" xfId="310" applyFont="1" applyFill="1"/>
    <xf numFmtId="0" fontId="30" fillId="0" borderId="0" xfId="310" applyFont="1" applyFill="1" applyAlignment="1">
      <alignment horizontal="center"/>
    </xf>
    <xf numFmtId="164" fontId="29" fillId="0" borderId="0" xfId="160" applyNumberFormat="1" applyFont="1" applyFill="1"/>
    <xf numFmtId="0" fontId="27" fillId="0" borderId="0" xfId="310" applyFont="1" applyFill="1" applyAlignment="1">
      <alignment horizontal="center"/>
    </xf>
    <xf numFmtId="0" fontId="27" fillId="0" borderId="0" xfId="160" applyNumberFormat="1" applyFont="1" applyFill="1" applyAlignment="1">
      <alignment horizontal="center"/>
    </xf>
    <xf numFmtId="0" fontId="27" fillId="0" borderId="0" xfId="310" applyFont="1" applyFill="1"/>
    <xf numFmtId="43" fontId="29" fillId="0" borderId="0" xfId="160" applyFont="1" applyFill="1"/>
    <xf numFmtId="0" fontId="29" fillId="0" borderId="0" xfId="310" quotePrefix="1" applyFont="1" applyFill="1" applyAlignment="1">
      <alignment horizontal="center"/>
    </xf>
    <xf numFmtId="164" fontId="29" fillId="0" borderId="19" xfId="160" applyNumberFormat="1" applyFont="1" applyFill="1" applyBorder="1"/>
    <xf numFmtId="164" fontId="29" fillId="0" borderId="0" xfId="160" applyNumberFormat="1" applyFont="1" applyFill="1" applyBorder="1"/>
    <xf numFmtId="164" fontId="29" fillId="0" borderId="0" xfId="310" applyNumberFormat="1" applyFont="1" applyFill="1"/>
    <xf numFmtId="164" fontId="29" fillId="0" borderId="20" xfId="160" applyNumberFormat="1" applyFont="1" applyFill="1" applyBorder="1"/>
    <xf numFmtId="0" fontId="29" fillId="0" borderId="0" xfId="310" applyFont="1" applyFill="1" applyAlignment="1">
      <alignment horizontal="center"/>
    </xf>
    <xf numFmtId="164" fontId="29" fillId="0" borderId="21" xfId="160" applyNumberFormat="1" applyFont="1" applyFill="1" applyBorder="1"/>
    <xf numFmtId="164" fontId="27" fillId="0" borderId="0" xfId="160" applyNumberFormat="1" applyFont="1" applyFill="1"/>
    <xf numFmtId="49" fontId="29" fillId="0" borderId="0" xfId="310" applyNumberFormat="1" applyFont="1" applyFill="1"/>
    <xf numFmtId="49" fontId="27" fillId="0" borderId="0" xfId="310" applyNumberFormat="1" applyFont="1" applyFill="1"/>
    <xf numFmtId="164" fontId="29" fillId="0" borderId="18" xfId="160" applyNumberFormat="1" applyFont="1" applyFill="1" applyBorder="1"/>
    <xf numFmtId="164" fontId="29" fillId="0" borderId="0" xfId="310" applyNumberFormat="1" applyFont="1" applyFill="1" applyAlignment="1">
      <alignment horizontal="center"/>
    </xf>
    <xf numFmtId="49" fontId="29" fillId="0" borderId="0" xfId="160" applyNumberFormat="1" applyFont="1" applyFill="1"/>
    <xf numFmtId="43" fontId="29" fillId="0" borderId="22" xfId="160" applyNumberFormat="1" applyFont="1" applyFill="1" applyBorder="1"/>
    <xf numFmtId="43" fontId="29" fillId="0" borderId="0" xfId="160" applyNumberFormat="1" applyFont="1" applyFill="1" applyBorder="1"/>
    <xf numFmtId="0" fontId="29" fillId="0" borderId="0" xfId="310" applyFont="1"/>
    <xf numFmtId="0" fontId="29" fillId="0" borderId="0" xfId="310" applyFont="1" applyFill="1" applyAlignment="1">
      <alignment horizontal="centerContinuous"/>
    </xf>
    <xf numFmtId="0" fontId="27" fillId="0" borderId="0" xfId="310" applyFont="1" applyFill="1" applyBorder="1" applyAlignment="1"/>
    <xf numFmtId="0" fontId="27" fillId="0" borderId="0" xfId="310" applyFont="1" applyFill="1" applyBorder="1" applyAlignment="1">
      <alignment horizontal="center"/>
    </xf>
    <xf numFmtId="0" fontId="29" fillId="0" borderId="0" xfId="310" applyFont="1" applyFill="1" applyBorder="1"/>
    <xf numFmtId="0" fontId="29" fillId="0" borderId="0" xfId="310" applyNumberFormat="1" applyFont="1" applyAlignment="1">
      <alignment horizontal="left" vertical="top"/>
    </xf>
    <xf numFmtId="0" fontId="27" fillId="0" borderId="0" xfId="160" quotePrefix="1" applyNumberFormat="1" applyFont="1" applyAlignment="1">
      <alignment horizontal="left" vertical="top"/>
    </xf>
    <xf numFmtId="0" fontId="27" fillId="0" borderId="0" xfId="160" applyNumberFormat="1" applyFont="1" applyAlignment="1">
      <alignment horizontal="center"/>
    </xf>
    <xf numFmtId="0" fontId="27" fillId="0" borderId="0" xfId="310" applyFont="1" applyAlignment="1">
      <alignment horizontal="center"/>
    </xf>
    <xf numFmtId="0" fontId="29" fillId="0" borderId="0" xfId="310" applyFont="1" applyAlignment="1">
      <alignment horizontal="left"/>
    </xf>
    <xf numFmtId="0" fontId="30" fillId="0" borderId="0" xfId="310" applyFont="1" applyAlignment="1">
      <alignment horizontal="center"/>
    </xf>
    <xf numFmtId="0" fontId="29" fillId="0" borderId="0" xfId="310" applyNumberFormat="1" applyFont="1" applyAlignment="1">
      <alignment horizontal="justify" vertical="top"/>
    </xf>
    <xf numFmtId="164" fontId="29" fillId="0" borderId="0" xfId="160" applyNumberFormat="1" applyFont="1" applyAlignment="1">
      <alignment horizontal="left"/>
    </xf>
    <xf numFmtId="0" fontId="27" fillId="0" borderId="0" xfId="310" applyNumberFormat="1" applyFont="1" applyAlignment="1">
      <alignment vertical="top"/>
    </xf>
    <xf numFmtId="164" fontId="29" fillId="0" borderId="0" xfId="160" applyNumberFormat="1" applyFont="1"/>
    <xf numFmtId="164" fontId="29" fillId="0" borderId="0" xfId="160" applyNumberFormat="1" applyFont="1" applyFill="1" applyAlignment="1">
      <alignment horizontal="centerContinuous"/>
    </xf>
    <xf numFmtId="0" fontId="29" fillId="0" borderId="0" xfId="308" applyFont="1" applyFill="1" applyAlignment="1"/>
    <xf numFmtId="164" fontId="27" fillId="0" borderId="0" xfId="160" applyNumberFormat="1" applyFont="1" applyFill="1" applyBorder="1"/>
    <xf numFmtId="0" fontId="27" fillId="0" borderId="0" xfId="310" applyFont="1" applyFill="1" applyAlignment="1">
      <alignment horizontal="left"/>
    </xf>
    <xf numFmtId="0" fontId="29" fillId="0" borderId="0" xfId="310" applyNumberFormat="1" applyFont="1" applyAlignment="1">
      <alignment vertical="top"/>
    </xf>
    <xf numFmtId="0" fontId="29" fillId="0" borderId="0" xfId="0" applyNumberFormat="1" applyFont="1" applyAlignment="1">
      <alignment vertical="top"/>
    </xf>
    <xf numFmtId="0" fontId="27" fillId="0" borderId="0" xfId="310" applyFont="1" applyAlignment="1">
      <alignment horizontal="left"/>
    </xf>
    <xf numFmtId="0" fontId="29" fillId="0" borderId="0" xfId="0" applyFont="1" applyAlignment="1">
      <alignment vertical="top"/>
    </xf>
    <xf numFmtId="0" fontId="29" fillId="0" borderId="0" xfId="310" quotePrefix="1" applyFont="1" applyFill="1" applyAlignment="1">
      <alignment horizontal="left"/>
    </xf>
    <xf numFmtId="164" fontId="29" fillId="0" borderId="2" xfId="160" applyNumberFormat="1" applyFont="1" applyFill="1" applyBorder="1"/>
    <xf numFmtId="49" fontId="29" fillId="0" borderId="0" xfId="310" quotePrefix="1" applyNumberFormat="1" applyFont="1" applyFill="1" applyAlignment="1">
      <alignment horizontal="left"/>
    </xf>
    <xf numFmtId="0" fontId="29" fillId="0" borderId="0" xfId="310" applyFont="1" applyFill="1" applyAlignment="1"/>
    <xf numFmtId="164" fontId="27" fillId="0" borderId="0" xfId="160" applyNumberFormat="1" applyFont="1" applyFill="1" applyAlignment="1">
      <alignment vertical="top"/>
    </xf>
    <xf numFmtId="49" fontId="29" fillId="0" borderId="0" xfId="160" applyNumberFormat="1" applyFont="1" applyFill="1" applyAlignment="1">
      <alignment horizontal="centerContinuous"/>
    </xf>
    <xf numFmtId="164" fontId="27" fillId="0" borderId="0" xfId="160" applyNumberFormat="1" applyFont="1" applyFill="1" applyAlignment="1">
      <alignment horizontal="centerContinuous"/>
    </xf>
    <xf numFmtId="0" fontId="30" fillId="0" borderId="0" xfId="310" applyFont="1" applyAlignment="1">
      <alignment horizontal="left"/>
    </xf>
    <xf numFmtId="0" fontId="29" fillId="0" borderId="0" xfId="201" applyNumberFormat="1" applyFont="1" applyAlignment="1"/>
    <xf numFmtId="0" fontId="27" fillId="0" borderId="0" xfId="310" applyNumberFormat="1" applyFont="1" applyAlignment="1">
      <alignment horizontal="left" vertical="top"/>
    </xf>
    <xf numFmtId="0" fontId="29" fillId="0" borderId="0" xfId="310" applyFont="1" applyAlignment="1">
      <alignment vertical="top"/>
    </xf>
    <xf numFmtId="0" fontId="27" fillId="0" borderId="0" xfId="310" applyFont="1" applyFill="1" applyAlignment="1">
      <alignment vertical="top"/>
    </xf>
    <xf numFmtId="43" fontId="29" fillId="0" borderId="0" xfId="310" applyNumberFormat="1" applyFont="1" applyAlignment="1">
      <alignment vertical="top"/>
    </xf>
    <xf numFmtId="0" fontId="27" fillId="0" borderId="0" xfId="310" applyFont="1" applyAlignment="1">
      <alignment vertical="top"/>
    </xf>
    <xf numFmtId="0" fontId="31" fillId="0" borderId="0" xfId="310" applyFont="1" applyAlignment="1">
      <alignment horizontal="center" vertical="top"/>
    </xf>
    <xf numFmtId="0" fontId="27" fillId="0" borderId="0" xfId="310" applyFont="1" applyAlignment="1">
      <alignment horizontal="center" vertical="top"/>
    </xf>
    <xf numFmtId="0" fontId="27" fillId="0" borderId="0" xfId="310" applyNumberFormat="1" applyFont="1" applyFill="1" applyAlignment="1">
      <alignment vertical="top"/>
    </xf>
    <xf numFmtId="0" fontId="29" fillId="0" borderId="0" xfId="303" applyFont="1" applyAlignment="1"/>
    <xf numFmtId="0" fontId="29" fillId="0" borderId="0" xfId="0" applyFont="1" applyFill="1" applyAlignment="1">
      <alignment vertical="top"/>
    </xf>
    <xf numFmtId="0" fontId="29" fillId="0" borderId="0" xfId="0" applyNumberFormat="1" applyFont="1" applyFill="1" applyAlignment="1">
      <alignment vertical="top"/>
    </xf>
    <xf numFmtId="0" fontId="27" fillId="0" borderId="0" xfId="0" applyFont="1"/>
    <xf numFmtId="0" fontId="29" fillId="0" borderId="0" xfId="305" applyFont="1" applyFill="1" applyAlignment="1"/>
    <xf numFmtId="164" fontId="29" fillId="0" borderId="0" xfId="160" applyNumberFormat="1" applyFont="1" applyFill="1" applyBorder="1" applyAlignment="1"/>
    <xf numFmtId="0" fontId="29" fillId="0" borderId="0" xfId="308" applyNumberFormat="1" applyFont="1" applyFill="1" applyAlignment="1"/>
    <xf numFmtId="164" fontId="29" fillId="0" borderId="0" xfId="160" applyNumberFormat="1" applyFont="1" applyFill="1" applyAlignment="1">
      <alignment horizontal="center"/>
    </xf>
    <xf numFmtId="0" fontId="29" fillId="0" borderId="0" xfId="305" quotePrefix="1" applyFont="1" applyFill="1" applyAlignment="1"/>
    <xf numFmtId="49" fontId="29" fillId="0" borderId="0" xfId="310" applyNumberFormat="1" applyFont="1" applyFill="1" applyAlignment="1">
      <alignment horizontal="center"/>
    </xf>
    <xf numFmtId="41" fontId="29" fillId="0" borderId="0" xfId="160" applyNumberFormat="1" applyFont="1" applyFill="1" applyAlignment="1">
      <alignment horizontal="left"/>
    </xf>
    <xf numFmtId="0" fontId="29" fillId="0" borderId="0" xfId="310" applyFont="1" applyFill="1" applyAlignment="1">
      <alignment vertical="top"/>
    </xf>
    <xf numFmtId="0" fontId="29" fillId="0" borderId="0" xfId="0" applyFont="1" applyFill="1"/>
    <xf numFmtId="0" fontId="29" fillId="0" borderId="0" xfId="0" applyFont="1"/>
    <xf numFmtId="0" fontId="29" fillId="0" borderId="0" xfId="310" applyNumberFormat="1" applyFont="1" applyFill="1" applyAlignment="1">
      <alignment vertical="top"/>
    </xf>
    <xf numFmtId="164" fontId="29" fillId="0" borderId="0" xfId="160" quotePrefix="1" applyNumberFormat="1" applyFont="1" applyFill="1" applyAlignment="1">
      <alignment horizontal="center"/>
    </xf>
    <xf numFmtId="1" fontId="29" fillId="0" borderId="0" xfId="310" quotePrefix="1" applyNumberFormat="1" applyFont="1" applyFill="1" applyAlignment="1">
      <alignment horizontal="center"/>
    </xf>
    <xf numFmtId="1" fontId="29" fillId="0" borderId="0" xfId="310" applyNumberFormat="1" applyFont="1" applyFill="1" applyAlignment="1">
      <alignment horizontal="center"/>
    </xf>
    <xf numFmtId="170" fontId="29" fillId="0" borderId="0" xfId="305" applyNumberFormat="1" applyFont="1" applyFill="1" applyBorder="1" applyAlignment="1"/>
    <xf numFmtId="37" fontId="27" fillId="0" borderId="0" xfId="0" applyNumberFormat="1" applyFont="1" applyFill="1" applyAlignment="1" applyProtection="1"/>
    <xf numFmtId="37" fontId="29" fillId="0" borderId="0" xfId="0" applyNumberFormat="1" applyFont="1" applyProtection="1"/>
    <xf numFmtId="37" fontId="27" fillId="0" borderId="0" xfId="0" applyNumberFormat="1" applyFont="1" applyFill="1" applyAlignment="1" applyProtection="1">
      <alignment vertical="top"/>
    </xf>
    <xf numFmtId="37" fontId="29" fillId="0" borderId="0" xfId="0" applyNumberFormat="1" applyFont="1" applyFill="1" applyProtection="1"/>
    <xf numFmtId="0" fontId="29" fillId="0" borderId="0" xfId="304" applyFont="1" applyFill="1"/>
    <xf numFmtId="164" fontId="29" fillId="0" borderId="0" xfId="160" applyNumberFormat="1" applyFont="1" applyFill="1" applyAlignment="1" applyProtection="1">
      <alignment horizontal="right"/>
    </xf>
    <xf numFmtId="164" fontId="29" fillId="0" borderId="0" xfId="160" applyNumberFormat="1" applyFont="1" applyFill="1" applyBorder="1" applyAlignment="1" applyProtection="1">
      <alignment horizontal="right"/>
    </xf>
    <xf numFmtId="37" fontId="29" fillId="0" borderId="0" xfId="0" applyNumberFormat="1" applyFont="1" applyFill="1" applyAlignment="1" applyProtection="1">
      <alignment horizontal="left"/>
    </xf>
    <xf numFmtId="164" fontId="29" fillId="0" borderId="0" xfId="0" applyNumberFormat="1" applyFont="1"/>
    <xf numFmtId="0" fontId="29" fillId="0" borderId="0" xfId="0" applyFont="1" applyFill="1" applyAlignment="1">
      <alignment horizontal="centerContinuous" vertical="top"/>
    </xf>
    <xf numFmtId="0" fontId="27" fillId="0" borderId="0" xfId="160" applyNumberFormat="1" applyFont="1" applyAlignment="1"/>
    <xf numFmtId="164" fontId="29" fillId="0" borderId="23" xfId="160" applyNumberFormat="1" applyFont="1" applyFill="1" applyBorder="1"/>
    <xf numFmtId="0" fontId="27" fillId="0" borderId="0" xfId="160" applyNumberFormat="1" applyFont="1" applyAlignment="1">
      <alignment horizontal="left" vertical="top"/>
    </xf>
    <xf numFmtId="0" fontId="27" fillId="0" borderId="0" xfId="308" applyNumberFormat="1" applyFont="1" applyFill="1" applyAlignment="1"/>
    <xf numFmtId="0" fontId="27" fillId="0" borderId="0" xfId="305" applyFont="1" applyFill="1" applyAlignment="1"/>
    <xf numFmtId="164" fontId="34" fillId="0" borderId="0" xfId="160" applyNumberFormat="1" applyFont="1" applyFill="1"/>
    <xf numFmtId="0" fontId="27" fillId="0" borderId="0" xfId="160" applyNumberFormat="1" applyFont="1" applyFill="1" applyAlignment="1">
      <alignment vertical="top"/>
    </xf>
    <xf numFmtId="164" fontId="29" fillId="0" borderId="22" xfId="160" applyNumberFormat="1" applyFont="1" applyFill="1" applyBorder="1"/>
    <xf numFmtId="0" fontId="27" fillId="0" borderId="0" xfId="0" applyNumberFormat="1" applyFont="1" applyAlignment="1">
      <alignment horizontal="center" vertical="top"/>
    </xf>
    <xf numFmtId="0" fontId="27" fillId="0" borderId="0" xfId="0" applyNumberFormat="1" applyFont="1" applyFill="1" applyAlignment="1">
      <alignment horizontal="left" vertical="top" indent="1"/>
    </xf>
    <xf numFmtId="0" fontId="29" fillId="0" borderId="0" xfId="0" applyNumberFormat="1" applyFont="1" applyFill="1" applyAlignment="1">
      <alignment horizontal="left" vertical="top"/>
    </xf>
    <xf numFmtId="0" fontId="29" fillId="0" borderId="0" xfId="0" applyNumberFormat="1" applyFont="1" applyFill="1" applyAlignment="1">
      <alignment horizontal="left" vertical="top" indent="1"/>
    </xf>
    <xf numFmtId="49" fontId="27" fillId="0" borderId="0" xfId="160" applyNumberFormat="1" applyFont="1" applyFill="1"/>
    <xf numFmtId="0" fontId="30" fillId="0" borderId="0" xfId="310" applyFont="1" applyFill="1" applyAlignment="1"/>
    <xf numFmtId="0" fontId="27" fillId="0" borderId="0" xfId="305" applyNumberFormat="1" applyFont="1" applyFill="1" applyAlignment="1"/>
    <xf numFmtId="0" fontId="29" fillId="0" borderId="0" xfId="305" applyNumberFormat="1" applyFont="1" applyFill="1" applyAlignment="1"/>
    <xf numFmtId="0" fontId="27" fillId="0" borderId="0" xfId="310" applyNumberFormat="1" applyFont="1" applyFill="1" applyAlignment="1"/>
    <xf numFmtId="0" fontId="27" fillId="0" borderId="0" xfId="0" applyNumberFormat="1" applyFont="1" applyFill="1" applyAlignment="1" applyProtection="1">
      <alignment vertical="top"/>
    </xf>
    <xf numFmtId="0" fontId="27" fillId="0" borderId="0" xfId="160" applyNumberFormat="1" applyFont="1" applyAlignment="1">
      <alignment vertical="top"/>
    </xf>
    <xf numFmtId="0" fontId="27" fillId="0" borderId="0" xfId="310" quotePrefix="1" applyNumberFormat="1" applyFont="1" applyAlignment="1">
      <alignment horizontal="left" vertical="top"/>
    </xf>
    <xf numFmtId="164" fontId="29" fillId="0" borderId="24" xfId="160" applyNumberFormat="1" applyFont="1" applyFill="1" applyBorder="1"/>
    <xf numFmtId="164" fontId="29" fillId="0" borderId="25" xfId="160" applyNumberFormat="1" applyFont="1" applyFill="1" applyBorder="1"/>
    <xf numFmtId="164" fontId="29" fillId="0" borderId="26" xfId="160" applyNumberFormat="1" applyFont="1" applyFill="1" applyBorder="1"/>
    <xf numFmtId="164" fontId="29" fillId="0" borderId="27" xfId="160" applyNumberFormat="1" applyFont="1" applyFill="1" applyBorder="1"/>
    <xf numFmtId="164" fontId="29" fillId="0" borderId="15" xfId="160" applyNumberFormat="1" applyFont="1" applyFill="1" applyBorder="1"/>
    <xf numFmtId="164" fontId="29" fillId="0" borderId="28" xfId="160" applyNumberFormat="1" applyFont="1" applyFill="1" applyBorder="1"/>
    <xf numFmtId="170" fontId="29" fillId="0" borderId="19" xfId="305" applyNumberFormat="1" applyFont="1" applyFill="1" applyBorder="1" applyAlignment="1"/>
    <xf numFmtId="170" fontId="29" fillId="0" borderId="20" xfId="305" applyNumberFormat="1" applyFont="1" applyFill="1" applyBorder="1" applyAlignment="1"/>
    <xf numFmtId="170" fontId="29" fillId="0" borderId="21" xfId="305" applyNumberFormat="1" applyFont="1" applyFill="1" applyBorder="1" applyAlignment="1"/>
    <xf numFmtId="37" fontId="29" fillId="0" borderId="2" xfId="305" applyNumberFormat="1" applyFont="1" applyFill="1" applyBorder="1" applyAlignment="1"/>
    <xf numFmtId="170" fontId="29" fillId="0" borderId="18" xfId="305" applyNumberFormat="1" applyFont="1" applyFill="1" applyBorder="1" applyAlignment="1"/>
    <xf numFmtId="164" fontId="29" fillId="0" borderId="0" xfId="160" applyNumberFormat="1" applyFont="1" applyFill="1" applyAlignment="1">
      <alignment horizontal="justify" vertical="top"/>
    </xf>
    <xf numFmtId="164" fontId="29" fillId="0" borderId="0" xfId="195" applyNumberFormat="1" applyFont="1" applyFill="1" applyAlignment="1">
      <alignment horizontal="justify" vertical="top"/>
    </xf>
    <xf numFmtId="164" fontId="29" fillId="0" borderId="18" xfId="160" applyNumberFormat="1" applyFont="1" applyFill="1" applyBorder="1" applyAlignment="1">
      <alignment horizontal="justify" vertical="top"/>
    </xf>
    <xf numFmtId="164" fontId="29" fillId="0" borderId="0" xfId="160" applyNumberFormat="1" applyFont="1" applyFill="1" applyBorder="1" applyAlignment="1">
      <alignment horizontal="justify" vertical="top"/>
    </xf>
    <xf numFmtId="164" fontId="29" fillId="0" borderId="2" xfId="160" applyNumberFormat="1" applyFont="1" applyFill="1" applyBorder="1" applyAlignment="1">
      <alignment horizontal="justify" vertical="top"/>
    </xf>
    <xf numFmtId="164" fontId="29" fillId="0" borderId="2" xfId="195" applyNumberFormat="1" applyFont="1" applyFill="1" applyBorder="1" applyAlignment="1">
      <alignment horizontal="justify" vertical="top"/>
    </xf>
    <xf numFmtId="164" fontId="29" fillId="0" borderId="18" xfId="310" applyNumberFormat="1" applyFont="1" applyFill="1" applyBorder="1" applyAlignment="1">
      <alignment horizontal="justify" vertical="top"/>
    </xf>
    <xf numFmtId="164" fontId="29" fillId="0" borderId="0" xfId="160" applyNumberFormat="1" applyFont="1" applyAlignment="1"/>
    <xf numFmtId="164" fontId="29" fillId="0" borderId="0" xfId="304" applyNumberFormat="1" applyFont="1" applyFill="1"/>
    <xf numFmtId="164" fontId="29" fillId="29" borderId="0" xfId="160" applyNumberFormat="1" applyFont="1" applyFill="1"/>
    <xf numFmtId="164" fontId="27" fillId="29" borderId="18" xfId="160" applyNumberFormat="1" applyFont="1" applyFill="1" applyBorder="1"/>
    <xf numFmtId="164" fontId="27" fillId="29" borderId="29" xfId="160" applyNumberFormat="1" applyFont="1" applyFill="1" applyBorder="1"/>
    <xf numFmtId="0" fontId="12" fillId="0" borderId="0" xfId="291" applyFont="1"/>
    <xf numFmtId="164" fontId="12" fillId="0" borderId="18" xfId="291" applyNumberFormat="1" applyFont="1" applyBorder="1"/>
    <xf numFmtId="0" fontId="12" fillId="0" borderId="0" xfId="291" applyFont="1" applyAlignment="1">
      <alignment horizontal="center"/>
    </xf>
    <xf numFmtId="164" fontId="12" fillId="0" borderId="0" xfId="172" applyNumberFormat="1" applyFont="1" applyBorder="1"/>
    <xf numFmtId="43" fontId="12" fillId="0" borderId="0" xfId="291" applyNumberFormat="1" applyFont="1"/>
    <xf numFmtId="164" fontId="12" fillId="0" borderId="0" xfId="291" applyNumberFormat="1" applyFont="1"/>
    <xf numFmtId="164" fontId="12" fillId="0" borderId="0" xfId="172" applyNumberFormat="1" applyFont="1"/>
    <xf numFmtId="10" fontId="12" fillId="0" borderId="0" xfId="291" applyNumberFormat="1" applyFont="1"/>
    <xf numFmtId="10" fontId="12" fillId="0" borderId="2" xfId="291" applyNumberFormat="1" applyFont="1" applyBorder="1"/>
    <xf numFmtId="164" fontId="12" fillId="0" borderId="2" xfId="291" applyNumberFormat="1" applyFont="1" applyBorder="1"/>
    <xf numFmtId="164" fontId="12" fillId="0" borderId="2" xfId="172" applyNumberFormat="1" applyFont="1" applyBorder="1"/>
    <xf numFmtId="164" fontId="12" fillId="0" borderId="0" xfId="291" applyNumberFormat="1" applyFont="1" applyBorder="1"/>
    <xf numFmtId="164" fontId="12" fillId="0" borderId="23" xfId="291" applyNumberFormat="1" applyFont="1" applyBorder="1"/>
    <xf numFmtId="43" fontId="12" fillId="0" borderId="0" xfId="172" applyFont="1"/>
    <xf numFmtId="0" fontId="12" fillId="0" borderId="2" xfId="291" applyFont="1" applyBorder="1"/>
    <xf numFmtId="43" fontId="12" fillId="0" borderId="2" xfId="172" applyFont="1" applyBorder="1"/>
    <xf numFmtId="0" fontId="82" fillId="0" borderId="0" xfId="291" applyFont="1" applyFill="1" applyBorder="1"/>
    <xf numFmtId="0" fontId="82" fillId="0" borderId="0" xfId="291" applyFont="1" applyFill="1" applyBorder="1" applyAlignment="1">
      <alignment horizontal="center" vertical="center"/>
    </xf>
    <xf numFmtId="0" fontId="82" fillId="0" borderId="0" xfId="309" applyNumberFormat="1" applyFont="1" applyFill="1"/>
    <xf numFmtId="0" fontId="27" fillId="0" borderId="0" xfId="310" quotePrefix="1" applyFont="1" applyFill="1" applyBorder="1" applyAlignment="1">
      <alignment horizontal="centerContinuous"/>
    </xf>
    <xf numFmtId="0" fontId="29" fillId="0" borderId="0" xfId="0" applyFont="1" applyBorder="1" applyAlignment="1">
      <alignment horizontal="centerContinuous"/>
    </xf>
    <xf numFmtId="0" fontId="12" fillId="0" borderId="0" xfId="310" applyFont="1" applyFill="1" applyAlignment="1">
      <alignment horizontal="centerContinuous"/>
    </xf>
    <xf numFmtId="0" fontId="82" fillId="0" borderId="0" xfId="310" applyFont="1" applyAlignment="1">
      <alignment horizontal="center"/>
    </xf>
    <xf numFmtId="0" fontId="12" fillId="0" borderId="0" xfId="310" applyFont="1"/>
    <xf numFmtId="0" fontId="83" fillId="0" borderId="0" xfId="310" applyFont="1" applyAlignment="1">
      <alignment horizontal="center"/>
    </xf>
    <xf numFmtId="0" fontId="82" fillId="0" borderId="0" xfId="160" applyNumberFormat="1" applyFont="1" applyAlignment="1">
      <alignment horizontal="center"/>
    </xf>
    <xf numFmtId="164" fontId="12" fillId="0" borderId="0" xfId="160" applyNumberFormat="1" applyFont="1"/>
    <xf numFmtId="164" fontId="12" fillId="0" borderId="0" xfId="160" applyNumberFormat="1" applyFont="1" applyFill="1"/>
    <xf numFmtId="0" fontId="12" fillId="0" borderId="0" xfId="310" applyFont="1" applyFill="1"/>
    <xf numFmtId="164" fontId="12" fillId="0" borderId="0" xfId="160" applyNumberFormat="1" applyFont="1" applyFill="1" applyBorder="1"/>
    <xf numFmtId="0" fontId="12" fillId="0" borderId="0" xfId="160" applyNumberFormat="1" applyFont="1" applyFill="1" applyAlignment="1">
      <alignment horizontal="center"/>
    </xf>
    <xf numFmtId="164" fontId="12" fillId="0" borderId="0" xfId="160" applyNumberFormat="1" applyFont="1" applyFill="1" applyAlignment="1">
      <alignment vertical="center"/>
    </xf>
    <xf numFmtId="164" fontId="82" fillId="0" borderId="0" xfId="160" applyNumberFormat="1" applyFont="1" applyFill="1"/>
    <xf numFmtId="49" fontId="12" fillId="0" borderId="0" xfId="160" applyNumberFormat="1" applyFont="1" applyFill="1"/>
    <xf numFmtId="164" fontId="12" fillId="0" borderId="0" xfId="176" applyNumberFormat="1" applyFont="1" applyFill="1"/>
    <xf numFmtId="49" fontId="12" fillId="0" borderId="0" xfId="310" applyNumberFormat="1" applyFont="1" applyAlignment="1"/>
    <xf numFmtId="49" fontId="12" fillId="0" borderId="0" xfId="160" applyNumberFormat="1" applyFont="1" applyFill="1" applyAlignment="1">
      <alignment vertical="center"/>
    </xf>
    <xf numFmtId="49" fontId="12" fillId="0" borderId="0" xfId="160" applyNumberFormat="1" applyFont="1" applyFill="1" applyAlignment="1">
      <alignment horizontal="left" indent="1"/>
    </xf>
    <xf numFmtId="49" fontId="82" fillId="0" borderId="0" xfId="160" applyNumberFormat="1" applyFont="1" applyFill="1"/>
    <xf numFmtId="164" fontId="12" fillId="0" borderId="18" xfId="160" applyNumberFormat="1" applyFont="1" applyFill="1" applyBorder="1"/>
    <xf numFmtId="0" fontId="12" fillId="0" borderId="0" xfId="160" applyNumberFormat="1" applyFont="1" applyFill="1" applyAlignment="1">
      <alignment horizontal="left" indent="1"/>
    </xf>
    <xf numFmtId="37" fontId="12" fillId="0" borderId="0" xfId="0" applyNumberFormat="1" applyFont="1" applyFill="1" applyProtection="1"/>
    <xf numFmtId="164" fontId="12" fillId="0" borderId="0" xfId="160" applyNumberFormat="1" applyFont="1" applyFill="1" applyAlignment="1" applyProtection="1">
      <alignment horizontal="right"/>
    </xf>
    <xf numFmtId="17" fontId="84" fillId="0" borderId="0" xfId="0" applyNumberFormat="1" applyFont="1" applyFill="1" applyBorder="1" applyAlignment="1">
      <alignment horizontal="center"/>
    </xf>
    <xf numFmtId="0" fontId="12" fillId="0" borderId="0" xfId="0" applyFont="1"/>
    <xf numFmtId="0" fontId="12" fillId="0" borderId="0" xfId="0" applyFont="1" applyFill="1"/>
    <xf numFmtId="0" fontId="12" fillId="0" borderId="0" xfId="0" applyFont="1" applyFill="1" applyAlignment="1">
      <alignment horizontal="left" indent="1"/>
    </xf>
    <xf numFmtId="164" fontId="12" fillId="0" borderId="0" xfId="160" applyNumberFormat="1" applyFont="1" applyFill="1" applyBorder="1" applyAlignment="1" applyProtection="1">
      <alignment horizontal="right"/>
    </xf>
    <xf numFmtId="164" fontId="12" fillId="0" borderId="0" xfId="160" applyNumberFormat="1" applyFont="1" applyFill="1" applyBorder="1" applyAlignment="1" applyProtection="1">
      <alignment horizontal="right" vertical="center"/>
    </xf>
    <xf numFmtId="164" fontId="12" fillId="0" borderId="0" xfId="160" applyNumberFormat="1" applyFont="1" applyFill="1" applyAlignment="1">
      <alignment horizontal="right"/>
    </xf>
    <xf numFmtId="168" fontId="12" fillId="0" borderId="0" xfId="160" applyNumberFormat="1" applyFont="1" applyFill="1" applyAlignment="1">
      <alignment horizontal="right"/>
    </xf>
    <xf numFmtId="0" fontId="12" fillId="30" borderId="0" xfId="0" applyFont="1" applyFill="1"/>
    <xf numFmtId="37" fontId="12" fillId="0" borderId="0" xfId="0" applyNumberFormat="1" applyFont="1" applyFill="1" applyBorder="1" applyAlignment="1" applyProtection="1">
      <alignment horizontal="right"/>
    </xf>
    <xf numFmtId="0" fontId="12" fillId="0" borderId="0" xfId="304" applyFont="1" applyFill="1"/>
    <xf numFmtId="37" fontId="82" fillId="0" borderId="0" xfId="0" applyNumberFormat="1" applyFont="1" applyFill="1" applyAlignment="1" applyProtection="1"/>
    <xf numFmtId="0" fontId="82" fillId="0" borderId="0" xfId="310" applyFont="1" applyFill="1"/>
    <xf numFmtId="41" fontId="29" fillId="0" borderId="0" xfId="160" applyNumberFormat="1" applyFont="1"/>
    <xf numFmtId="187" fontId="29" fillId="0" borderId="0" xfId="0" applyNumberFormat="1" applyFont="1" applyAlignment="1">
      <alignment vertical="top"/>
    </xf>
    <xf numFmtId="41" fontId="12" fillId="0" borderId="0" xfId="160" applyNumberFormat="1" applyFont="1" applyFill="1" applyAlignment="1">
      <alignment horizontal="left"/>
    </xf>
    <xf numFmtId="0" fontId="12" fillId="0" borderId="0" xfId="0" applyFont="1" applyFill="1" applyAlignment="1">
      <alignment vertical="top"/>
    </xf>
    <xf numFmtId="187" fontId="12" fillId="0" borderId="0" xfId="310" applyNumberFormat="1" applyFont="1" applyFill="1" applyAlignment="1">
      <alignment horizontal="justify" vertical="top"/>
    </xf>
    <xf numFmtId="0" fontId="12" fillId="0" borderId="0" xfId="310" applyFont="1" applyFill="1" applyAlignment="1">
      <alignment vertical="center" readingOrder="1"/>
    </xf>
    <xf numFmtId="0" fontId="12" fillId="0" borderId="0" xfId="310" applyFont="1" applyFill="1" applyAlignment="1">
      <alignment vertical="top" readingOrder="1"/>
    </xf>
    <xf numFmtId="0" fontId="12" fillId="0" borderId="0" xfId="310" applyFont="1" applyFill="1" applyAlignment="1">
      <alignment readingOrder="1"/>
    </xf>
    <xf numFmtId="187" fontId="12" fillId="0" borderId="23" xfId="310" applyNumberFormat="1" applyFont="1" applyFill="1" applyBorder="1" applyAlignment="1">
      <alignment horizontal="right" vertical="center"/>
    </xf>
    <xf numFmtId="187" fontId="12" fillId="0" borderId="0" xfId="310" applyNumberFormat="1" applyFont="1" applyFill="1" applyBorder="1" applyAlignment="1">
      <alignment horizontal="right" vertical="center"/>
    </xf>
    <xf numFmtId="41" fontId="82" fillId="0" borderId="0" xfId="160" applyNumberFormat="1" applyFont="1" applyFill="1" applyAlignment="1">
      <alignment horizontal="left"/>
    </xf>
    <xf numFmtId="0" fontId="82" fillId="0" borderId="0" xfId="310" applyFont="1" applyFill="1" applyAlignment="1">
      <alignment vertical="top" readingOrder="1"/>
    </xf>
    <xf numFmtId="164" fontId="29" fillId="31" borderId="0" xfId="160" applyNumberFormat="1" applyFont="1" applyFill="1"/>
    <xf numFmtId="175" fontId="27" fillId="0" borderId="30" xfId="160" applyNumberFormat="1" applyFont="1" applyFill="1" applyBorder="1" applyAlignment="1">
      <alignment horizontal="center"/>
    </xf>
    <xf numFmtId="164" fontId="27" fillId="0" borderId="18" xfId="160" applyNumberFormat="1" applyFont="1" applyFill="1" applyBorder="1"/>
    <xf numFmtId="164" fontId="27" fillId="0" borderId="29" xfId="160" applyNumberFormat="1" applyFont="1" applyFill="1" applyBorder="1"/>
    <xf numFmtId="43" fontId="29" fillId="0" borderId="0" xfId="160" applyFont="1" applyBorder="1" applyAlignment="1">
      <alignment vertical="top"/>
    </xf>
    <xf numFmtId="37" fontId="82" fillId="0" borderId="0" xfId="0" applyNumberFormat="1" applyFont="1" applyFill="1" applyProtection="1"/>
    <xf numFmtId="43" fontId="29" fillId="0" borderId="0" xfId="310" quotePrefix="1" applyNumberFormat="1" applyFont="1" applyFill="1" applyAlignment="1">
      <alignment horizontal="left"/>
    </xf>
    <xf numFmtId="164" fontId="27" fillId="30" borderId="18" xfId="160" applyNumberFormat="1" applyFont="1" applyFill="1" applyBorder="1"/>
    <xf numFmtId="16" fontId="29" fillId="0" borderId="0" xfId="310" quotePrefix="1" applyNumberFormat="1" applyFont="1" applyFill="1" applyAlignment="1">
      <alignment horizontal="center"/>
    </xf>
    <xf numFmtId="0" fontId="0" fillId="0" borderId="0" xfId="0" applyAlignment="1">
      <alignment vertical="top" wrapText="1"/>
    </xf>
    <xf numFmtId="0" fontId="33" fillId="0" borderId="0" xfId="0" applyFont="1"/>
    <xf numFmtId="164" fontId="29" fillId="0" borderId="0" xfId="160" quotePrefix="1" applyNumberFormat="1" applyFont="1" applyFill="1" applyBorder="1" applyAlignment="1">
      <alignment horizontal="left"/>
    </xf>
    <xf numFmtId="164" fontId="0" fillId="0" borderId="0" xfId="160" applyNumberFormat="1" applyFont="1"/>
    <xf numFmtId="0" fontId="0" fillId="0" borderId="1" xfId="0" applyBorder="1" applyAlignment="1">
      <alignment horizontal="center"/>
    </xf>
    <xf numFmtId="0" fontId="29" fillId="0" borderId="0" xfId="310" applyFont="1" applyAlignment="1">
      <alignment horizontal="center"/>
    </xf>
    <xf numFmtId="0" fontId="29" fillId="0" borderId="0" xfId="201" applyNumberFormat="1" applyFont="1" applyAlignment="1">
      <alignment horizontal="left"/>
    </xf>
    <xf numFmtId="0" fontId="29" fillId="0" borderId="0" xfId="201" applyNumberFormat="1" applyFont="1" applyAlignment="1">
      <alignment horizontal="left" indent="1"/>
    </xf>
    <xf numFmtId="43" fontId="29" fillId="0" borderId="0" xfId="160" applyFont="1"/>
    <xf numFmtId="0" fontId="27" fillId="0" borderId="0" xfId="310" applyFont="1"/>
    <xf numFmtId="0" fontId="29" fillId="0" borderId="0" xfId="160" applyNumberFormat="1" applyFont="1" applyFill="1" applyAlignment="1">
      <alignment horizontal="center"/>
    </xf>
    <xf numFmtId="49" fontId="29" fillId="0" borderId="0" xfId="310" quotePrefix="1" applyNumberFormat="1" applyFont="1" applyAlignment="1">
      <alignment horizontal="center"/>
    </xf>
    <xf numFmtId="164" fontId="29" fillId="0" borderId="0" xfId="160" quotePrefix="1" applyNumberFormat="1" applyFont="1" applyFill="1"/>
    <xf numFmtId="0" fontId="29" fillId="0" borderId="0" xfId="310" applyFont="1" applyAlignment="1">
      <alignment horizontal="center" vertical="center"/>
    </xf>
    <xf numFmtId="164" fontId="29" fillId="0" borderId="18" xfId="160" applyNumberFormat="1" applyFont="1" applyFill="1" applyBorder="1" applyAlignment="1">
      <alignment vertical="center"/>
    </xf>
    <xf numFmtId="49" fontId="27" fillId="0" borderId="0" xfId="310" applyNumberFormat="1" applyFont="1" applyAlignment="1">
      <alignment vertical="center"/>
    </xf>
    <xf numFmtId="0" fontId="27" fillId="0" borderId="0" xfId="310" applyFont="1" applyAlignment="1">
      <alignment vertical="center"/>
    </xf>
    <xf numFmtId="0" fontId="29" fillId="0" borderId="0" xfId="310" applyFont="1" applyAlignment="1">
      <alignment vertical="center"/>
    </xf>
    <xf numFmtId="164" fontId="29" fillId="0" borderId="0" xfId="160" applyNumberFormat="1" applyFont="1" applyFill="1" applyBorder="1" applyAlignment="1">
      <alignment vertical="center"/>
    </xf>
    <xf numFmtId="49" fontId="27" fillId="0" borderId="0" xfId="0" applyNumberFormat="1" applyFont="1" applyFill="1" applyAlignment="1" applyProtection="1">
      <alignment horizontal="center"/>
    </xf>
    <xf numFmtId="0" fontId="27" fillId="0" borderId="0" xfId="310" quotePrefix="1" applyFont="1" applyAlignment="1">
      <alignment horizontal="center"/>
    </xf>
    <xf numFmtId="17" fontId="66" fillId="0" borderId="0" xfId="0" applyNumberFormat="1" applyFont="1" applyFill="1" applyBorder="1" applyAlignment="1">
      <alignment horizontal="center"/>
    </xf>
    <xf numFmtId="37" fontId="29" fillId="0" borderId="0" xfId="0" applyNumberFormat="1" applyFont="1" applyFill="1" applyAlignment="1" applyProtection="1">
      <alignment horizontal="right"/>
    </xf>
    <xf numFmtId="0" fontId="29" fillId="0" borderId="0" xfId="0" applyFont="1" applyFill="1" applyAlignment="1">
      <alignment horizontal="left"/>
    </xf>
    <xf numFmtId="164" fontId="29" fillId="0" borderId="19" xfId="160" applyNumberFormat="1" applyFont="1" applyFill="1" applyBorder="1" applyAlignment="1" applyProtection="1">
      <alignment horizontal="right"/>
    </xf>
    <xf numFmtId="164" fontId="29" fillId="0" borderId="20" xfId="160" applyNumberFormat="1" applyFont="1" applyFill="1" applyBorder="1" applyAlignment="1" applyProtection="1">
      <alignment horizontal="right"/>
    </xf>
    <xf numFmtId="164" fontId="29" fillId="0" borderId="21" xfId="160" applyNumberFormat="1" applyFont="1" applyFill="1" applyBorder="1" applyAlignment="1" applyProtection="1">
      <alignment horizontal="right"/>
    </xf>
    <xf numFmtId="164" fontId="29" fillId="0" borderId="0" xfId="160" applyNumberFormat="1" applyFont="1" applyFill="1" applyBorder="1" applyAlignment="1" applyProtection="1">
      <alignment horizontal="right" vertical="center"/>
    </xf>
    <xf numFmtId="164" fontId="29" fillId="0" borderId="2" xfId="160" applyNumberFormat="1" applyFont="1" applyFill="1" applyBorder="1" applyAlignment="1" applyProtection="1">
      <alignment horizontal="right" vertical="center"/>
    </xf>
    <xf numFmtId="0" fontId="29" fillId="0" borderId="0" xfId="0" applyFont="1" applyFill="1" applyAlignment="1">
      <alignment horizontal="left" indent="1"/>
    </xf>
    <xf numFmtId="164" fontId="29" fillId="0" borderId="0" xfId="160" applyNumberFormat="1" applyFont="1" applyFill="1" applyAlignment="1">
      <alignment horizontal="right"/>
    </xf>
    <xf numFmtId="0" fontId="29" fillId="30" borderId="0" xfId="0" applyFont="1" applyFill="1"/>
    <xf numFmtId="0" fontId="29" fillId="0" borderId="0" xfId="306" applyFont="1" applyFill="1" applyAlignment="1"/>
    <xf numFmtId="37" fontId="29" fillId="0" borderId="0" xfId="0" applyNumberFormat="1" applyFont="1" applyFill="1" applyBorder="1" applyAlignment="1" applyProtection="1">
      <alignment horizontal="right"/>
    </xf>
    <xf numFmtId="0" fontId="29" fillId="0" borderId="0" xfId="306" applyFont="1" applyFill="1" applyAlignment="1">
      <alignment horizontal="left" indent="1"/>
    </xf>
    <xf numFmtId="164" fontId="29" fillId="0" borderId="19" xfId="160" applyNumberFormat="1" applyFont="1" applyBorder="1"/>
    <xf numFmtId="164" fontId="29" fillId="0" borderId="20" xfId="160" applyNumberFormat="1" applyFont="1" applyBorder="1"/>
    <xf numFmtId="49" fontId="29" fillId="0" borderId="0" xfId="310" applyNumberFormat="1" applyFont="1" applyAlignment="1"/>
    <xf numFmtId="164" fontId="29" fillId="0" borderId="21" xfId="176" applyNumberFormat="1" applyFont="1" applyFill="1" applyBorder="1"/>
    <xf numFmtId="164" fontId="29" fillId="0" borderId="21" xfId="160" applyNumberFormat="1" applyFont="1" applyBorder="1"/>
    <xf numFmtId="164" fontId="29" fillId="0" borderId="0" xfId="0" applyNumberFormat="1" applyFont="1" applyFill="1"/>
    <xf numFmtId="37" fontId="29" fillId="0" borderId="0" xfId="0" applyNumberFormat="1" applyFont="1" applyFill="1" applyAlignment="1" applyProtection="1"/>
    <xf numFmtId="173" fontId="29" fillId="0" borderId="0" xfId="160" applyNumberFormat="1" applyFont="1" applyFill="1"/>
    <xf numFmtId="168" fontId="29" fillId="0" borderId="0" xfId="160" applyNumberFormat="1" applyFont="1" applyFill="1"/>
    <xf numFmtId="164" fontId="27" fillId="0" borderId="31" xfId="160" quotePrefix="1" applyNumberFormat="1" applyFont="1" applyFill="1" applyBorder="1" applyAlignment="1"/>
    <xf numFmtId="164" fontId="27" fillId="0" borderId="0" xfId="160" quotePrefix="1" applyNumberFormat="1" applyFont="1" applyFill="1" applyBorder="1" applyAlignment="1"/>
    <xf numFmtId="175" fontId="27" fillId="0" borderId="0" xfId="160" applyNumberFormat="1" applyFont="1" applyFill="1" applyBorder="1" applyAlignment="1">
      <alignment horizontal="center"/>
    </xf>
    <xf numFmtId="164" fontId="29" fillId="0" borderId="1" xfId="160" applyNumberFormat="1" applyFont="1" applyFill="1" applyBorder="1"/>
    <xf numFmtId="0" fontId="33" fillId="0" borderId="0" xfId="0" applyFont="1" applyFill="1"/>
    <xf numFmtId="0" fontId="88" fillId="0" borderId="0" xfId="0" applyFont="1" applyFill="1"/>
    <xf numFmtId="0" fontId="66" fillId="0" borderId="0" xfId="0" applyFont="1" applyFill="1"/>
    <xf numFmtId="49" fontId="29" fillId="0" borderId="0" xfId="310" applyNumberFormat="1" applyFont="1" applyFill="1" applyAlignment="1">
      <alignment horizontal="left" indent="1"/>
    </xf>
    <xf numFmtId="0" fontId="29" fillId="0" borderId="0" xfId="310" applyFont="1" applyAlignment="1">
      <alignment horizontal="left" indent="2"/>
    </xf>
    <xf numFmtId="0" fontId="29" fillId="0" borderId="0" xfId="310" applyFont="1" applyFill="1" applyAlignment="1">
      <alignment horizontal="left" indent="2"/>
    </xf>
    <xf numFmtId="0" fontId="29" fillId="0" borderId="0" xfId="0" applyFont="1" applyFill="1" applyAlignment="1">
      <alignment horizontal="left" indent="2"/>
    </xf>
    <xf numFmtId="0" fontId="29" fillId="0" borderId="0" xfId="310" applyFont="1" applyAlignment="1">
      <alignment horizontal="left" indent="1"/>
    </xf>
    <xf numFmtId="0" fontId="27" fillId="0" borderId="0" xfId="0" applyNumberFormat="1" applyFont="1" applyFill="1"/>
    <xf numFmtId="0" fontId="29" fillId="0" borderId="0" xfId="310" applyFont="1" applyFill="1" applyAlignment="1">
      <alignment horizontal="left" indent="1"/>
    </xf>
    <xf numFmtId="49" fontId="29" fillId="0" borderId="0" xfId="160" applyNumberFormat="1" applyFont="1" applyFill="1" applyAlignment="1">
      <alignment horizontal="left" indent="1"/>
    </xf>
    <xf numFmtId="0" fontId="27" fillId="0" borderId="0" xfId="0" applyFont="1" applyFill="1"/>
    <xf numFmtId="0" fontId="27" fillId="0" borderId="0" xfId="0" applyFont="1" applyFill="1" applyAlignment="1">
      <alignment horizontal="left"/>
    </xf>
    <xf numFmtId="0" fontId="27" fillId="0" borderId="0" xfId="310" applyFont="1" applyAlignment="1">
      <alignment horizontal="left" indent="1"/>
    </xf>
    <xf numFmtId="164" fontId="33" fillId="0" borderId="0" xfId="160" applyNumberFormat="1" applyFont="1" applyFill="1"/>
    <xf numFmtId="164" fontId="33" fillId="0" borderId="0" xfId="160" applyNumberFormat="1" applyFont="1" applyFill="1" applyBorder="1"/>
    <xf numFmtId="0" fontId="33" fillId="0" borderId="0" xfId="0" applyFont="1" applyFill="1" applyBorder="1"/>
    <xf numFmtId="0" fontId="89" fillId="0" borderId="1" xfId="0" applyNumberFormat="1" applyFont="1" applyBorder="1" applyAlignment="1">
      <alignment horizontal="center" vertical="center" wrapText="1"/>
    </xf>
    <xf numFmtId="0" fontId="29" fillId="30" borderId="0" xfId="310" applyFont="1" applyFill="1"/>
    <xf numFmtId="164" fontId="29" fillId="30" borderId="0" xfId="160" applyNumberFormat="1" applyFont="1" applyFill="1" applyBorder="1"/>
    <xf numFmtId="187" fontId="12" fillId="0" borderId="0" xfId="310" applyNumberFormat="1" applyFont="1" applyFill="1" applyAlignment="1">
      <alignment horizontal="right" vertical="center"/>
    </xf>
    <xf numFmtId="3" fontId="12" fillId="0" borderId="0" xfId="310" applyNumberFormat="1" applyFont="1" applyFill="1" applyAlignment="1">
      <alignment horizontal="right" vertical="center"/>
    </xf>
    <xf numFmtId="187" fontId="12" fillId="0" borderId="0" xfId="160" applyNumberFormat="1" applyFont="1" applyFill="1" applyAlignment="1">
      <alignment horizontal="right" vertical="center"/>
    </xf>
    <xf numFmtId="0" fontId="12" fillId="0" borderId="0" xfId="310" applyFont="1" applyFill="1" applyAlignment="1">
      <alignment horizontal="justify" vertical="top"/>
    </xf>
    <xf numFmtId="37" fontId="12" fillId="0" borderId="0" xfId="310" applyNumberFormat="1" applyFont="1" applyFill="1" applyBorder="1" applyAlignment="1">
      <alignment horizontal="right" vertical="center"/>
    </xf>
    <xf numFmtId="187" fontId="12" fillId="0" borderId="18" xfId="310" applyNumberFormat="1" applyFont="1" applyFill="1" applyBorder="1" applyAlignment="1">
      <alignment horizontal="right" vertical="center"/>
    </xf>
    <xf numFmtId="3" fontId="12" fillId="0" borderId="0" xfId="310" applyNumberFormat="1" applyFont="1" applyFill="1" applyBorder="1" applyAlignment="1">
      <alignment horizontal="right" vertical="center"/>
    </xf>
    <xf numFmtId="164" fontId="27" fillId="0" borderId="0" xfId="160" quotePrefix="1" applyNumberFormat="1" applyFont="1" applyFill="1" applyAlignment="1">
      <alignment horizontal="center" vertical="center" wrapText="1"/>
    </xf>
    <xf numFmtId="0" fontId="27" fillId="0" borderId="0" xfId="310" quotePrefix="1" applyFont="1" applyFill="1" applyAlignment="1">
      <alignment horizontal="center" vertical="center" wrapText="1"/>
    </xf>
    <xf numFmtId="0" fontId="27" fillId="0" borderId="0" xfId="310" applyFont="1" applyFill="1" applyAlignment="1">
      <alignment horizontal="center" vertical="center" wrapText="1"/>
    </xf>
    <xf numFmtId="0" fontId="90" fillId="0" borderId="0" xfId="310" applyFont="1"/>
    <xf numFmtId="0" fontId="91" fillId="0" borderId="0" xfId="310" applyFont="1" applyAlignment="1">
      <alignment horizontal="center"/>
    </xf>
    <xf numFmtId="0" fontId="92" fillId="0" borderId="0" xfId="310" applyFont="1" applyAlignment="1">
      <alignment horizontal="center"/>
    </xf>
    <xf numFmtId="0" fontId="92" fillId="0" borderId="0" xfId="310" applyFont="1"/>
    <xf numFmtId="164" fontId="90" fillId="0" borderId="0" xfId="160" applyNumberFormat="1" applyFont="1" applyFill="1"/>
    <xf numFmtId="0" fontId="90" fillId="0" borderId="0" xfId="310" applyFont="1" applyFill="1"/>
    <xf numFmtId="164" fontId="90" fillId="0" borderId="0" xfId="160" applyNumberFormat="1" applyFont="1"/>
    <xf numFmtId="0" fontId="90" fillId="0" borderId="0" xfId="201" applyNumberFormat="1" applyFont="1" applyAlignment="1"/>
    <xf numFmtId="0" fontId="90" fillId="0" borderId="0" xfId="310" applyFont="1" applyAlignment="1">
      <alignment horizontal="center"/>
    </xf>
    <xf numFmtId="43" fontId="90" fillId="0" borderId="0" xfId="160" applyFont="1" applyFill="1"/>
    <xf numFmtId="0" fontId="90" fillId="0" borderId="0" xfId="201" applyNumberFormat="1" applyFont="1" applyAlignment="1">
      <alignment horizontal="left"/>
    </xf>
    <xf numFmtId="164" fontId="90" fillId="0" borderId="0" xfId="310" applyNumberFormat="1" applyFont="1"/>
    <xf numFmtId="164" fontId="90" fillId="0" borderId="0" xfId="160" applyNumberFormat="1" applyFont="1" applyFill="1" applyBorder="1"/>
    <xf numFmtId="37" fontId="90" fillId="0" borderId="0" xfId="310" applyNumberFormat="1" applyFont="1" applyFill="1" applyAlignment="1">
      <alignment horizontal="center"/>
    </xf>
    <xf numFmtId="0" fontId="90" fillId="0" borderId="0" xfId="310" applyFont="1" applyFill="1" applyAlignment="1">
      <alignment horizontal="center"/>
    </xf>
    <xf numFmtId="43" fontId="90" fillId="0" borderId="0" xfId="160" applyFont="1"/>
    <xf numFmtId="164" fontId="90" fillId="0" borderId="23" xfId="160" applyNumberFormat="1" applyFont="1" applyFill="1" applyBorder="1"/>
    <xf numFmtId="0" fontId="90" fillId="0" borderId="0" xfId="201" applyNumberFormat="1" applyFont="1" applyAlignment="1">
      <alignment horizontal="left" indent="1"/>
    </xf>
    <xf numFmtId="0" fontId="90" fillId="0" borderId="0" xfId="201" applyNumberFormat="1" applyFont="1" applyFill="1" applyAlignment="1"/>
    <xf numFmtId="43" fontId="90" fillId="0" borderId="0" xfId="160" applyFont="1" applyBorder="1"/>
    <xf numFmtId="0" fontId="90" fillId="0" borderId="0" xfId="160" applyNumberFormat="1" applyFont="1" applyFill="1" applyAlignment="1">
      <alignment horizontal="center"/>
    </xf>
    <xf numFmtId="0" fontId="90" fillId="0" borderId="0" xfId="310" applyFont="1" applyAlignment="1">
      <alignment horizontal="left"/>
    </xf>
    <xf numFmtId="49" fontId="90" fillId="0" borderId="0" xfId="310" quotePrefix="1" applyNumberFormat="1" applyFont="1" applyAlignment="1">
      <alignment horizontal="center"/>
    </xf>
    <xf numFmtId="49" fontId="90" fillId="0" borderId="0" xfId="310" applyNumberFormat="1" applyFont="1" applyFill="1" applyAlignment="1">
      <alignment horizontal="center"/>
    </xf>
    <xf numFmtId="1" fontId="90" fillId="0" borderId="0" xfId="310" quotePrefix="1" applyNumberFormat="1" applyFont="1" applyAlignment="1">
      <alignment horizontal="center"/>
    </xf>
    <xf numFmtId="37" fontId="90" fillId="0" borderId="0" xfId="310" applyNumberFormat="1" applyFont="1" applyFill="1" applyAlignment="1">
      <alignment horizontal="right" vertical="center" wrapText="1"/>
    </xf>
    <xf numFmtId="0" fontId="90" fillId="0" borderId="0" xfId="310" applyFont="1" applyAlignment="1">
      <alignment horizontal="center" vertical="center"/>
    </xf>
    <xf numFmtId="164" fontId="90" fillId="0" borderId="18" xfId="160" applyNumberFormat="1" applyFont="1" applyFill="1" applyBorder="1" applyAlignment="1">
      <alignment vertical="center"/>
    </xf>
    <xf numFmtId="164" fontId="90" fillId="0" borderId="0" xfId="160" applyNumberFormat="1" applyFont="1" applyFill="1" applyAlignment="1">
      <alignment vertical="center"/>
    </xf>
    <xf numFmtId="0" fontId="90" fillId="0" borderId="0" xfId="310" applyFont="1" applyAlignment="1">
      <alignment vertical="center"/>
    </xf>
    <xf numFmtId="49" fontId="92" fillId="0" borderId="0" xfId="310" applyNumberFormat="1" applyFont="1" applyAlignment="1">
      <alignment vertical="center"/>
    </xf>
    <xf numFmtId="0" fontId="92" fillId="0" borderId="0" xfId="310" applyFont="1" applyAlignment="1">
      <alignment vertical="center"/>
    </xf>
    <xf numFmtId="164" fontId="90" fillId="0" borderId="0" xfId="160" applyNumberFormat="1" applyFont="1" applyFill="1" applyBorder="1" applyAlignment="1">
      <alignment vertical="center"/>
    </xf>
    <xf numFmtId="164" fontId="90" fillId="0" borderId="0" xfId="160" applyNumberFormat="1" applyFont="1" applyBorder="1" applyAlignment="1">
      <alignment vertical="center"/>
    </xf>
    <xf numFmtId="49" fontId="92" fillId="0" borderId="0" xfId="310" applyNumberFormat="1" applyFont="1"/>
    <xf numFmtId="164" fontId="90" fillId="0" borderId="0" xfId="310" applyNumberFormat="1" applyFont="1" applyFill="1"/>
    <xf numFmtId="43" fontId="90" fillId="0" borderId="22" xfId="160" applyFont="1" applyFill="1" applyBorder="1"/>
    <xf numFmtId="43" fontId="90" fillId="0" borderId="0" xfId="160" applyFont="1" applyFill="1" applyBorder="1"/>
    <xf numFmtId="0" fontId="33" fillId="0" borderId="0" xfId="0" applyFont="1" applyAlignment="1">
      <alignment vertical="top" wrapText="1"/>
    </xf>
    <xf numFmtId="0" fontId="33" fillId="0" borderId="0" xfId="0" applyFont="1" applyAlignment="1">
      <alignment vertical="top"/>
    </xf>
    <xf numFmtId="172" fontId="29" fillId="0" borderId="0" xfId="310" applyNumberFormat="1" applyFont="1" applyFill="1" applyAlignment="1">
      <alignment horizontal="justify" vertical="top"/>
    </xf>
    <xf numFmtId="0" fontId="92" fillId="0" borderId="0" xfId="310" quotePrefix="1" applyFont="1" applyFill="1" applyAlignment="1">
      <alignment horizontal="center"/>
    </xf>
    <xf numFmtId="0" fontId="29" fillId="0" borderId="0" xfId="309" applyFont="1" applyFill="1" applyAlignment="1"/>
    <xf numFmtId="0" fontId="0" fillId="0" borderId="0" xfId="0" applyFill="1" applyAlignment="1">
      <alignment vertical="top"/>
    </xf>
    <xf numFmtId="0" fontId="33" fillId="0" borderId="0" xfId="0" applyFont="1" applyFill="1" applyAlignment="1">
      <alignment vertical="top"/>
    </xf>
    <xf numFmtId="0" fontId="27" fillId="0" borderId="0" xfId="0" applyFont="1" applyAlignment="1"/>
    <xf numFmtId="0" fontId="12" fillId="0" borderId="0" xfId="0" applyFont="1" applyAlignment="1">
      <alignment horizontal="center" vertical="top" wrapText="1"/>
    </xf>
    <xf numFmtId="164" fontId="12" fillId="0" borderId="0" xfId="160" applyNumberFormat="1" applyFont="1" applyFill="1" applyAlignment="1">
      <alignment horizontal="left" indent="1"/>
    </xf>
    <xf numFmtId="0" fontId="12" fillId="0" borderId="0" xfId="310" applyFont="1" applyBorder="1"/>
    <xf numFmtId="0" fontId="29" fillId="0" borderId="0" xfId="160" applyNumberFormat="1" applyFont="1" applyFill="1" applyAlignment="1">
      <alignment horizontal="left"/>
    </xf>
    <xf numFmtId="0" fontId="27" fillId="0" borderId="0" xfId="0" applyFont="1" applyFill="1" applyBorder="1"/>
    <xf numFmtId="0" fontId="29" fillId="0" borderId="0" xfId="310" applyFont="1" applyFill="1" applyAlignment="1">
      <alignment horizontal="left" vertical="top"/>
    </xf>
    <xf numFmtId="17" fontId="27" fillId="0" borderId="0" xfId="0" quotePrefix="1" applyNumberFormat="1" applyFont="1" applyFill="1" applyBorder="1" applyAlignment="1">
      <alignment horizontal="center" wrapText="1"/>
    </xf>
    <xf numFmtId="49" fontId="27" fillId="0" borderId="0" xfId="0" applyNumberFormat="1" applyFont="1" applyFill="1" applyBorder="1" applyAlignment="1">
      <alignment horizontal="center" vertical="top"/>
    </xf>
    <xf numFmtId="49" fontId="27" fillId="0" borderId="0" xfId="0" applyNumberFormat="1" applyFont="1" applyFill="1" applyAlignment="1">
      <alignment horizontal="center" vertical="top"/>
    </xf>
    <xf numFmtId="0" fontId="27" fillId="0" borderId="0" xfId="310" applyNumberFormat="1" applyFont="1" applyFill="1" applyAlignment="1">
      <alignment horizontal="center" vertical="top"/>
    </xf>
    <xf numFmtId="0" fontId="0" fillId="0" borderId="0" xfId="0" applyAlignment="1">
      <alignment horizontal="right"/>
    </xf>
    <xf numFmtId="0" fontId="33" fillId="0" borderId="0" xfId="0" applyFont="1" applyFill="1" applyAlignment="1">
      <alignment horizontal="justify" vertical="top"/>
    </xf>
    <xf numFmtId="0" fontId="30" fillId="0" borderId="0" xfId="310" applyFont="1" applyFill="1" applyAlignment="1">
      <alignment horizontal="centerContinuous"/>
    </xf>
    <xf numFmtId="0" fontId="27" fillId="0" borderId="0" xfId="0" applyFont="1" applyAlignment="1">
      <alignment horizontal="centerContinuous"/>
    </xf>
    <xf numFmtId="0" fontId="27" fillId="0" borderId="0" xfId="310" applyFont="1" applyFill="1" applyBorder="1" applyAlignment="1">
      <alignment horizontal="centerContinuous"/>
    </xf>
    <xf numFmtId="164" fontId="33" fillId="0" borderId="0" xfId="0" applyNumberFormat="1" applyFont="1" applyAlignment="1">
      <alignment vertical="top" wrapText="1"/>
    </xf>
    <xf numFmtId="187" fontId="29" fillId="0" borderId="0" xfId="310" applyNumberFormat="1" applyFont="1" applyFill="1" applyAlignment="1">
      <alignment vertical="top"/>
    </xf>
    <xf numFmtId="164" fontId="29" fillId="0" borderId="0" xfId="310" applyNumberFormat="1" applyFont="1" applyFill="1" applyAlignment="1">
      <alignment horizontal="justify" vertical="top"/>
    </xf>
    <xf numFmtId="1" fontId="27" fillId="0" borderId="0" xfId="160" applyNumberFormat="1" applyFont="1" applyFill="1" applyAlignment="1">
      <alignment horizontal="left" vertical="top"/>
    </xf>
    <xf numFmtId="0" fontId="29" fillId="0" borderId="0" xfId="310" applyFont="1" applyFill="1" applyBorder="1" applyAlignment="1"/>
    <xf numFmtId="0" fontId="33" fillId="33" borderId="0" xfId="0" applyFont="1" applyFill="1"/>
    <xf numFmtId="164" fontId="33" fillId="33" borderId="0" xfId="0" applyNumberFormat="1" applyFont="1" applyFill="1"/>
    <xf numFmtId="164" fontId="33" fillId="0" borderId="0" xfId="160" applyNumberFormat="1" applyFont="1"/>
    <xf numFmtId="164" fontId="33" fillId="0" borderId="0" xfId="0" applyNumberFormat="1" applyFont="1"/>
    <xf numFmtId="164" fontId="33" fillId="0" borderId="0" xfId="0" applyNumberFormat="1" applyFont="1" applyFill="1"/>
    <xf numFmtId="164" fontId="12" fillId="0" borderId="18" xfId="160" applyNumberFormat="1" applyFont="1" applyBorder="1"/>
    <xf numFmtId="164" fontId="0" fillId="0" borderId="0" xfId="0" applyNumberFormat="1"/>
    <xf numFmtId="0" fontId="82" fillId="0" borderId="0" xfId="310" quotePrefix="1" applyFont="1" applyFill="1" applyAlignment="1"/>
    <xf numFmtId="0" fontId="82" fillId="0" borderId="32" xfId="310" quotePrefix="1" applyFont="1" applyFill="1" applyBorder="1" applyAlignment="1"/>
    <xf numFmtId="0" fontId="82" fillId="0" borderId="7" xfId="310" quotePrefix="1" applyFont="1" applyFill="1" applyBorder="1" applyAlignment="1"/>
    <xf numFmtId="0" fontId="82" fillId="0" borderId="33" xfId="310" quotePrefix="1" applyFont="1" applyFill="1" applyBorder="1" applyAlignment="1"/>
    <xf numFmtId="0" fontId="29" fillId="0" borderId="0" xfId="310" applyFont="1" applyFill="1" applyAlignment="1">
      <alignment horizontal="center"/>
    </xf>
    <xf numFmtId="175" fontId="27" fillId="0" borderId="1" xfId="160" applyNumberFormat="1" applyFont="1" applyFill="1" applyBorder="1" applyAlignment="1">
      <alignment horizontal="center" wrapText="1"/>
    </xf>
    <xf numFmtId="164" fontId="27" fillId="0" borderId="1" xfId="160" applyNumberFormat="1" applyFont="1" applyFill="1" applyBorder="1" applyAlignment="1">
      <alignment horizontal="center" vertical="center"/>
    </xf>
    <xf numFmtId="0" fontId="0" fillId="34" borderId="0" xfId="0" applyFill="1" applyAlignment="1">
      <alignment horizontal="center"/>
    </xf>
    <xf numFmtId="0" fontId="0" fillId="34" borderId="0" xfId="0" applyFill="1"/>
    <xf numFmtId="164" fontId="0" fillId="34" borderId="0" xfId="160" applyNumberFormat="1" applyFont="1" applyFill="1"/>
    <xf numFmtId="0" fontId="0" fillId="34" borderId="0" xfId="0" applyFill="1" applyAlignment="1">
      <alignment horizontal="right"/>
    </xf>
    <xf numFmtId="0" fontId="24" fillId="34" borderId="0" xfId="0" applyFont="1" applyFill="1" applyAlignment="1">
      <alignment horizontal="right"/>
    </xf>
    <xf numFmtId="0" fontId="0" fillId="0" borderId="0" xfId="0" applyAlignment="1">
      <alignment horizontal="left"/>
    </xf>
    <xf numFmtId="0" fontId="29" fillId="0" borderId="0" xfId="310" applyFont="1" applyFill="1" applyAlignment="1">
      <alignment horizontal="left"/>
    </xf>
    <xf numFmtId="49" fontId="29" fillId="0" borderId="0" xfId="310" quotePrefix="1" applyNumberFormat="1" applyFont="1" applyFill="1" applyAlignment="1">
      <alignment horizontal="center"/>
    </xf>
    <xf numFmtId="0" fontId="22" fillId="0" borderId="0" xfId="0" applyFont="1"/>
    <xf numFmtId="164" fontId="90" fillId="0" borderId="21" xfId="160" applyNumberFormat="1" applyFont="1" applyFill="1" applyBorder="1"/>
    <xf numFmtId="0" fontId="27" fillId="0" borderId="0" xfId="388" applyNumberFormat="1" applyFont="1" applyFill="1" applyAlignment="1">
      <alignment vertical="center"/>
    </xf>
    <xf numFmtId="0" fontId="94" fillId="0" borderId="0" xfId="389" applyFont="1" applyFill="1" applyAlignment="1"/>
    <xf numFmtId="0" fontId="27" fillId="0" borderId="0" xfId="389" applyFont="1" applyFill="1" applyAlignment="1"/>
    <xf numFmtId="0" fontId="29" fillId="0" borderId="0" xfId="389" applyFont="1"/>
    <xf numFmtId="0" fontId="0" fillId="0" borderId="0" xfId="265" applyFont="1" applyAlignment="1"/>
    <xf numFmtId="164" fontId="95" fillId="0" borderId="0" xfId="389" applyNumberFormat="1" applyFont="1"/>
    <xf numFmtId="0" fontId="27" fillId="0" borderId="23" xfId="389" applyFont="1" applyFill="1" applyBorder="1" applyAlignment="1"/>
    <xf numFmtId="0" fontId="27" fillId="0" borderId="23" xfId="389" applyFont="1" applyBorder="1"/>
    <xf numFmtId="0" fontId="27" fillId="0" borderId="0" xfId="389" applyFont="1" applyFill="1" applyBorder="1" applyAlignment="1"/>
    <xf numFmtId="0" fontId="27" fillId="0" borderId="0" xfId="389" applyFont="1" applyBorder="1"/>
    <xf numFmtId="0" fontId="96" fillId="0" borderId="0" xfId="388" applyFont="1" applyFill="1" applyAlignment="1"/>
    <xf numFmtId="0" fontId="96" fillId="0" borderId="0" xfId="388" applyFont="1" applyFill="1" applyAlignment="1">
      <alignment horizontal="center" vertical="center" wrapText="1"/>
    </xf>
    <xf numFmtId="0" fontId="82" fillId="0" borderId="2" xfId="265" quotePrefix="1" applyFont="1" applyBorder="1" applyAlignment="1">
      <alignment vertical="top"/>
    </xf>
    <xf numFmtId="0" fontId="82" fillId="0" borderId="2" xfId="160" applyNumberFormat="1" applyFont="1" applyBorder="1" applyAlignment="1">
      <alignment horizontal="center"/>
    </xf>
    <xf numFmtId="0" fontId="82" fillId="0" borderId="0" xfId="265" quotePrefix="1" applyFont="1" applyBorder="1" applyAlignment="1">
      <alignment vertical="top"/>
    </xf>
    <xf numFmtId="0" fontId="97" fillId="0" borderId="0" xfId="388" applyFont="1" applyFill="1"/>
    <xf numFmtId="0" fontId="82" fillId="0" borderId="0" xfId="265" applyFont="1" applyBorder="1" applyAlignment="1">
      <alignment horizontal="center" vertical="center"/>
    </xf>
    <xf numFmtId="0" fontId="12" fillId="0" borderId="0" xfId="265" applyFont="1" applyBorder="1" applyAlignment="1">
      <alignment horizontal="center" vertical="center" wrapText="1"/>
    </xf>
    <xf numFmtId="0" fontId="82" fillId="0" borderId="0" xfId="160" applyNumberFormat="1" applyFont="1" applyBorder="1" applyAlignment="1">
      <alignment horizontal="center" vertical="center"/>
    </xf>
    <xf numFmtId="0" fontId="12" fillId="0" borderId="0" xfId="265" applyFont="1" applyBorder="1" applyAlignment="1">
      <alignment horizontal="center" vertical="top" wrapText="1"/>
    </xf>
    <xf numFmtId="0" fontId="82" fillId="0" borderId="0" xfId="389" applyFont="1" applyFill="1"/>
    <xf numFmtId="0" fontId="12" fillId="0" borderId="0" xfId="389" applyFont="1" applyFill="1"/>
    <xf numFmtId="0" fontId="82" fillId="0" borderId="0" xfId="313" applyFont="1" applyFill="1" applyAlignment="1">
      <alignment horizontal="left" vertical="top"/>
    </xf>
    <xf numFmtId="0" fontId="82" fillId="0" borderId="0" xfId="313" applyFont="1" applyFill="1" applyAlignment="1">
      <alignment horizontal="left" vertical="top" indent="1"/>
    </xf>
    <xf numFmtId="0" fontId="12" fillId="0" borderId="0" xfId="313" applyFont="1" applyFill="1" applyAlignment="1">
      <alignment horizontal="left" vertical="top" indent="1"/>
    </xf>
    <xf numFmtId="0" fontId="12" fillId="0" borderId="0" xfId="313" applyFont="1" applyFill="1" applyAlignment="1">
      <alignment horizontal="left" vertical="top"/>
    </xf>
    <xf numFmtId="0" fontId="29" fillId="0" borderId="0" xfId="390" applyFont="1" applyFill="1" applyAlignment="1">
      <alignment horizontal="left" vertical="top" indent="1"/>
    </xf>
    <xf numFmtId="0" fontId="33" fillId="0" borderId="0" xfId="265" applyFont="1" applyAlignment="1"/>
    <xf numFmtId="0" fontId="29" fillId="0" borderId="0" xfId="310" applyFont="1" applyFill="1" applyAlignment="1">
      <alignment horizontal="center"/>
    </xf>
    <xf numFmtId="0" fontId="29" fillId="0" borderId="0" xfId="201" applyNumberFormat="1" applyFont="1" applyFill="1" applyAlignment="1"/>
    <xf numFmtId="164" fontId="27" fillId="0" borderId="0" xfId="160" applyNumberFormat="1" applyFont="1" applyFill="1" applyAlignment="1">
      <alignment horizontal="right"/>
    </xf>
    <xf numFmtId="164" fontId="27" fillId="0" borderId="18" xfId="160" applyNumberFormat="1" applyFont="1" applyFill="1" applyBorder="1" applyAlignment="1" applyProtection="1">
      <alignment horizontal="right"/>
    </xf>
    <xf numFmtId="0" fontId="27" fillId="0" borderId="1" xfId="310" applyFont="1" applyBorder="1" applyAlignment="1">
      <alignment horizontal="center" vertical="center" wrapText="1"/>
    </xf>
    <xf numFmtId="0" fontId="89" fillId="0" borderId="23" xfId="0" applyNumberFormat="1" applyFont="1" applyBorder="1" applyAlignment="1">
      <alignment horizontal="center" vertical="center" wrapText="1"/>
    </xf>
    <xf numFmtId="0" fontId="12" fillId="0" borderId="0" xfId="310" applyFont="1" applyFill="1" applyAlignment="1">
      <alignment vertical="top"/>
    </xf>
    <xf numFmtId="0" fontId="89" fillId="0" borderId="0" xfId="0" applyFont="1"/>
    <xf numFmtId="0" fontId="82" fillId="0" borderId="0" xfId="0" quotePrefix="1" applyFont="1" applyBorder="1" applyAlignment="1">
      <alignment horizontal="center" vertical="top" wrapText="1"/>
    </xf>
    <xf numFmtId="0" fontId="12" fillId="0" borderId="0" xfId="310" applyFont="1" applyFill="1" applyBorder="1" applyAlignment="1">
      <alignment horizontal="justify" vertical="top"/>
    </xf>
    <xf numFmtId="0" fontId="82" fillId="0" borderId="0" xfId="310" applyFont="1" applyFill="1" applyBorder="1" applyAlignment="1">
      <alignment horizontal="justify" vertical="top"/>
    </xf>
    <xf numFmtId="0" fontId="27" fillId="0" borderId="0" xfId="160" applyNumberFormat="1" applyFont="1" applyFill="1" applyAlignment="1">
      <alignment horizontal="left" vertical="top"/>
    </xf>
    <xf numFmtId="0" fontId="29" fillId="0" borderId="0" xfId="310" applyNumberFormat="1" applyFont="1" applyFill="1" applyAlignment="1">
      <alignment vertical="center"/>
    </xf>
    <xf numFmtId="37" fontId="29" fillId="0" borderId="22" xfId="310" applyNumberFormat="1" applyFont="1" applyFill="1" applyBorder="1" applyAlignment="1">
      <alignment horizontal="right" vertical="center" wrapText="1"/>
    </xf>
    <xf numFmtId="37" fontId="29" fillId="0" borderId="0" xfId="310" applyNumberFormat="1" applyFont="1" applyFill="1" applyBorder="1" applyAlignment="1">
      <alignment horizontal="right" vertical="center" wrapText="1"/>
    </xf>
    <xf numFmtId="37" fontId="29" fillId="0" borderId="0" xfId="310" applyNumberFormat="1" applyFont="1" applyFill="1" applyAlignment="1">
      <alignment horizontal="right" vertical="center" wrapText="1"/>
    </xf>
    <xf numFmtId="49" fontId="29" fillId="0" borderId="0" xfId="310" applyNumberFormat="1" applyFont="1" applyFill="1" applyAlignment="1">
      <alignment vertical="center"/>
    </xf>
    <xf numFmtId="174" fontId="29" fillId="0" borderId="22" xfId="310" applyNumberFormat="1" applyFont="1" applyFill="1" applyBorder="1" applyAlignment="1">
      <alignment horizontal="right" vertical="center" wrapText="1"/>
    </xf>
    <xf numFmtId="0" fontId="12" fillId="0" borderId="0" xfId="310" applyFont="1" applyAlignment="1">
      <alignment vertical="top"/>
    </xf>
    <xf numFmtId="1" fontId="90" fillId="0" borderId="0" xfId="310" applyNumberFormat="1" applyFont="1" applyFill="1" applyAlignment="1">
      <alignment horizontal="center"/>
    </xf>
    <xf numFmtId="1" fontId="90" fillId="0" borderId="0" xfId="160" applyNumberFormat="1" applyFont="1" applyFill="1" applyAlignment="1">
      <alignment horizontal="center"/>
    </xf>
    <xf numFmtId="0" fontId="27" fillId="0" borderId="0" xfId="313" applyNumberFormat="1" applyFont="1" applyFill="1" applyAlignment="1">
      <alignment horizontal="left" vertical="center"/>
    </xf>
    <xf numFmtId="164" fontId="90" fillId="0" borderId="19" xfId="160" applyNumberFormat="1" applyFont="1" applyFill="1" applyBorder="1"/>
    <xf numFmtId="164" fontId="90" fillId="0" borderId="20" xfId="160" applyNumberFormat="1" applyFont="1" applyFill="1" applyBorder="1"/>
    <xf numFmtId="164" fontId="90" fillId="0" borderId="21" xfId="160" applyNumberFormat="1" applyFont="1" applyBorder="1"/>
    <xf numFmtId="164" fontId="90" fillId="0" borderId="0" xfId="160" applyNumberFormat="1" applyFont="1" applyFill="1" applyBorder="1"/>
    <xf numFmtId="164" fontId="90" fillId="0" borderId="0" xfId="160" applyNumberFormat="1" applyFont="1" applyFill="1"/>
    <xf numFmtId="0" fontId="102" fillId="0" borderId="0" xfId="784" applyFont="1"/>
    <xf numFmtId="37" fontId="29" fillId="36" borderId="0" xfId="0" applyNumberFormat="1" applyFont="1" applyFill="1" applyProtection="1"/>
    <xf numFmtId="0" fontId="0" fillId="36" borderId="0" xfId="0" applyFill="1"/>
    <xf numFmtId="0" fontId="33" fillId="36" borderId="0" xfId="0" applyFont="1" applyFill="1"/>
    <xf numFmtId="164" fontId="27" fillId="0" borderId="0" xfId="160" applyNumberFormat="1" applyFont="1" applyFill="1" applyAlignment="1">
      <alignment horizontal="center"/>
    </xf>
    <xf numFmtId="0" fontId="29" fillId="0" borderId="0" xfId="310" applyFont="1" applyFill="1" applyAlignment="1">
      <alignment horizontal="center"/>
    </xf>
    <xf numFmtId="0" fontId="27" fillId="0" borderId="0" xfId="310" applyFont="1" applyFill="1" applyAlignment="1">
      <alignment horizontal="center"/>
    </xf>
    <xf numFmtId="164" fontId="0" fillId="0" borderId="0" xfId="160" applyNumberFormat="1" applyFont="1"/>
    <xf numFmtId="37" fontId="29" fillId="0" borderId="0" xfId="0" applyNumberFormat="1" applyFont="1" applyFill="1" applyAlignment="1" applyProtection="1">
      <alignment horizontal="left" indent="1"/>
    </xf>
    <xf numFmtId="0" fontId="29" fillId="0" borderId="0" xfId="0" applyFont="1" applyAlignment="1">
      <alignment horizontal="left" indent="1"/>
    </xf>
    <xf numFmtId="164" fontId="29" fillId="0" borderId="0" xfId="193" applyNumberFormat="1" applyFont="1" applyFill="1" applyBorder="1" applyAlignment="1"/>
    <xf numFmtId="164" fontId="29" fillId="0" borderId="19" xfId="193" applyNumberFormat="1" applyFont="1" applyFill="1" applyBorder="1" applyAlignment="1"/>
    <xf numFmtId="164" fontId="29" fillId="0" borderId="20" xfId="193" applyNumberFormat="1" applyFont="1" applyFill="1" applyBorder="1" applyAlignment="1"/>
    <xf numFmtId="164" fontId="29" fillId="0" borderId="21" xfId="193" applyNumberFormat="1" applyFont="1" applyFill="1" applyBorder="1" applyAlignment="1"/>
    <xf numFmtId="0" fontId="29" fillId="0" borderId="0" xfId="0" applyFont="1" applyFill="1" applyBorder="1"/>
    <xf numFmtId="164" fontId="29" fillId="0" borderId="2" xfId="176" applyNumberFormat="1" applyFont="1" applyFill="1" applyBorder="1" applyAlignment="1" applyProtection="1">
      <alignment horizontal="right"/>
    </xf>
    <xf numFmtId="164" fontId="29" fillId="0" borderId="18" xfId="160" applyNumberFormat="1" applyFont="1" applyFill="1" applyBorder="1" applyAlignment="1" applyProtection="1">
      <alignment horizontal="right"/>
    </xf>
    <xf numFmtId="0" fontId="27" fillId="0" borderId="0" xfId="310" applyFont="1" applyFill="1" applyBorder="1"/>
    <xf numFmtId="0" fontId="27" fillId="0" borderId="0" xfId="310" quotePrefix="1" applyFont="1" applyFill="1" applyAlignment="1">
      <alignment horizontal="left"/>
    </xf>
    <xf numFmtId="0" fontId="29" fillId="0" borderId="0" xfId="310" quotePrefix="1" applyFont="1" applyAlignment="1">
      <alignment horizontal="left" indent="2"/>
    </xf>
    <xf numFmtId="0" fontId="31" fillId="0" borderId="0" xfId="310" applyFont="1" applyFill="1" applyAlignment="1">
      <alignment horizontal="center" vertical="top"/>
    </xf>
    <xf numFmtId="0" fontId="27" fillId="0" borderId="0" xfId="310" applyFont="1" applyFill="1" applyAlignment="1">
      <alignment horizontal="center" vertical="top"/>
    </xf>
    <xf numFmtId="0" fontId="104" fillId="0" borderId="0" xfId="781" applyFont="1"/>
    <xf numFmtId="0" fontId="27" fillId="0" borderId="0" xfId="297" applyFont="1" applyFill="1" applyAlignment="1"/>
    <xf numFmtId="168" fontId="29" fillId="0" borderId="0" xfId="782" applyNumberFormat="1" applyFont="1" applyFill="1" applyBorder="1" applyAlignment="1">
      <alignment vertical="top"/>
    </xf>
    <xf numFmtId="0" fontId="29" fillId="0" borderId="0" xfId="781" applyFont="1" applyFill="1" applyBorder="1" applyAlignment="1">
      <alignment vertical="top"/>
    </xf>
    <xf numFmtId="0" fontId="29" fillId="0" borderId="0" xfId="781" applyFont="1" applyFill="1" applyAlignment="1">
      <alignment vertical="top"/>
    </xf>
    <xf numFmtId="164" fontId="104" fillId="0" borderId="0" xfId="781" applyNumberFormat="1" applyFont="1"/>
    <xf numFmtId="43" fontId="99" fillId="0" borderId="0" xfId="160" applyFont="1"/>
    <xf numFmtId="43" fontId="0" fillId="0" borderId="0" xfId="160" applyFont="1"/>
    <xf numFmtId="49" fontId="99" fillId="0" borderId="0" xfId="160" applyNumberFormat="1" applyFont="1"/>
    <xf numFmtId="164" fontId="98" fillId="0" borderId="0" xfId="160" applyNumberFormat="1" applyFont="1"/>
    <xf numFmtId="43" fontId="98" fillId="0" borderId="0" xfId="160" applyFont="1"/>
    <xf numFmtId="0" fontId="98" fillId="0" borderId="0" xfId="0" applyFont="1"/>
    <xf numFmtId="49" fontId="98" fillId="0" borderId="0" xfId="160" applyNumberFormat="1" applyFont="1"/>
    <xf numFmtId="43" fontId="99" fillId="0" borderId="0" xfId="160" applyFont="1" applyFill="1" applyBorder="1" applyAlignment="1">
      <alignment vertical="center" wrapText="1"/>
    </xf>
    <xf numFmtId="49" fontId="99" fillId="0" borderId="0" xfId="160" applyNumberFormat="1" applyFont="1" applyFill="1" applyBorder="1" applyAlignment="1">
      <alignment vertical="center" wrapText="1"/>
    </xf>
    <xf numFmtId="164" fontId="99" fillId="0" borderId="0" xfId="160" applyNumberFormat="1" applyFont="1" applyFill="1" applyBorder="1" applyAlignment="1">
      <alignment horizontal="center" vertical="center" wrapText="1"/>
    </xf>
    <xf numFmtId="43" fontId="99" fillId="0" borderId="0" xfId="160" applyFont="1" applyFill="1" applyBorder="1" applyAlignment="1">
      <alignment horizontal="center" vertical="center" wrapText="1"/>
    </xf>
    <xf numFmtId="49" fontId="98" fillId="0" borderId="0" xfId="160" applyNumberFormat="1" applyFont="1" applyFill="1" applyBorder="1" applyAlignment="1">
      <alignment vertical="center" wrapText="1"/>
    </xf>
    <xf numFmtId="43" fontId="100" fillId="0" borderId="0" xfId="0" applyNumberFormat="1" applyFont="1"/>
    <xf numFmtId="49" fontId="0" fillId="0" borderId="0" xfId="0" applyNumberFormat="1"/>
    <xf numFmtId="164" fontId="100" fillId="0" borderId="7" xfId="160" applyNumberFormat="1" applyFont="1" applyBorder="1"/>
    <xf numFmtId="43" fontId="100" fillId="0" borderId="7" xfId="160" applyFont="1" applyBorder="1"/>
    <xf numFmtId="164" fontId="100" fillId="0" borderId="0" xfId="160" applyNumberFormat="1" applyFont="1"/>
    <xf numFmtId="43" fontId="100" fillId="0" borderId="0" xfId="160" applyFont="1"/>
    <xf numFmtId="0" fontId="100" fillId="0" borderId="0" xfId="0" applyFont="1"/>
    <xf numFmtId="0" fontId="0" fillId="0" borderId="0" xfId="0" applyAlignment="1">
      <alignment vertical="center"/>
    </xf>
    <xf numFmtId="43" fontId="0" fillId="0" borderId="0" xfId="0" applyNumberFormat="1"/>
    <xf numFmtId="164" fontId="99" fillId="35" borderId="32" xfId="160" applyNumberFormat="1" applyFont="1" applyFill="1" applyBorder="1" applyAlignment="1">
      <alignment horizontal="centerContinuous" vertical="center"/>
    </xf>
    <xf numFmtId="164" fontId="98" fillId="35" borderId="7" xfId="160" applyNumberFormat="1" applyFont="1" applyFill="1" applyBorder="1" applyAlignment="1">
      <alignment horizontal="centerContinuous" vertical="center"/>
    </xf>
    <xf numFmtId="0" fontId="98" fillId="35" borderId="7" xfId="0" applyFont="1" applyFill="1" applyBorder="1" applyAlignment="1">
      <alignment horizontal="centerContinuous" vertical="center"/>
    </xf>
    <xf numFmtId="164" fontId="99" fillId="35" borderId="1" xfId="160" applyNumberFormat="1" applyFont="1" applyFill="1" applyBorder="1" applyAlignment="1">
      <alignment horizontal="center" vertical="center" wrapText="1"/>
    </xf>
    <xf numFmtId="164" fontId="100" fillId="0" borderId="0" xfId="0" applyNumberFormat="1" applyFont="1"/>
    <xf numFmtId="0" fontId="100" fillId="0" borderId="7" xfId="0" applyFont="1" applyBorder="1"/>
    <xf numFmtId="164" fontId="92" fillId="0" borderId="0" xfId="160" quotePrefix="1" applyNumberFormat="1" applyFont="1" applyFill="1" applyAlignment="1">
      <alignment horizontal="center"/>
    </xf>
    <xf numFmtId="0" fontId="92" fillId="0" borderId="0" xfId="0" applyFont="1" applyAlignment="1">
      <alignment horizontal="center"/>
    </xf>
    <xf numFmtId="0" fontId="29" fillId="32" borderId="0" xfId="310" applyFont="1" applyFill="1" applyAlignment="1">
      <alignment horizontal="left" vertical="top"/>
    </xf>
    <xf numFmtId="164" fontId="29" fillId="32" borderId="0" xfId="160" applyNumberFormat="1" applyFont="1" applyFill="1" applyAlignment="1">
      <alignment horizontal="justify" vertical="top"/>
    </xf>
    <xf numFmtId="0" fontId="29" fillId="32" borderId="0" xfId="313" applyFont="1" applyFill="1" applyAlignment="1">
      <alignment horizontal="left" vertical="top" indent="1"/>
    </xf>
    <xf numFmtId="0" fontId="29" fillId="0" borderId="0" xfId="390" applyFont="1" applyFill="1"/>
    <xf numFmtId="0" fontId="29" fillId="0" borderId="0" xfId="390" applyFont="1" applyFill="1" applyAlignment="1">
      <alignment horizontal="justify" vertical="top" wrapText="1"/>
    </xf>
    <xf numFmtId="0" fontId="27" fillId="0" borderId="0" xfId="390" applyFont="1" applyFill="1"/>
    <xf numFmtId="164" fontId="29" fillId="0" borderId="18" xfId="307" applyNumberFormat="1" applyFont="1" applyFill="1" applyBorder="1" applyAlignment="1">
      <alignment horizontal="centerContinuous" vertical="top"/>
    </xf>
    <xf numFmtId="0" fontId="29" fillId="0" borderId="0" xfId="816" applyFont="1" applyFill="1" applyAlignment="1"/>
    <xf numFmtId="0" fontId="0" fillId="0" borderId="0" xfId="0"/>
    <xf numFmtId="0" fontId="27" fillId="0" borderId="0" xfId="310" applyFont="1" applyFill="1"/>
    <xf numFmtId="0" fontId="29" fillId="0" borderId="0" xfId="310" applyNumberFormat="1" applyFont="1" applyAlignment="1">
      <alignment horizontal="left" vertical="top"/>
    </xf>
    <xf numFmtId="0" fontId="27" fillId="0" borderId="0" xfId="310" applyNumberFormat="1" applyFont="1" applyAlignment="1">
      <alignment horizontal="left" vertical="top"/>
    </xf>
    <xf numFmtId="0" fontId="29" fillId="0" borderId="0" xfId="310" applyFont="1" applyAlignment="1">
      <alignment vertical="top"/>
    </xf>
    <xf numFmtId="0" fontId="29" fillId="0" borderId="0" xfId="0" applyFont="1" applyFill="1" applyAlignment="1">
      <alignment vertical="top"/>
    </xf>
    <xf numFmtId="0" fontId="29" fillId="0" borderId="0" xfId="0" applyFont="1"/>
    <xf numFmtId="1" fontId="27" fillId="0" borderId="0" xfId="160" applyNumberFormat="1" applyFont="1" applyFill="1" applyAlignment="1">
      <alignment horizontal="left"/>
    </xf>
    <xf numFmtId="187" fontId="29" fillId="0" borderId="0" xfId="310" applyNumberFormat="1" applyFont="1" applyFill="1" applyAlignment="1">
      <alignment horizontal="justify" vertical="top"/>
    </xf>
    <xf numFmtId="0" fontId="29" fillId="0" borderId="0" xfId="0" applyFont="1" applyFill="1" applyAlignment="1">
      <alignment horizontal="left" vertical="top"/>
    </xf>
    <xf numFmtId="187" fontId="29" fillId="0" borderId="0" xfId="0" applyNumberFormat="1" applyFont="1"/>
    <xf numFmtId="0" fontId="27" fillId="0" borderId="0" xfId="0" applyFont="1" applyFill="1" applyAlignment="1">
      <alignment vertical="top"/>
    </xf>
    <xf numFmtId="0" fontId="27" fillId="0" borderId="0" xfId="0" applyNumberFormat="1" applyFont="1" applyFill="1" applyAlignment="1">
      <alignment horizontal="left" vertical="top"/>
    </xf>
    <xf numFmtId="0" fontId="27" fillId="0" borderId="0" xfId="310" quotePrefix="1" applyFont="1" applyAlignment="1">
      <alignment horizontal="center"/>
    </xf>
    <xf numFmtId="0" fontId="29" fillId="0" borderId="0" xfId="0" applyFont="1" applyAlignment="1">
      <alignment horizontal="center"/>
    </xf>
    <xf numFmtId="164" fontId="29" fillId="0" borderId="0" xfId="160" applyNumberFormat="1" applyFont="1" applyAlignment="1">
      <alignment vertical="top"/>
    </xf>
    <xf numFmtId="164" fontId="29" fillId="0" borderId="0" xfId="160" applyNumberFormat="1" applyFont="1" applyBorder="1" applyAlignment="1">
      <alignment vertical="top"/>
    </xf>
    <xf numFmtId="164" fontId="29" fillId="0" borderId="18" xfId="160" applyNumberFormat="1" applyFont="1" applyFill="1" applyBorder="1" applyAlignment="1">
      <alignment horizontal="centerContinuous" vertical="top"/>
    </xf>
    <xf numFmtId="164" fontId="25" fillId="0" borderId="0" xfId="160" applyNumberFormat="1" applyFont="1" applyFill="1" applyAlignment="1">
      <alignment vertical="top"/>
    </xf>
    <xf numFmtId="1" fontId="27" fillId="0" borderId="0" xfId="160" applyNumberFormat="1" applyFont="1" applyFill="1" applyAlignment="1">
      <alignment horizontal="center"/>
    </xf>
    <xf numFmtId="43" fontId="92" fillId="0" borderId="22" xfId="160" applyFont="1" applyFill="1" applyBorder="1"/>
    <xf numFmtId="0" fontId="29" fillId="0" borderId="0" xfId="310" applyNumberFormat="1" applyFont="1" applyFill="1" applyAlignment="1">
      <alignment horizontal="left" vertical="top"/>
    </xf>
    <xf numFmtId="0" fontId="29" fillId="0" borderId="0" xfId="310" applyFont="1" applyFill="1" applyBorder="1" applyAlignment="1">
      <alignment vertical="top"/>
    </xf>
    <xf numFmtId="0" fontId="27" fillId="0" borderId="0" xfId="0" applyFont="1" applyFill="1" applyAlignment="1"/>
    <xf numFmtId="0" fontId="29" fillId="0" borderId="0" xfId="0" applyFont="1" applyFill="1" applyAlignment="1"/>
    <xf numFmtId="187" fontId="29" fillId="0" borderId="0" xfId="310" applyNumberFormat="1" applyFont="1" applyFill="1" applyAlignment="1">
      <alignment horizontal="left" vertical="top"/>
    </xf>
    <xf numFmtId="187" fontId="27" fillId="0" borderId="0" xfId="310" applyNumberFormat="1" applyFont="1" applyFill="1" applyAlignment="1">
      <alignment horizontal="center" vertical="center" wrapText="1"/>
    </xf>
    <xf numFmtId="0" fontId="29" fillId="0" borderId="0" xfId="0" applyFont="1" applyAlignment="1"/>
    <xf numFmtId="0" fontId="27" fillId="0" borderId="0" xfId="310" quotePrefix="1" applyFont="1" applyFill="1" applyBorder="1" applyAlignment="1">
      <alignment horizontal="center"/>
    </xf>
    <xf numFmtId="0" fontId="29" fillId="0" borderId="0" xfId="0" applyNumberFormat="1" applyFont="1" applyAlignment="1"/>
    <xf numFmtId="1" fontId="27" fillId="0" borderId="0" xfId="833" applyNumberFormat="1" applyFont="1" applyFill="1" applyAlignment="1">
      <alignment horizontal="left" vertical="top"/>
    </xf>
    <xf numFmtId="0" fontId="27" fillId="0" borderId="0" xfId="833" applyNumberFormat="1" applyFont="1" applyFill="1" applyAlignment="1">
      <alignment horizontal="left" vertical="top"/>
    </xf>
    <xf numFmtId="49" fontId="29" fillId="0" borderId="0" xfId="310" applyNumberFormat="1" applyFont="1" applyFill="1" applyAlignment="1">
      <alignment horizontal="left" vertical="top"/>
    </xf>
    <xf numFmtId="43" fontId="29" fillId="0" borderId="0" xfId="160" applyNumberFormat="1" applyFont="1" applyFill="1" applyBorder="1" applyAlignment="1">
      <alignment horizontal="left" vertical="top"/>
    </xf>
    <xf numFmtId="1" fontId="90" fillId="0" borderId="0" xfId="310" applyNumberFormat="1" applyFont="1" applyAlignment="1">
      <alignment horizontal="center"/>
    </xf>
    <xf numFmtId="0" fontId="29" fillId="0" borderId="0" xfId="0" applyFont="1" applyFill="1" applyAlignment="1">
      <alignment vertical="top"/>
    </xf>
    <xf numFmtId="0" fontId="27" fillId="0" borderId="0" xfId="310" quotePrefix="1" applyFont="1" applyFill="1" applyAlignment="1">
      <alignment horizontal="center"/>
    </xf>
    <xf numFmtId="164" fontId="27" fillId="0" borderId="0" xfId="160" applyNumberFormat="1" applyFont="1" applyFill="1" applyAlignment="1">
      <alignment horizontal="center" vertical="top"/>
    </xf>
    <xf numFmtId="164" fontId="29" fillId="0" borderId="0" xfId="160" applyNumberFormat="1" applyFont="1" applyFill="1" applyAlignment="1">
      <alignment vertical="center"/>
    </xf>
    <xf numFmtId="0" fontId="29" fillId="0" borderId="0" xfId="0" applyFont="1" applyFill="1" applyAlignment="1">
      <alignment horizontal="justify" vertical="top" wrapText="1"/>
    </xf>
    <xf numFmtId="0" fontId="29" fillId="0" borderId="0" xfId="0" applyFont="1" applyFill="1" applyAlignment="1">
      <alignment horizontal="justify" vertical="top"/>
    </xf>
    <xf numFmtId="0" fontId="29" fillId="0" borderId="0" xfId="310" applyNumberFormat="1" applyFont="1" applyFill="1" applyAlignment="1">
      <alignment horizontal="justify" vertical="top"/>
    </xf>
    <xf numFmtId="0" fontId="27" fillId="0" borderId="0" xfId="310" applyFont="1" applyFill="1" applyAlignment="1">
      <alignment horizontal="center"/>
    </xf>
    <xf numFmtId="0" fontId="29" fillId="0" borderId="0" xfId="310" applyNumberFormat="1" applyFont="1" applyAlignment="1">
      <alignment horizontal="justify" vertical="top"/>
    </xf>
    <xf numFmtId="0" fontId="29" fillId="0" borderId="0" xfId="310" applyFont="1" applyFill="1" applyAlignment="1">
      <alignment horizontal="justify" vertical="top"/>
    </xf>
    <xf numFmtId="0" fontId="27" fillId="0" borderId="0" xfId="160" quotePrefix="1" applyNumberFormat="1" applyFont="1" applyFill="1" applyAlignment="1">
      <alignment horizontal="center"/>
    </xf>
    <xf numFmtId="0" fontId="27" fillId="0" borderId="0" xfId="311" applyFont="1" applyFill="1" applyAlignment="1">
      <alignment horizontal="center"/>
    </xf>
    <xf numFmtId="0" fontId="27" fillId="0" borderId="0" xfId="0" applyFont="1" applyFill="1" applyAlignment="1">
      <alignment vertical="top" readingOrder="1"/>
    </xf>
    <xf numFmtId="0" fontId="29" fillId="0" borderId="0" xfId="160" applyNumberFormat="1" applyFont="1" applyFill="1" applyAlignment="1">
      <alignment vertical="top"/>
    </xf>
    <xf numFmtId="49" fontId="29" fillId="0" borderId="0" xfId="0" applyNumberFormat="1" applyFont="1" applyAlignment="1">
      <alignment horizontal="center"/>
    </xf>
    <xf numFmtId="0" fontId="27" fillId="0" borderId="0" xfId="0" applyFont="1" applyFill="1" applyAlignment="1">
      <alignment horizontal="justify" vertical="justify" wrapText="1" readingOrder="1"/>
    </xf>
    <xf numFmtId="0" fontId="29" fillId="0" borderId="0" xfId="0" applyFont="1" applyFill="1" applyAlignment="1">
      <alignment vertical="top" readingOrder="1"/>
    </xf>
    <xf numFmtId="0" fontId="29" fillId="0" borderId="0" xfId="0" applyNumberFormat="1" applyFont="1" applyAlignment="1">
      <alignment horizontal="center"/>
    </xf>
    <xf numFmtId="164" fontId="29" fillId="0" borderId="18" xfId="160" applyNumberFormat="1" applyFont="1" applyFill="1" applyBorder="1" applyAlignment="1"/>
    <xf numFmtId="164" fontId="29" fillId="0" borderId="0" xfId="0" applyNumberFormat="1" applyFont="1" applyFill="1" applyAlignment="1">
      <alignment horizontal="centerContinuous" vertical="top"/>
    </xf>
    <xf numFmtId="49" fontId="29" fillId="0" borderId="0" xfId="0" applyNumberFormat="1" applyFont="1" applyFill="1" applyAlignment="1">
      <alignment horizontal="centerContinuous" vertical="top"/>
    </xf>
    <xf numFmtId="164" fontId="29" fillId="0" borderId="0" xfId="160" applyNumberFormat="1" applyFont="1" applyFill="1" applyBorder="1" applyAlignment="1">
      <alignment horizontal="centerContinuous" vertical="top"/>
    </xf>
    <xf numFmtId="37" fontId="29" fillId="0" borderId="0" xfId="0" applyNumberFormat="1" applyFont="1" applyFill="1" applyAlignment="1">
      <alignment horizontal="centerContinuous" vertical="top"/>
    </xf>
    <xf numFmtId="0" fontId="29" fillId="0" borderId="0" xfId="467" applyNumberFormat="1" applyFont="1" applyFill="1" applyAlignment="1">
      <alignment horizontal="left" vertical="top" wrapText="1"/>
    </xf>
    <xf numFmtId="0" fontId="29" fillId="0" borderId="0" xfId="0" applyFont="1" applyFill="1" applyAlignment="1">
      <alignment horizontal="center" vertical="top"/>
    </xf>
    <xf numFmtId="0" fontId="29" fillId="0" borderId="0" xfId="834" applyFont="1" applyFill="1" applyAlignment="1">
      <alignment vertical="top"/>
    </xf>
    <xf numFmtId="0" fontId="29" fillId="0" borderId="0" xfId="834" applyFont="1" applyFill="1" applyAlignment="1">
      <alignment horizontal="left"/>
    </xf>
    <xf numFmtId="0" fontId="29" fillId="0" borderId="0" xfId="310" applyFont="1" applyFill="1" applyAlignment="1">
      <alignment horizontal="justify" vertical="top"/>
    </xf>
    <xf numFmtId="0" fontId="27" fillId="0" borderId="0" xfId="834" applyNumberFormat="1" applyFont="1" applyFill="1" applyAlignment="1"/>
    <xf numFmtId="0" fontId="27" fillId="0" borderId="0" xfId="835" applyFont="1" applyFill="1" applyAlignment="1"/>
    <xf numFmtId="0" fontId="27" fillId="0" borderId="0" xfId="834" applyFont="1" applyFill="1" applyAlignment="1"/>
    <xf numFmtId="0" fontId="27" fillId="0" borderId="0" xfId="836" applyNumberFormat="1" applyFont="1" applyFill="1" applyAlignment="1"/>
    <xf numFmtId="0" fontId="29" fillId="0" borderId="0" xfId="310" applyFont="1" applyFill="1" applyAlignment="1">
      <alignment horizontal="justify" vertical="top"/>
    </xf>
    <xf numFmtId="0" fontId="29" fillId="0" borderId="0" xfId="271" applyFont="1" applyBorder="1"/>
    <xf numFmtId="0" fontId="29" fillId="0" borderId="0" xfId="271" applyFont="1"/>
    <xf numFmtId="164" fontId="29" fillId="0" borderId="0" xfId="175" applyNumberFormat="1" applyFont="1"/>
    <xf numFmtId="0" fontId="27" fillId="0" borderId="0" xfId="271" applyFont="1" applyFill="1" applyBorder="1"/>
    <xf numFmtId="0" fontId="29" fillId="0" borderId="0" xfId="271" applyFont="1" applyFill="1" applyAlignment="1">
      <alignment horizontal="center"/>
    </xf>
    <xf numFmtId="0" fontId="29" fillId="0" borderId="0" xfId="271" applyFont="1" applyFill="1"/>
    <xf numFmtId="43" fontId="29" fillId="0" borderId="0" xfId="160" applyFont="1" applyAlignment="1"/>
    <xf numFmtId="164" fontId="107" fillId="0" borderId="0" xfId="160" applyNumberFormat="1" applyFont="1"/>
    <xf numFmtId="164" fontId="107" fillId="0" borderId="0" xfId="160" applyNumberFormat="1" applyFont="1" applyAlignment="1"/>
    <xf numFmtId="199" fontId="29" fillId="0" borderId="0" xfId="271" applyNumberFormat="1" applyFont="1" applyFill="1" applyBorder="1" applyAlignment="1">
      <alignment horizontal="left"/>
    </xf>
    <xf numFmtId="164" fontId="29" fillId="0" borderId="0" xfId="175" applyNumberFormat="1" applyFont="1" applyFill="1" applyAlignment="1">
      <alignment horizontal="center"/>
    </xf>
    <xf numFmtId="164" fontId="29" fillId="0" borderId="0" xfId="175" applyNumberFormat="1" applyFont="1" applyFill="1"/>
    <xf numFmtId="43" fontId="29" fillId="0" borderId="0" xfId="175" applyNumberFormat="1" applyFont="1" applyFill="1"/>
    <xf numFmtId="43" fontId="29" fillId="0" borderId="0" xfId="271" applyNumberFormat="1" applyFont="1" applyFill="1"/>
    <xf numFmtId="10" fontId="29" fillId="0" borderId="0" xfId="338" applyNumberFormat="1" applyFont="1" applyFill="1" applyAlignment="1"/>
    <xf numFmtId="199" fontId="29" fillId="0" borderId="0" xfId="271" applyNumberFormat="1" applyFont="1" applyFill="1" applyBorder="1" applyAlignment="1">
      <alignment horizontal="left" indent="1"/>
    </xf>
    <xf numFmtId="10" fontId="29" fillId="0" borderId="0" xfId="175" applyNumberFormat="1" applyFont="1" applyFill="1" applyAlignment="1">
      <alignment horizontal="right"/>
    </xf>
    <xf numFmtId="10" fontId="29" fillId="0" borderId="0" xfId="175" applyNumberFormat="1" applyFont="1" applyFill="1" applyAlignment="1"/>
    <xf numFmtId="0" fontId="29" fillId="0" borderId="0" xfId="271" applyFont="1" applyAlignment="1">
      <alignment horizontal="center"/>
    </xf>
    <xf numFmtId="164" fontId="27" fillId="0" borderId="18" xfId="175" applyNumberFormat="1" applyFont="1" applyFill="1" applyBorder="1"/>
    <xf numFmtId="43" fontId="27" fillId="0" borderId="18" xfId="175" applyNumberFormat="1" applyFont="1" applyFill="1" applyBorder="1"/>
    <xf numFmtId="37" fontId="29" fillId="0" borderId="19" xfId="0" applyNumberFormat="1" applyFont="1" applyFill="1" applyBorder="1" applyAlignment="1" applyProtection="1">
      <alignment horizontal="right"/>
    </xf>
    <xf numFmtId="37" fontId="29" fillId="0" borderId="20" xfId="0" applyNumberFormat="1" applyFont="1" applyFill="1" applyBorder="1" applyAlignment="1" applyProtection="1">
      <alignment horizontal="right"/>
    </xf>
    <xf numFmtId="164" fontId="29" fillId="0" borderId="0" xfId="0" applyNumberFormat="1" applyFont="1" applyFill="1" applyBorder="1"/>
    <xf numFmtId="0" fontId="29" fillId="0" borderId="0" xfId="0" quotePrefix="1" applyFont="1" applyFill="1" applyAlignment="1">
      <alignment horizontal="left" indent="1"/>
    </xf>
    <xf numFmtId="164" fontId="0" fillId="0" borderId="0" xfId="160" applyNumberFormat="1" applyFont="1" applyFill="1"/>
    <xf numFmtId="0" fontId="27" fillId="0" borderId="0" xfId="390" quotePrefix="1" applyFont="1" applyFill="1"/>
    <xf numFmtId="0" fontId="0" fillId="0" borderId="0" xfId="0" applyFont="1"/>
    <xf numFmtId="0" fontId="0" fillId="0" borderId="0" xfId="0" applyFont="1" applyFill="1" applyBorder="1"/>
    <xf numFmtId="0" fontId="108" fillId="0" borderId="0" xfId="831" applyNumberFormat="1" applyFont="1"/>
    <xf numFmtId="164" fontId="109" fillId="0" borderId="0" xfId="160" applyNumberFormat="1" applyFont="1" applyAlignment="1">
      <alignment vertical="center"/>
    </xf>
    <xf numFmtId="43" fontId="109" fillId="0" borderId="0" xfId="160" applyFont="1" applyAlignment="1">
      <alignment vertical="center"/>
    </xf>
    <xf numFmtId="43" fontId="108" fillId="0" borderId="0" xfId="831" applyNumberFormat="1" applyFont="1"/>
    <xf numFmtId="43" fontId="108" fillId="0" borderId="0" xfId="831" applyNumberFormat="1" applyFont="1" applyAlignment="1">
      <alignment horizontal="right" vertical="center"/>
    </xf>
    <xf numFmtId="43" fontId="109" fillId="0" borderId="0" xfId="160" applyNumberFormat="1" applyFont="1" applyAlignment="1">
      <alignment vertical="center"/>
    </xf>
    <xf numFmtId="43" fontId="99" fillId="35" borderId="19" xfId="160" applyFont="1" applyFill="1" applyBorder="1" applyAlignment="1">
      <alignment horizontal="centerContinuous" vertical="center"/>
    </xf>
    <xf numFmtId="43" fontId="99" fillId="35" borderId="1" xfId="160" applyFont="1" applyFill="1" applyBorder="1" applyAlignment="1">
      <alignment horizontal="center" vertical="center" wrapText="1"/>
    </xf>
    <xf numFmtId="2" fontId="98" fillId="0" borderId="0" xfId="160" applyNumberFormat="1" applyFont="1" applyFill="1" applyBorder="1" applyAlignment="1">
      <alignment vertical="center" wrapText="1"/>
    </xf>
    <xf numFmtId="0" fontId="100" fillId="0" borderId="0" xfId="0" applyNumberFormat="1" applyFont="1"/>
    <xf numFmtId="2" fontId="100" fillId="0" borderId="0" xfId="0" applyNumberFormat="1" applyFont="1"/>
    <xf numFmtId="2" fontId="99" fillId="0" borderId="0" xfId="160" applyNumberFormat="1" applyFont="1" applyFill="1" applyBorder="1" applyAlignment="1">
      <alignment vertical="center" wrapText="1"/>
    </xf>
    <xf numFmtId="49" fontId="100" fillId="0" borderId="0" xfId="0" applyNumberFormat="1" applyFont="1"/>
    <xf numFmtId="164" fontId="100" fillId="0" borderId="0" xfId="160" applyNumberFormat="1" applyFont="1" applyBorder="1"/>
    <xf numFmtId="43" fontId="100" fillId="0" borderId="0" xfId="160" applyFont="1" applyBorder="1"/>
    <xf numFmtId="2" fontId="0" fillId="0" borderId="0" xfId="0" applyNumberFormat="1" applyFont="1"/>
    <xf numFmtId="164" fontId="109" fillId="0" borderId="0" xfId="160" applyNumberFormat="1" applyFont="1" applyAlignment="1">
      <alignment vertical="center" wrapText="1"/>
    </xf>
    <xf numFmtId="43" fontId="109" fillId="0" borderId="0" xfId="160" applyFont="1" applyAlignment="1">
      <alignment vertical="center" wrapText="1"/>
    </xf>
    <xf numFmtId="43" fontId="108" fillId="0" borderId="0" xfId="160" applyFont="1" applyAlignment="1">
      <alignment horizontal="right" vertical="center"/>
    </xf>
    <xf numFmtId="43" fontId="110" fillId="0" borderId="0" xfId="160" applyFont="1"/>
    <xf numFmtId="164" fontId="99" fillId="37" borderId="32" xfId="160" applyNumberFormat="1" applyFont="1" applyFill="1" applyBorder="1" applyAlignment="1">
      <alignment horizontal="centerContinuous" vertical="center"/>
    </xf>
    <xf numFmtId="164" fontId="98" fillId="37" borderId="7" xfId="160" applyNumberFormat="1" applyFont="1" applyFill="1" applyBorder="1" applyAlignment="1">
      <alignment horizontal="centerContinuous" vertical="center"/>
    </xf>
    <xf numFmtId="0" fontId="98" fillId="37" borderId="7" xfId="0" applyFont="1" applyFill="1" applyBorder="1" applyAlignment="1">
      <alignment horizontal="centerContinuous" vertical="center"/>
    </xf>
    <xf numFmtId="43" fontId="99" fillId="37" borderId="19" xfId="160" applyFont="1" applyFill="1" applyBorder="1" applyAlignment="1">
      <alignment horizontal="centerContinuous" vertical="center"/>
    </xf>
    <xf numFmtId="164" fontId="99" fillId="37" borderId="1" xfId="160" applyNumberFormat="1" applyFont="1" applyFill="1" applyBorder="1" applyAlignment="1">
      <alignment horizontal="center" vertical="center" wrapText="1"/>
    </xf>
    <xf numFmtId="43" fontId="99" fillId="37" borderId="1" xfId="160" applyFont="1" applyFill="1" applyBorder="1" applyAlignment="1">
      <alignment horizontal="center" vertical="center" wrapText="1"/>
    </xf>
    <xf numFmtId="0" fontId="111" fillId="0" borderId="0" xfId="0" applyNumberFormat="1" applyFont="1"/>
    <xf numFmtId="164" fontId="5" fillId="0" borderId="0" xfId="160" applyNumberFormat="1" applyFont="1"/>
    <xf numFmtId="0" fontId="111" fillId="0" borderId="0" xfId="0" applyNumberFormat="1" applyFont="1" applyFill="1"/>
    <xf numFmtId="164" fontId="0" fillId="0" borderId="0" xfId="160" applyNumberFormat="1" applyFont="1" applyAlignment="1">
      <alignment vertical="center"/>
    </xf>
    <xf numFmtId="43" fontId="0" fillId="0" borderId="0" xfId="160" applyFont="1" applyAlignment="1">
      <alignment vertical="center"/>
    </xf>
    <xf numFmtId="49" fontId="99" fillId="0" borderId="0" xfId="160" applyNumberFormat="1" applyFont="1" applyFill="1" applyBorder="1" applyAlignment="1">
      <alignment vertical="center"/>
    </xf>
    <xf numFmtId="164" fontId="100" fillId="0" borderId="0" xfId="160" applyNumberFormat="1" applyFont="1" applyAlignment="1"/>
    <xf numFmtId="0" fontId="5" fillId="0" borderId="0" xfId="160" applyNumberFormat="1" applyFont="1" applyAlignment="1">
      <alignment horizontal="left" vertical="center"/>
    </xf>
    <xf numFmtId="0" fontId="0" fillId="0" borderId="0" xfId="0" applyNumberFormat="1" applyFont="1" applyAlignment="1">
      <alignment horizontal="left"/>
    </xf>
    <xf numFmtId="164" fontId="112" fillId="0" borderId="0" xfId="160" applyNumberFormat="1" applyFont="1" applyAlignment="1">
      <alignment vertical="center"/>
    </xf>
    <xf numFmtId="164" fontId="0" fillId="0" borderId="2" xfId="160" applyNumberFormat="1" applyFont="1" applyBorder="1"/>
    <xf numFmtId="164" fontId="0" fillId="0" borderId="7" xfId="160" applyNumberFormat="1" applyFont="1" applyBorder="1"/>
    <xf numFmtId="164" fontId="0" fillId="0" borderId="18" xfId="160" applyNumberFormat="1" applyFont="1" applyBorder="1"/>
    <xf numFmtId="164" fontId="27" fillId="0" borderId="0" xfId="160" applyNumberFormat="1" applyFont="1" applyFill="1" applyAlignment="1">
      <alignment horizontal="center"/>
    </xf>
    <xf numFmtId="0" fontId="82" fillId="0" borderId="0" xfId="310" quotePrefix="1" applyFont="1" applyFill="1" applyAlignment="1">
      <alignment horizontal="center"/>
    </xf>
    <xf numFmtId="0" fontId="27" fillId="0" borderId="0" xfId="310" applyNumberFormat="1" applyFont="1" applyFill="1" applyAlignment="1">
      <alignment horizontal="left" vertical="top"/>
    </xf>
    <xf numFmtId="0" fontId="27" fillId="0" borderId="0" xfId="310" quotePrefix="1" applyNumberFormat="1" applyFont="1" applyFill="1" applyAlignment="1">
      <alignment horizontal="left" vertical="top"/>
    </xf>
    <xf numFmtId="0" fontId="82" fillId="0" borderId="0" xfId="310" applyFont="1" applyFill="1" applyAlignment="1">
      <alignment horizontal="center"/>
    </xf>
    <xf numFmtId="0" fontId="102" fillId="0" borderId="0" xfId="784" applyFont="1" applyFill="1"/>
    <xf numFmtId="0" fontId="29" fillId="0" borderId="0" xfId="310" applyFont="1" applyFill="1" applyAlignment="1">
      <alignment horizontal="justify" vertical="top"/>
    </xf>
    <xf numFmtId="0" fontId="82" fillId="0" borderId="0" xfId="310" applyFont="1" applyFill="1" applyBorder="1" applyAlignment="1">
      <alignment horizontal="center" vertical="top"/>
    </xf>
    <xf numFmtId="187" fontId="29" fillId="0" borderId="0" xfId="0" applyNumberFormat="1" applyFont="1" applyFill="1" applyAlignment="1">
      <alignment horizontal="center" vertical="top"/>
    </xf>
    <xf numFmtId="37" fontId="29" fillId="0" borderId="0" xfId="0" applyNumberFormat="1" applyFont="1" applyFill="1" applyAlignment="1">
      <alignment horizontal="center" vertical="top"/>
    </xf>
    <xf numFmtId="200" fontId="29" fillId="0" borderId="0" xfId="160" applyNumberFormat="1" applyFont="1" applyFill="1" applyAlignment="1">
      <alignment horizontal="left"/>
    </xf>
    <xf numFmtId="164" fontId="29" fillId="32" borderId="0" xfId="160" applyNumberFormat="1" applyFont="1" applyFill="1" applyBorder="1" applyAlignment="1">
      <alignment horizontal="justify" vertical="top"/>
    </xf>
    <xf numFmtId="0" fontId="29" fillId="32" borderId="0" xfId="0" applyFont="1" applyFill="1" applyAlignment="1"/>
    <xf numFmtId="0" fontId="29" fillId="0" borderId="0" xfId="311" applyNumberFormat="1" applyFont="1" applyFill="1" applyAlignment="1">
      <alignment horizontal="justify" vertical="top" wrapText="1"/>
    </xf>
    <xf numFmtId="0" fontId="27" fillId="0" borderId="2" xfId="160" quotePrefix="1" applyNumberFormat="1" applyFont="1" applyFill="1" applyBorder="1" applyAlignment="1">
      <alignment horizontal="center"/>
    </xf>
    <xf numFmtId="0" fontId="27" fillId="0" borderId="2" xfId="311" applyFont="1" applyFill="1" applyBorder="1" applyAlignment="1">
      <alignment horizontal="center"/>
    </xf>
    <xf numFmtId="0" fontId="29" fillId="0" borderId="0" xfId="310" applyFont="1" applyFill="1" applyAlignment="1">
      <alignment horizontal="justify" vertical="top"/>
    </xf>
    <xf numFmtId="0" fontId="27" fillId="32" borderId="0" xfId="0" applyFont="1" applyFill="1" applyBorder="1"/>
    <xf numFmtId="0" fontId="29" fillId="0" borderId="0" xfId="310" applyFont="1" applyFill="1" applyAlignment="1">
      <alignment horizontal="justify" vertical="top"/>
    </xf>
    <xf numFmtId="0" fontId="29" fillId="0" borderId="0" xfId="310" applyFont="1" applyFill="1" applyAlignment="1">
      <alignment horizontal="justify" vertical="top"/>
    </xf>
    <xf numFmtId="0" fontId="29" fillId="32" borderId="0" xfId="310" applyFont="1" applyFill="1" applyAlignment="1">
      <alignment horizontal="justify" vertical="top"/>
    </xf>
    <xf numFmtId="0" fontId="27" fillId="32" borderId="0" xfId="310" applyNumberFormat="1" applyFont="1" applyFill="1" applyAlignment="1">
      <alignment horizontal="center" vertical="top"/>
    </xf>
    <xf numFmtId="202" fontId="104" fillId="0" borderId="0" xfId="781" applyNumberFormat="1" applyFont="1"/>
    <xf numFmtId="203" fontId="104" fillId="0" borderId="0" xfId="781" applyNumberFormat="1" applyFont="1"/>
    <xf numFmtId="0" fontId="27" fillId="0" borderId="0" xfId="160" quotePrefix="1" applyNumberFormat="1" applyFont="1" applyFill="1" applyAlignment="1">
      <alignment horizontal="center"/>
    </xf>
    <xf numFmtId="0" fontId="29" fillId="0" borderId="0" xfId="311" applyNumberFormat="1" applyFont="1" applyFill="1" applyAlignment="1">
      <alignment horizontal="justify" vertical="top" wrapText="1"/>
    </xf>
    <xf numFmtId="37" fontId="27" fillId="0" borderId="0" xfId="310" applyNumberFormat="1" applyFont="1" applyFill="1" applyAlignment="1"/>
    <xf numFmtId="37" fontId="27" fillId="0" borderId="0" xfId="0" applyNumberFormat="1" applyFont="1" applyFill="1" applyAlignment="1">
      <alignment horizontal="center"/>
    </xf>
    <xf numFmtId="164" fontId="0" fillId="0" borderId="0" xfId="160" applyNumberFormat="1" applyFont="1" applyBorder="1"/>
    <xf numFmtId="49" fontId="27" fillId="0" borderId="0" xfId="310" applyNumberFormat="1" applyFont="1" applyAlignment="1"/>
    <xf numFmtId="0" fontId="25" fillId="0" borderId="0" xfId="0" applyFont="1" applyFill="1" applyAlignment="1" applyProtection="1">
      <alignment vertical="top"/>
      <protection locked="0"/>
    </xf>
    <xf numFmtId="0" fontId="25" fillId="0" borderId="0" xfId="310" applyNumberFormat="1" applyFont="1" applyFill="1" applyAlignment="1">
      <alignment vertical="top"/>
    </xf>
    <xf numFmtId="0" fontId="25" fillId="0" borderId="0" xfId="311" applyNumberFormat="1" applyFont="1" applyFill="1" applyAlignment="1">
      <alignment horizontal="justify" vertical="top" wrapText="1"/>
    </xf>
    <xf numFmtId="0" fontId="25" fillId="0" borderId="18" xfId="310" applyNumberFormat="1" applyFont="1" applyFill="1" applyBorder="1" applyAlignment="1">
      <alignment vertical="top"/>
    </xf>
    <xf numFmtId="174" fontId="27" fillId="0" borderId="22" xfId="310" applyNumberFormat="1" applyFont="1" applyFill="1" applyBorder="1" applyAlignment="1">
      <alignment horizontal="right" vertical="center" wrapText="1"/>
    </xf>
    <xf numFmtId="164" fontId="90" fillId="0" borderId="20" xfId="160" applyNumberFormat="1" applyFont="1" applyBorder="1"/>
    <xf numFmtId="0" fontId="29" fillId="0" borderId="0" xfId="310" applyFont="1" applyFill="1" applyAlignment="1">
      <alignment horizontal="justify" vertical="top"/>
    </xf>
    <xf numFmtId="0" fontId="0" fillId="0" borderId="0" xfId="0" applyBorder="1"/>
    <xf numFmtId="187" fontId="29" fillId="0" borderId="0" xfId="0" applyNumberFormat="1" applyFont="1" applyFill="1"/>
    <xf numFmtId="43" fontId="99" fillId="0" borderId="0" xfId="160" applyFont="1" applyFill="1" applyBorder="1" applyAlignment="1">
      <alignment horizontal="center" vertical="center"/>
    </xf>
    <xf numFmtId="164" fontId="99" fillId="0" borderId="0" xfId="160" applyNumberFormat="1" applyFont="1" applyFill="1" applyBorder="1" applyAlignment="1">
      <alignment horizontal="centerContinuous" vertical="center" wrapText="1"/>
    </xf>
    <xf numFmtId="43" fontId="99" fillId="0" borderId="0" xfId="160" applyFont="1" applyFill="1" applyBorder="1" applyAlignment="1">
      <alignment horizontal="centerContinuous" vertical="center" wrapText="1"/>
    </xf>
    <xf numFmtId="43" fontId="99" fillId="0" borderId="0" xfId="160" applyFont="1" applyFill="1" applyBorder="1" applyAlignment="1">
      <alignment vertical="center"/>
    </xf>
    <xf numFmtId="164" fontId="99" fillId="0" borderId="0" xfId="160" quotePrefix="1" applyNumberFormat="1" applyFont="1" applyFill="1" applyBorder="1" applyAlignment="1">
      <alignment horizontal="centerContinuous" vertical="center"/>
    </xf>
    <xf numFmtId="164" fontId="99" fillId="0" borderId="0" xfId="160" applyNumberFormat="1" applyFont="1" applyFill="1" applyBorder="1" applyAlignment="1">
      <alignment horizontal="centerContinuous" vertical="center"/>
    </xf>
    <xf numFmtId="43" fontId="99" fillId="0" borderId="0" xfId="160" applyFont="1" applyFill="1" applyBorder="1" applyAlignment="1">
      <alignment horizontal="centerContinuous" vertical="center"/>
    </xf>
    <xf numFmtId="43" fontId="0" fillId="0" borderId="0" xfId="160" applyFont="1" applyBorder="1"/>
    <xf numFmtId="43" fontId="0" fillId="0" borderId="0" xfId="160" applyFont="1" applyFill="1"/>
    <xf numFmtId="43" fontId="0" fillId="0" borderId="0" xfId="160" applyFont="1" applyFill="1" applyBorder="1"/>
    <xf numFmtId="2" fontId="130" fillId="0" borderId="0" xfId="0" applyNumberFormat="1" applyFont="1"/>
    <xf numFmtId="0" fontId="100" fillId="0" borderId="0" xfId="0" applyFont="1" applyBorder="1"/>
    <xf numFmtId="0" fontId="57" fillId="0" borderId="0" xfId="0" applyFont="1" applyFill="1" applyAlignment="1" applyProtection="1">
      <alignment horizontal="center" vertical="top" wrapText="1"/>
      <protection locked="0"/>
    </xf>
    <xf numFmtId="0" fontId="29" fillId="0" borderId="0" xfId="311" applyNumberFormat="1" applyFont="1" applyFill="1" applyAlignment="1">
      <alignment horizontal="justify" vertical="top" wrapText="1"/>
    </xf>
    <xf numFmtId="0" fontId="27" fillId="0" borderId="0" xfId="311" applyFont="1" applyFill="1" applyAlignment="1">
      <alignment horizontal="center"/>
    </xf>
    <xf numFmtId="0" fontId="29" fillId="0" borderId="0" xfId="310" applyFont="1" applyFill="1" applyAlignment="1">
      <alignment horizontal="justify" vertical="top"/>
    </xf>
    <xf numFmtId="0" fontId="0" fillId="0" borderId="0" xfId="0" applyFill="1" applyBorder="1"/>
    <xf numFmtId="0" fontId="0" fillId="0" borderId="0" xfId="0" applyFill="1" applyBorder="1" applyAlignment="1">
      <alignment horizontal="left"/>
    </xf>
    <xf numFmtId="49" fontId="36" fillId="0" borderId="0" xfId="160" applyNumberFormat="1" applyFont="1" applyFill="1" applyBorder="1" applyAlignment="1">
      <alignment vertical="center" wrapText="1"/>
    </xf>
    <xf numFmtId="49" fontId="3" fillId="0" borderId="0" xfId="0" applyNumberFormat="1" applyFont="1"/>
    <xf numFmtId="49" fontId="52" fillId="0" borderId="0" xfId="160" applyNumberFormat="1" applyFont="1" applyFill="1" applyBorder="1" applyAlignment="1">
      <alignment vertical="center" wrapText="1"/>
    </xf>
    <xf numFmtId="43" fontId="0" fillId="0" borderId="0" xfId="160" applyFont="1" applyBorder="1" applyAlignment="1">
      <alignment vertical="center"/>
    </xf>
    <xf numFmtId="164" fontId="3" fillId="0" borderId="0" xfId="160" applyNumberFormat="1" applyFont="1"/>
    <xf numFmtId="43" fontId="0" fillId="0" borderId="0" xfId="160" applyNumberFormat="1" applyFont="1"/>
    <xf numFmtId="0" fontId="3" fillId="0" borderId="0" xfId="0" applyFont="1"/>
    <xf numFmtId="49" fontId="52" fillId="0" borderId="0" xfId="160" applyNumberFormat="1" applyFont="1" applyFill="1" applyBorder="1" applyAlignment="1">
      <alignment vertical="center"/>
    </xf>
    <xf numFmtId="43" fontId="3" fillId="0" borderId="0" xfId="160" applyFont="1"/>
    <xf numFmtId="43" fontId="3" fillId="0" borderId="0" xfId="160" applyFont="1" applyBorder="1"/>
    <xf numFmtId="0" fontId="100" fillId="0" borderId="0" xfId="0" applyFont="1" applyFill="1" applyBorder="1"/>
    <xf numFmtId="0" fontId="82" fillId="0" borderId="0" xfId="291" quotePrefix="1" applyFont="1" applyFill="1" applyBorder="1" applyAlignment="1">
      <alignment horizontal="center" vertical="center"/>
    </xf>
    <xf numFmtId="0" fontId="29" fillId="0" borderId="0" xfId="310" applyFont="1" applyFill="1" applyAlignment="1">
      <alignment horizontal="justify" vertical="top"/>
    </xf>
    <xf numFmtId="10" fontId="27" fillId="0" borderId="18" xfId="338" applyNumberFormat="1" applyFont="1" applyFill="1" applyBorder="1" applyAlignment="1"/>
    <xf numFmtId="0" fontId="82" fillId="0" borderId="33" xfId="291" applyFont="1" applyFill="1" applyBorder="1" applyAlignment="1">
      <alignment horizontal="center" vertical="center" wrapText="1"/>
    </xf>
    <xf numFmtId="0" fontId="104" fillId="0" borderId="0" xfId="781" applyFont="1" applyBorder="1"/>
    <xf numFmtId="43" fontId="12" fillId="0" borderId="18" xfId="291" applyNumberFormat="1" applyFont="1" applyBorder="1"/>
    <xf numFmtId="0" fontId="12" fillId="0" borderId="18" xfId="291" applyFont="1" applyBorder="1"/>
    <xf numFmtId="43" fontId="12" fillId="0" borderId="2" xfId="291" applyNumberFormat="1" applyFont="1" applyBorder="1"/>
    <xf numFmtId="0" fontId="82" fillId="0" borderId="0" xfId="291" quotePrefix="1" applyFont="1" applyFill="1" applyBorder="1"/>
    <xf numFmtId="0" fontId="103" fillId="0" borderId="0" xfId="781" applyFont="1"/>
    <xf numFmtId="0" fontId="27" fillId="0" borderId="0" xfId="781" applyFont="1" applyFill="1" applyAlignment="1">
      <alignment vertical="top"/>
    </xf>
    <xf numFmtId="0" fontId="27" fillId="0" borderId="0" xfId="271" applyFont="1" applyFill="1" applyBorder="1" applyAlignment="1">
      <alignment horizontal="center" vertical="center" wrapText="1"/>
    </xf>
    <xf numFmtId="43" fontId="29" fillId="0" borderId="0" xfId="160" applyFont="1" applyBorder="1"/>
    <xf numFmtId="43" fontId="29" fillId="0" borderId="0" xfId="160" applyFont="1" applyBorder="1" applyAlignment="1"/>
    <xf numFmtId="201" fontId="29" fillId="0" borderId="0" xfId="0" applyNumberFormat="1" applyFont="1" applyFill="1" applyAlignment="1">
      <alignment horizontal="center" vertical="top"/>
    </xf>
    <xf numFmtId="201" fontId="29" fillId="0" borderId="0" xfId="0" applyNumberFormat="1" applyFont="1" applyFill="1" applyAlignment="1">
      <alignment horizontal="centerContinuous" vertical="top"/>
    </xf>
    <xf numFmtId="2" fontId="27" fillId="0" borderId="0" xfId="0" applyNumberFormat="1" applyFont="1" applyFill="1" applyAlignment="1">
      <alignment horizontal="left" vertical="top"/>
    </xf>
    <xf numFmtId="0" fontId="82" fillId="0" borderId="0" xfId="291" applyFont="1" applyAlignment="1"/>
    <xf numFmtId="164" fontId="12" fillId="0" borderId="23" xfId="172" applyNumberFormat="1" applyFont="1" applyBorder="1"/>
    <xf numFmtId="164" fontId="29" fillId="0" borderId="19" xfId="160" applyNumberFormat="1" applyFont="1" applyFill="1" applyBorder="1" applyAlignment="1">
      <alignment horizontal="right"/>
    </xf>
    <xf numFmtId="0" fontId="27" fillId="0" borderId="0" xfId="311" quotePrefix="1" applyFont="1" applyFill="1" applyAlignment="1">
      <alignment horizontal="center"/>
    </xf>
    <xf numFmtId="0" fontId="29" fillId="0" borderId="0" xfId="310" applyFont="1" applyFill="1" applyAlignment="1">
      <alignment horizontal="justify" vertical="top"/>
    </xf>
    <xf numFmtId="0" fontId="105" fillId="0" borderId="0" xfId="160" applyNumberFormat="1" applyFont="1" applyAlignment="1">
      <alignment horizontal="left" vertical="top"/>
    </xf>
    <xf numFmtId="0" fontId="105" fillId="0" borderId="0" xfId="0" applyFont="1" applyAlignment="1">
      <alignment horizontal="left" vertical="top"/>
    </xf>
    <xf numFmtId="0" fontId="106" fillId="0" borderId="0" xfId="0" applyFont="1" applyAlignment="1">
      <alignment horizontal="justify" vertical="top" wrapText="1"/>
    </xf>
    <xf numFmtId="0" fontId="105" fillId="0" borderId="0" xfId="310" quotePrefix="1" applyNumberFormat="1" applyFont="1" applyAlignment="1">
      <alignment horizontal="left" vertical="top"/>
    </xf>
    <xf numFmtId="0" fontId="105" fillId="0" borderId="0" xfId="310" applyFont="1" applyAlignment="1">
      <alignment vertical="top"/>
    </xf>
    <xf numFmtId="0" fontId="131" fillId="0" borderId="0" xfId="310" applyFont="1" applyAlignment="1">
      <alignment horizontal="center" vertical="top"/>
    </xf>
    <xf numFmtId="0" fontId="105" fillId="0" borderId="0" xfId="310" applyFont="1" applyAlignment="1">
      <alignment horizontal="center" vertical="top"/>
    </xf>
    <xf numFmtId="0" fontId="106" fillId="0" borderId="0" xfId="310" applyFont="1" applyAlignment="1">
      <alignment vertical="top"/>
    </xf>
    <xf numFmtId="0" fontId="105" fillId="0" borderId="0" xfId="310" applyNumberFormat="1" applyFont="1" applyAlignment="1">
      <alignment horizontal="left" vertical="top"/>
    </xf>
    <xf numFmtId="0" fontId="106" fillId="0" borderId="0" xfId="310" applyFont="1" applyFill="1" applyAlignment="1">
      <alignment vertical="top"/>
    </xf>
    <xf numFmtId="0" fontId="106" fillId="0" borderId="0" xfId="310" applyNumberFormat="1" applyFont="1" applyFill="1" applyAlignment="1">
      <alignment horizontal="left" vertical="top"/>
    </xf>
    <xf numFmtId="43" fontId="106" fillId="0" borderId="0" xfId="310" applyNumberFormat="1" applyFont="1" applyFill="1" applyAlignment="1">
      <alignment vertical="top"/>
    </xf>
    <xf numFmtId="0" fontId="106" fillId="0" borderId="0" xfId="310" applyFont="1" applyFill="1" applyAlignment="1">
      <alignment horizontal="justify" vertical="top"/>
    </xf>
    <xf numFmtId="0" fontId="29" fillId="0" borderId="0" xfId="0" applyFont="1" applyBorder="1"/>
    <xf numFmtId="200" fontId="27" fillId="0" borderId="0" xfId="310" applyNumberFormat="1" applyFont="1" applyAlignment="1">
      <alignment horizontal="left" vertical="top"/>
    </xf>
    <xf numFmtId="187" fontId="106" fillId="0" borderId="0" xfId="310" applyNumberFormat="1" applyFont="1" applyFill="1" applyAlignment="1">
      <alignment horizontal="justify" vertical="top"/>
    </xf>
    <xf numFmtId="204" fontId="29" fillId="0" borderId="0" xfId="0" applyNumberFormat="1" applyFont="1" applyFill="1" applyAlignment="1">
      <alignment horizontal="center" vertical="top"/>
    </xf>
    <xf numFmtId="0" fontId="106" fillId="0" borderId="0" xfId="310" quotePrefix="1" applyFont="1" applyFill="1"/>
    <xf numFmtId="200" fontId="29" fillId="0" borderId="0" xfId="310" applyNumberFormat="1" applyFont="1" applyFill="1" applyAlignment="1">
      <alignment horizontal="center" vertical="top"/>
    </xf>
    <xf numFmtId="0" fontId="0" fillId="0" borderId="0" xfId="0" applyBorder="1" applyAlignment="1">
      <alignment wrapText="1"/>
    </xf>
    <xf numFmtId="0" fontId="27" fillId="0" borderId="0" xfId="311" quotePrefix="1" applyFont="1" applyFill="1" applyBorder="1" applyAlignment="1">
      <alignment horizontal="center"/>
    </xf>
    <xf numFmtId="0" fontId="27" fillId="32" borderId="0" xfId="310" quotePrefix="1" applyFont="1" applyFill="1" applyBorder="1" applyAlignment="1">
      <alignment horizontal="center"/>
    </xf>
    <xf numFmtId="0" fontId="27" fillId="0" borderId="0" xfId="160" quotePrefix="1" applyNumberFormat="1" applyFont="1" applyFill="1" applyBorder="1" applyAlignment="1">
      <alignment horizontal="center"/>
    </xf>
    <xf numFmtId="0" fontId="27" fillId="0" borderId="0" xfId="311" applyFont="1" applyFill="1" applyBorder="1" applyAlignment="1">
      <alignment horizontal="center"/>
    </xf>
    <xf numFmtId="2" fontId="29" fillId="0" borderId="0" xfId="160" applyNumberFormat="1" applyFont="1" applyFill="1" applyAlignment="1">
      <alignment horizontal="left"/>
    </xf>
    <xf numFmtId="164" fontId="29" fillId="0" borderId="0" xfId="160" applyNumberFormat="1" applyFont="1" applyFill="1" applyAlignment="1">
      <alignment vertical="top"/>
    </xf>
    <xf numFmtId="164" fontId="27" fillId="0" borderId="0" xfId="160" applyNumberFormat="1" applyFont="1" applyFill="1" applyAlignment="1">
      <alignment horizontal="center"/>
    </xf>
    <xf numFmtId="0" fontId="82" fillId="0" borderId="0" xfId="310" quotePrefix="1" applyFont="1" applyFill="1" applyAlignment="1">
      <alignment horizontal="center"/>
    </xf>
    <xf numFmtId="164" fontId="92" fillId="32" borderId="7" xfId="160" quotePrefix="1" applyNumberFormat="1" applyFont="1" applyFill="1" applyBorder="1" applyAlignment="1">
      <alignment horizontal="center"/>
    </xf>
    <xf numFmtId="0" fontId="27" fillId="0" borderId="0" xfId="311" applyFont="1" applyFill="1" applyAlignment="1">
      <alignment horizontal="center"/>
    </xf>
    <xf numFmtId="0" fontId="0" fillId="0" borderId="0" xfId="0" applyAlignment="1">
      <alignment wrapText="1"/>
    </xf>
    <xf numFmtId="0" fontId="27" fillId="0" borderId="0" xfId="160" quotePrefix="1" applyNumberFormat="1" applyFont="1" applyFill="1" applyAlignment="1">
      <alignment horizontal="center"/>
    </xf>
    <xf numFmtId="0" fontId="29" fillId="0" borderId="0" xfId="310" applyFont="1" applyFill="1" applyAlignment="1">
      <alignment horizontal="justify" vertical="top"/>
    </xf>
    <xf numFmtId="0" fontId="29" fillId="0" borderId="0" xfId="0" applyFont="1" applyFill="1" applyAlignment="1"/>
    <xf numFmtId="0" fontId="29" fillId="0" borderId="0" xfId="310" applyFont="1" applyFill="1"/>
    <xf numFmtId="0" fontId="27" fillId="0" borderId="0" xfId="0" applyFont="1" applyAlignment="1">
      <alignment horizontal="left"/>
    </xf>
    <xf numFmtId="0" fontId="27" fillId="0" borderId="0" xfId="311" quotePrefix="1" applyNumberFormat="1" applyFont="1" applyAlignment="1">
      <alignment horizontal="left" vertical="top"/>
    </xf>
    <xf numFmtId="0" fontId="27" fillId="0" borderId="0" xfId="311" applyNumberFormat="1" applyFont="1" applyAlignment="1">
      <alignment vertical="top"/>
    </xf>
    <xf numFmtId="0" fontId="31" fillId="0" borderId="0" xfId="311" applyFont="1" applyAlignment="1">
      <alignment horizontal="center" vertical="top"/>
    </xf>
    <xf numFmtId="0" fontId="29" fillId="0" borderId="0" xfId="311" applyFont="1" applyAlignment="1">
      <alignment vertical="top"/>
    </xf>
    <xf numFmtId="0" fontId="27" fillId="0" borderId="0" xfId="311" applyFont="1" applyAlignment="1">
      <alignment vertical="top"/>
    </xf>
    <xf numFmtId="2" fontId="27" fillId="0" borderId="0" xfId="311" quotePrefix="1" applyNumberFormat="1" applyFont="1" applyAlignment="1">
      <alignment horizontal="left" vertical="top"/>
    </xf>
    <xf numFmtId="0" fontId="29" fillId="0" borderId="0" xfId="311" applyNumberFormat="1" applyFont="1" applyAlignment="1">
      <alignment horizontal="centerContinuous" vertical="top"/>
    </xf>
    <xf numFmtId="0" fontId="29" fillId="0" borderId="0" xfId="0" applyFont="1" applyFill="1" applyAlignment="1" applyProtection="1">
      <alignment vertical="top"/>
    </xf>
    <xf numFmtId="0" fontId="29" fillId="0" borderId="0" xfId="0" applyFont="1" applyAlignment="1" applyProtection="1"/>
    <xf numFmtId="0" fontId="29" fillId="0" borderId="0" xfId="311" applyFont="1" applyFill="1" applyBorder="1" applyAlignment="1">
      <alignment horizontal="justify" vertical="top"/>
    </xf>
    <xf numFmtId="0" fontId="27" fillId="0" borderId="0" xfId="160" quotePrefix="1" applyNumberFormat="1" applyFont="1" applyFill="1" applyAlignment="1">
      <alignment horizontal="center" wrapText="1"/>
    </xf>
    <xf numFmtId="164" fontId="27" fillId="0" borderId="18" xfId="160" applyNumberFormat="1" applyFont="1" applyFill="1" applyBorder="1" applyAlignment="1"/>
    <xf numFmtId="201" fontId="27" fillId="0" borderId="0" xfId="310" applyNumberFormat="1" applyFont="1" applyAlignment="1">
      <alignment horizontal="left" vertical="top"/>
    </xf>
    <xf numFmtId="164" fontId="27" fillId="0" borderId="0" xfId="160" applyNumberFormat="1" applyFont="1" applyAlignment="1"/>
    <xf numFmtId="164" fontId="27" fillId="0" borderId="0" xfId="160" applyNumberFormat="1" applyFont="1" applyAlignment="1">
      <alignment vertical="top"/>
    </xf>
    <xf numFmtId="164" fontId="27" fillId="0" borderId="18" xfId="160" applyNumberFormat="1" applyFont="1" applyFill="1" applyBorder="1" applyAlignment="1">
      <alignment horizontal="centerContinuous" vertical="top"/>
    </xf>
    <xf numFmtId="0" fontId="82" fillId="0" borderId="0" xfId="0" applyFont="1" applyBorder="1" applyAlignment="1">
      <alignment horizontal="center" vertical="top" wrapText="1"/>
    </xf>
    <xf numFmtId="0" fontId="27" fillId="0" borderId="0" xfId="160" quotePrefix="1" applyNumberFormat="1" applyFont="1" applyFill="1" applyAlignment="1"/>
    <xf numFmtId="0" fontId="29" fillId="0" borderId="0" xfId="313" applyFont="1" applyFill="1" applyAlignment="1">
      <alignment horizontal="left" vertical="top" indent="1"/>
    </xf>
    <xf numFmtId="0" fontId="82" fillId="0" borderId="0" xfId="0" quotePrefix="1" applyFont="1" applyAlignment="1">
      <alignment horizontal="center" vertical="top"/>
    </xf>
    <xf numFmtId="0" fontId="82" fillId="0" borderId="0" xfId="0" quotePrefix="1" applyFont="1" applyAlignment="1">
      <alignment horizontal="center" vertical="top"/>
    </xf>
    <xf numFmtId="0" fontId="29" fillId="0" borderId="0" xfId="310" applyFont="1" applyFill="1" applyAlignment="1">
      <alignment horizontal="justify" vertical="top"/>
    </xf>
    <xf numFmtId="200" fontId="12" fillId="0" borderId="0" xfId="160" applyNumberFormat="1" applyFont="1" applyFill="1" applyAlignment="1">
      <alignment horizontal="center"/>
    </xf>
    <xf numFmtId="164" fontId="29" fillId="0" borderId="21" xfId="160" applyNumberFormat="1" applyFont="1" applyFill="1" applyBorder="1" applyAlignment="1">
      <alignment horizontal="right"/>
    </xf>
    <xf numFmtId="0" fontId="29" fillId="0" borderId="0" xfId="311" applyNumberFormat="1" applyFont="1" applyFill="1" applyAlignment="1">
      <alignment horizontal="justify" vertical="top" wrapText="1"/>
    </xf>
    <xf numFmtId="0" fontId="29" fillId="0" borderId="0" xfId="0" applyFont="1" applyFill="1" applyAlignment="1">
      <alignment horizontal="justify" vertical="top" wrapText="1"/>
    </xf>
    <xf numFmtId="0" fontId="0" fillId="0" borderId="0" xfId="0" applyFill="1" applyAlignment="1">
      <alignment horizontal="justify" vertical="top" wrapText="1"/>
    </xf>
    <xf numFmtId="0" fontId="0" fillId="0" borderId="0" xfId="310" applyFont="1" applyFill="1" applyAlignment="1">
      <alignment vertical="top"/>
    </xf>
    <xf numFmtId="0" fontId="25" fillId="0" borderId="0" xfId="310" applyFont="1" applyFill="1" applyAlignment="1">
      <alignment vertical="top"/>
    </xf>
    <xf numFmtId="0" fontId="0" fillId="0" borderId="0" xfId="0" applyFill="1" applyAlignment="1">
      <alignment vertical="top" wrapText="1"/>
    </xf>
    <xf numFmtId="0" fontId="0" fillId="0" borderId="0" xfId="0" applyFill="1" applyAlignment="1">
      <alignment wrapText="1"/>
    </xf>
    <xf numFmtId="43" fontId="99" fillId="22" borderId="1" xfId="160" applyFont="1" applyFill="1" applyBorder="1" applyAlignment="1">
      <alignment horizontal="center" vertical="center" wrapText="1"/>
    </xf>
    <xf numFmtId="43" fontId="99" fillId="32" borderId="1" xfId="160" applyFont="1" applyFill="1" applyBorder="1" applyAlignment="1">
      <alignment horizontal="center" vertical="center" wrapText="1"/>
    </xf>
    <xf numFmtId="43" fontId="99" fillId="32" borderId="1" xfId="160" applyFont="1" applyFill="1" applyBorder="1" applyAlignment="1">
      <alignment horizontal="center" vertical="center"/>
    </xf>
    <xf numFmtId="164" fontId="99" fillId="32" borderId="1" xfId="160" applyNumberFormat="1" applyFont="1" applyFill="1" applyBorder="1" applyAlignment="1">
      <alignment horizontal="centerContinuous" vertical="center" wrapText="1"/>
    </xf>
    <xf numFmtId="164" fontId="99" fillId="32" borderId="1" xfId="160" applyNumberFormat="1" applyFont="1" applyFill="1" applyBorder="1" applyAlignment="1">
      <alignment horizontal="center" vertical="center" wrapText="1"/>
    </xf>
    <xf numFmtId="164" fontId="98" fillId="32" borderId="1" xfId="160" applyNumberFormat="1" applyFont="1" applyFill="1" applyBorder="1" applyAlignment="1">
      <alignment horizontal="centerContinuous" vertical="center"/>
    </xf>
    <xf numFmtId="43" fontId="99" fillId="32" borderId="1" xfId="160" applyFont="1" applyFill="1" applyBorder="1" applyAlignment="1">
      <alignment horizontal="centerContinuous" vertical="center" wrapText="1"/>
    </xf>
    <xf numFmtId="43" fontId="99" fillId="0" borderId="0" xfId="160" applyFont="1" applyFill="1" applyBorder="1" applyAlignment="1">
      <alignment horizontal="left" vertical="center"/>
    </xf>
    <xf numFmtId="43" fontId="100" fillId="0" borderId="0" xfId="0" applyNumberFormat="1" applyFont="1" applyBorder="1"/>
    <xf numFmtId="43" fontId="99" fillId="0" borderId="0" xfId="160" applyFont="1" applyFill="1" applyBorder="1" applyAlignment="1">
      <alignment horizontal="left" vertical="top"/>
    </xf>
    <xf numFmtId="49" fontId="0" fillId="0" borderId="0" xfId="0" applyNumberFormat="1" applyBorder="1"/>
    <xf numFmtId="164" fontId="0" fillId="0" borderId="0" xfId="160" applyNumberFormat="1" applyFont="1" applyFill="1" applyBorder="1"/>
    <xf numFmtId="49" fontId="0" fillId="70" borderId="43" xfId="0" applyNumberFormat="1" applyFont="1" applyFill="1" applyBorder="1"/>
    <xf numFmtId="164" fontId="100" fillId="0" borderId="7" xfId="160" applyNumberFormat="1" applyFont="1" applyFill="1" applyBorder="1"/>
    <xf numFmtId="43" fontId="100" fillId="0" borderId="7" xfId="160" applyFont="1" applyFill="1" applyBorder="1"/>
    <xf numFmtId="164" fontId="100" fillId="0" borderId="0" xfId="160" applyNumberFormat="1" applyFont="1" applyFill="1" applyBorder="1"/>
    <xf numFmtId="43" fontId="100" fillId="0" borderId="0" xfId="160" applyFont="1" applyFill="1" applyBorder="1"/>
    <xf numFmtId="164" fontId="100" fillId="0" borderId="18" xfId="160" applyNumberFormat="1" applyFont="1" applyBorder="1"/>
    <xf numFmtId="43" fontId="100" fillId="0" borderId="18" xfId="160" applyFont="1" applyBorder="1"/>
    <xf numFmtId="0" fontId="132" fillId="0" borderId="0" xfId="0" applyFont="1"/>
    <xf numFmtId="43" fontId="99" fillId="22" borderId="1" xfId="160" applyFont="1" applyFill="1" applyBorder="1" applyAlignment="1">
      <alignment horizontal="center" vertical="center"/>
    </xf>
    <xf numFmtId="164" fontId="99" fillId="22" borderId="19" xfId="160" applyNumberFormat="1" applyFont="1" applyFill="1" applyBorder="1" applyAlignment="1">
      <alignment horizontal="center" vertical="center"/>
    </xf>
    <xf numFmtId="43" fontId="99" fillId="22" borderId="19" xfId="160" applyFont="1" applyFill="1" applyBorder="1" applyAlignment="1">
      <alignment horizontal="center" vertical="center"/>
    </xf>
    <xf numFmtId="43" fontId="99" fillId="37" borderId="19" xfId="160" applyFont="1" applyFill="1" applyBorder="1" applyAlignment="1">
      <alignment horizontal="center" vertical="center"/>
    </xf>
    <xf numFmtId="164" fontId="99" fillId="22" borderId="20" xfId="160" applyNumberFormat="1" applyFont="1" applyFill="1" applyBorder="1" applyAlignment="1">
      <alignment horizontal="center" vertical="center"/>
    </xf>
    <xf numFmtId="43" fontId="99" fillId="22" borderId="20" xfId="160" applyFont="1" applyFill="1" applyBorder="1" applyAlignment="1">
      <alignment horizontal="center" vertical="center"/>
    </xf>
    <xf numFmtId="43" fontId="99" fillId="37" borderId="20" xfId="160" applyFont="1" applyFill="1" applyBorder="1" applyAlignment="1">
      <alignment horizontal="center" vertical="center"/>
    </xf>
    <xf numFmtId="0" fontId="132" fillId="0" borderId="0" xfId="0" applyFont="1" applyBorder="1"/>
    <xf numFmtId="0" fontId="133" fillId="0" borderId="0" xfId="0" applyFont="1" applyBorder="1"/>
    <xf numFmtId="49" fontId="0" fillId="0" borderId="0" xfId="0" applyNumberFormat="1" applyFill="1" applyBorder="1"/>
    <xf numFmtId="164" fontId="132" fillId="0" borderId="0" xfId="0" applyNumberFormat="1" applyFont="1" applyBorder="1"/>
    <xf numFmtId="164" fontId="2" fillId="0" borderId="0" xfId="160" applyNumberFormat="1" applyFont="1" applyBorder="1"/>
    <xf numFmtId="0" fontId="111" fillId="0" borderId="0" xfId="0" applyNumberFormat="1" applyFont="1" applyFill="1" applyBorder="1"/>
    <xf numFmtId="43" fontId="100" fillId="0" borderId="0" xfId="160" applyNumberFormat="1" applyFont="1" applyBorder="1"/>
    <xf numFmtId="164" fontId="0" fillId="0" borderId="0" xfId="160" applyNumberFormat="1" applyFont="1" applyBorder="1" applyAlignment="1">
      <alignment vertical="center"/>
    </xf>
    <xf numFmtId="0" fontId="111" fillId="0" borderId="0" xfId="0" applyNumberFormat="1" applyFont="1" applyBorder="1"/>
    <xf numFmtId="49" fontId="36" fillId="0" borderId="0" xfId="160" applyNumberFormat="1" applyFont="1" applyFill="1" applyBorder="1" applyAlignment="1">
      <alignment wrapText="1"/>
    </xf>
    <xf numFmtId="49" fontId="2" fillId="0" borderId="0" xfId="0" applyNumberFormat="1" applyFont="1" applyBorder="1"/>
    <xf numFmtId="49" fontId="0" fillId="0" borderId="0" xfId="0" applyNumberFormat="1" applyFont="1" applyBorder="1"/>
    <xf numFmtId="0" fontId="0" fillId="0" borderId="0" xfId="0" applyFont="1" applyBorder="1"/>
    <xf numFmtId="164" fontId="112" fillId="0" borderId="0" xfId="160" applyNumberFormat="1" applyFont="1" applyBorder="1" applyAlignment="1">
      <alignment vertical="center"/>
    </xf>
    <xf numFmtId="198" fontId="100" fillId="0" borderId="0" xfId="160" applyNumberFormat="1" applyFont="1" applyBorder="1"/>
    <xf numFmtId="164" fontId="134" fillId="0" borderId="0" xfId="160" applyNumberFormat="1" applyFont="1"/>
    <xf numFmtId="43" fontId="12" fillId="0" borderId="20" xfId="160" applyFont="1" applyBorder="1"/>
    <xf numFmtId="0" fontId="82" fillId="0" borderId="0" xfId="310" quotePrefix="1" applyFont="1" applyFill="1" applyAlignment="1">
      <alignment horizontal="center"/>
    </xf>
    <xf numFmtId="0" fontId="0" fillId="0" borderId="0" xfId="0" applyFill="1" applyAlignment="1">
      <alignment horizontal="justify" vertical="top" wrapText="1"/>
    </xf>
    <xf numFmtId="0" fontId="29" fillId="0" borderId="0" xfId="0" applyFont="1" applyFill="1" applyAlignment="1">
      <alignment horizontal="justify" vertical="top" wrapText="1"/>
    </xf>
    <xf numFmtId="0" fontId="29" fillId="0" borderId="0" xfId="310" applyFont="1" applyFill="1"/>
    <xf numFmtId="164" fontId="25" fillId="0" borderId="0" xfId="160" applyNumberFormat="1" applyFont="1" applyBorder="1"/>
    <xf numFmtId="0" fontId="25" fillId="0" borderId="0" xfId="0" applyFont="1"/>
    <xf numFmtId="0" fontId="25" fillId="0" borderId="0" xfId="310" applyFont="1" applyAlignment="1">
      <alignment vertical="top"/>
    </xf>
    <xf numFmtId="0" fontId="25" fillId="0" borderId="0" xfId="784" applyFont="1"/>
    <xf numFmtId="164" fontId="24" fillId="0" borderId="0" xfId="160" applyNumberFormat="1" applyFont="1" applyBorder="1"/>
    <xf numFmtId="164" fontId="130" fillId="0" borderId="7" xfId="160" applyNumberFormat="1" applyFont="1" applyBorder="1"/>
    <xf numFmtId="0" fontId="18" fillId="0" borderId="0" xfId="0" applyFont="1"/>
    <xf numFmtId="164" fontId="130" fillId="0" borderId="0" xfId="160" applyNumberFormat="1" applyFont="1" applyBorder="1"/>
    <xf numFmtId="0" fontId="18" fillId="0" borderId="0" xfId="310" applyFont="1" applyAlignment="1">
      <alignment vertical="top"/>
    </xf>
    <xf numFmtId="0" fontId="135" fillId="0" borderId="0" xfId="784" applyFont="1"/>
    <xf numFmtId="164" fontId="1" fillId="0" borderId="0" xfId="160" applyNumberFormat="1" applyFont="1" applyBorder="1"/>
    <xf numFmtId="49" fontId="1" fillId="0" borderId="0" xfId="0" applyNumberFormat="1" applyFont="1" applyBorder="1"/>
    <xf numFmtId="0" fontId="1" fillId="0" borderId="0" xfId="0" applyFont="1" applyBorder="1"/>
    <xf numFmtId="43" fontId="1" fillId="0" borderId="0" xfId="160" applyFont="1" applyBorder="1"/>
    <xf numFmtId="43" fontId="52" fillId="0" borderId="0" xfId="160" applyFont="1"/>
    <xf numFmtId="0" fontId="136" fillId="0" borderId="0" xfId="831" applyNumberFormat="1" applyFont="1"/>
    <xf numFmtId="164" fontId="112" fillId="0" borderId="0" xfId="160" applyNumberFormat="1" applyFont="1" applyAlignment="1">
      <alignment vertical="center" wrapText="1"/>
    </xf>
    <xf numFmtId="43" fontId="112" fillId="0" borderId="0" xfId="160" applyFont="1" applyAlignment="1">
      <alignment vertical="center" wrapText="1"/>
    </xf>
    <xf numFmtId="43" fontId="136" fillId="0" borderId="0" xfId="160" applyFont="1" applyAlignment="1">
      <alignment horizontal="right" vertical="center"/>
    </xf>
    <xf numFmtId="0" fontId="1" fillId="0" borderId="0" xfId="0" applyFont="1"/>
    <xf numFmtId="49" fontId="52" fillId="0" borderId="0" xfId="160" applyNumberFormat="1" applyFont="1"/>
    <xf numFmtId="43" fontId="136" fillId="0" borderId="0" xfId="160" applyFont="1"/>
    <xf numFmtId="43" fontId="36" fillId="0" borderId="0" xfId="160" applyFont="1"/>
    <xf numFmtId="164" fontId="36" fillId="0" borderId="0" xfId="160" applyNumberFormat="1" applyFont="1"/>
    <xf numFmtId="0" fontId="36" fillId="0" borderId="0" xfId="0" applyFont="1"/>
    <xf numFmtId="49" fontId="36" fillId="0" borderId="0" xfId="160" applyNumberFormat="1" applyFont="1"/>
    <xf numFmtId="43" fontId="52" fillId="22" borderId="1" xfId="160" applyFont="1" applyFill="1" applyBorder="1" applyAlignment="1">
      <alignment horizontal="center" vertical="center"/>
    </xf>
    <xf numFmtId="43" fontId="52" fillId="32" borderId="1" xfId="160" applyFont="1" applyFill="1" applyBorder="1" applyAlignment="1">
      <alignment horizontal="center" vertical="center"/>
    </xf>
    <xf numFmtId="164" fontId="52" fillId="32" borderId="1" xfId="160" applyNumberFormat="1" applyFont="1" applyFill="1" applyBorder="1" applyAlignment="1">
      <alignment horizontal="centerContinuous" vertical="center" wrapText="1"/>
    </xf>
    <xf numFmtId="164" fontId="52" fillId="32" borderId="1" xfId="160" applyNumberFormat="1" applyFont="1" applyFill="1" applyBorder="1" applyAlignment="1">
      <alignment horizontal="center" vertical="center" wrapText="1"/>
    </xf>
    <xf numFmtId="43" fontId="52" fillId="32" borderId="1" xfId="160" applyFont="1" applyFill="1" applyBorder="1" applyAlignment="1">
      <alignment horizontal="center" vertical="center" wrapText="1"/>
    </xf>
    <xf numFmtId="43" fontId="52" fillId="32" borderId="1" xfId="160" applyFont="1" applyFill="1" applyBorder="1" applyAlignment="1">
      <alignment horizontal="centerContinuous" vertical="center" wrapText="1"/>
    </xf>
    <xf numFmtId="164" fontId="52" fillId="22" borderId="19" xfId="160" applyNumberFormat="1" applyFont="1" applyFill="1" applyBorder="1" applyAlignment="1">
      <alignment horizontal="center" vertical="center"/>
    </xf>
    <xf numFmtId="43" fontId="52" fillId="22" borderId="19" xfId="160" applyFont="1" applyFill="1" applyBorder="1" applyAlignment="1">
      <alignment horizontal="center" vertical="center"/>
    </xf>
    <xf numFmtId="43" fontId="52" fillId="37" borderId="19" xfId="160" applyFont="1" applyFill="1" applyBorder="1" applyAlignment="1">
      <alignment horizontal="center" vertical="center"/>
    </xf>
    <xf numFmtId="43" fontId="52" fillId="0" borderId="0" xfId="160" applyFont="1" applyFill="1" applyBorder="1" applyAlignment="1">
      <alignment vertical="center"/>
    </xf>
    <xf numFmtId="164" fontId="52" fillId="0" borderId="0" xfId="160" quotePrefix="1" applyNumberFormat="1" applyFont="1" applyFill="1" applyBorder="1" applyAlignment="1">
      <alignment horizontal="centerContinuous" vertical="center"/>
    </xf>
    <xf numFmtId="164" fontId="52" fillId="0" borderId="0" xfId="160" applyNumberFormat="1" applyFont="1" applyFill="1" applyBorder="1" applyAlignment="1">
      <alignment horizontal="centerContinuous" vertical="center"/>
    </xf>
    <xf numFmtId="43" fontId="52" fillId="0" borderId="0" xfId="160" applyFont="1" applyFill="1" applyBorder="1" applyAlignment="1">
      <alignment horizontal="centerContinuous" vertical="center"/>
    </xf>
    <xf numFmtId="164" fontId="52" fillId="22" borderId="20" xfId="160" applyNumberFormat="1" applyFont="1" applyFill="1" applyBorder="1" applyAlignment="1">
      <alignment horizontal="center" vertical="center"/>
    </xf>
    <xf numFmtId="43" fontId="52" fillId="22" borderId="20" xfId="160" applyFont="1" applyFill="1" applyBorder="1" applyAlignment="1">
      <alignment horizontal="center" vertical="center"/>
    </xf>
    <xf numFmtId="43" fontId="52" fillId="37" borderId="20" xfId="160" applyFont="1" applyFill="1" applyBorder="1" applyAlignment="1">
      <alignment horizontal="center" vertical="center"/>
    </xf>
    <xf numFmtId="0" fontId="25" fillId="0" borderId="0" xfId="0" applyFont="1" applyBorder="1"/>
    <xf numFmtId="43" fontId="25" fillId="0" borderId="0" xfId="160" applyFont="1" applyBorder="1"/>
    <xf numFmtId="164" fontId="25" fillId="0" borderId="7" xfId="160" applyNumberFormat="1" applyFont="1" applyBorder="1"/>
    <xf numFmtId="49" fontId="25" fillId="0" borderId="0" xfId="0" applyNumberFormat="1" applyFont="1" applyBorder="1"/>
    <xf numFmtId="0" fontId="137" fillId="0" borderId="0" xfId="0" applyFont="1" applyBorder="1"/>
    <xf numFmtId="49" fontId="25" fillId="0" borderId="0" xfId="0" applyNumberFormat="1" applyFont="1" applyFill="1" applyBorder="1"/>
    <xf numFmtId="164" fontId="25" fillId="0" borderId="0" xfId="160" applyNumberFormat="1" applyFont="1" applyFill="1" applyBorder="1"/>
    <xf numFmtId="43" fontId="25" fillId="0" borderId="0" xfId="160" applyFont="1" applyFill="1" applyBorder="1"/>
    <xf numFmtId="164" fontId="1" fillId="0" borderId="0" xfId="0" applyNumberFormat="1" applyFont="1" applyBorder="1"/>
    <xf numFmtId="49" fontId="25" fillId="0" borderId="0" xfId="0" applyNumberFormat="1" applyFont="1"/>
    <xf numFmtId="0" fontId="25" fillId="0" borderId="0" xfId="0" applyFont="1" applyFill="1" applyBorder="1"/>
    <xf numFmtId="164" fontId="25" fillId="0" borderId="0" xfId="160" applyNumberFormat="1" applyFont="1" applyBorder="1" applyAlignment="1">
      <alignment vertical="center"/>
    </xf>
    <xf numFmtId="43" fontId="25" fillId="0" borderId="0" xfId="160" applyFont="1" applyBorder="1" applyAlignment="1">
      <alignment vertical="center"/>
    </xf>
    <xf numFmtId="43" fontId="25" fillId="0" borderId="0" xfId="160" applyFont="1"/>
    <xf numFmtId="43" fontId="25" fillId="0" borderId="0" xfId="0" applyNumberFormat="1" applyFont="1"/>
    <xf numFmtId="164" fontId="25" fillId="0" borderId="0" xfId="0" applyNumberFormat="1" applyFont="1"/>
    <xf numFmtId="164" fontId="25" fillId="0" borderId="18" xfId="160" applyNumberFormat="1" applyFont="1" applyBorder="1"/>
    <xf numFmtId="164" fontId="25" fillId="0" borderId="0" xfId="160" applyNumberFormat="1" applyFont="1"/>
    <xf numFmtId="164" fontId="25" fillId="0" borderId="2" xfId="160" applyNumberFormat="1" applyFont="1" applyBorder="1"/>
    <xf numFmtId="164" fontId="19" fillId="0" borderId="0" xfId="160" applyNumberFormat="1" applyFont="1"/>
    <xf numFmtId="164" fontId="18" fillId="0" borderId="0" xfId="160" applyNumberFormat="1" applyFont="1"/>
    <xf numFmtId="43" fontId="18" fillId="0" borderId="0" xfId="160" applyFont="1"/>
    <xf numFmtId="0" fontId="19" fillId="0" borderId="24" xfId="271" applyFont="1" applyFill="1" applyBorder="1" applyAlignment="1">
      <alignment horizontal="center" vertical="center" wrapText="1"/>
    </xf>
    <xf numFmtId="0" fontId="19" fillId="0" borderId="27" xfId="271" applyFont="1" applyFill="1" applyBorder="1" applyAlignment="1">
      <alignment horizontal="center" vertical="center" wrapText="1"/>
    </xf>
    <xf numFmtId="0" fontId="19" fillId="0" borderId="26" xfId="271" applyFont="1" applyFill="1" applyBorder="1" applyAlignment="1">
      <alignment horizontal="center" vertical="center" wrapText="1"/>
    </xf>
    <xf numFmtId="0" fontId="19" fillId="0" borderId="28" xfId="271" applyFont="1" applyFill="1" applyBorder="1" applyAlignment="1">
      <alignment horizontal="center" vertical="center" wrapText="1"/>
    </xf>
    <xf numFmtId="0" fontId="19" fillId="0" borderId="33" xfId="271" applyFont="1" applyFill="1" applyBorder="1" applyAlignment="1">
      <alignment horizontal="center" vertical="center" wrapText="1"/>
    </xf>
    <xf numFmtId="0" fontId="19" fillId="0" borderId="1" xfId="271" applyFont="1" applyFill="1" applyBorder="1" applyAlignment="1">
      <alignment horizontal="center" vertical="center" wrapText="1"/>
    </xf>
    <xf numFmtId="0" fontId="18" fillId="0" borderId="0" xfId="271" applyFont="1" applyBorder="1"/>
    <xf numFmtId="0" fontId="18" fillId="0" borderId="0" xfId="271" applyFont="1"/>
    <xf numFmtId="164" fontId="18" fillId="0" borderId="0" xfId="175" applyNumberFormat="1" applyFont="1"/>
    <xf numFmtId="164" fontId="18" fillId="0" borderId="0" xfId="160" applyNumberFormat="1" applyFont="1" applyAlignment="1"/>
    <xf numFmtId="0" fontId="19" fillId="0" borderId="0" xfId="271" applyFont="1" applyFill="1" applyBorder="1"/>
    <xf numFmtId="0" fontId="18" fillId="0" borderId="0" xfId="271" applyFont="1" applyFill="1" applyAlignment="1">
      <alignment horizontal="center"/>
    </xf>
    <xf numFmtId="0" fontId="18" fillId="0" borderId="0" xfId="271" applyFont="1" applyFill="1"/>
    <xf numFmtId="43" fontId="18" fillId="0" borderId="0" xfId="160" applyFont="1" applyAlignment="1"/>
    <xf numFmtId="199" fontId="18" fillId="0" borderId="0" xfId="271" applyNumberFormat="1" applyFont="1" applyFill="1" applyBorder="1" applyAlignment="1">
      <alignment horizontal="left"/>
    </xf>
    <xf numFmtId="164" fontId="18" fillId="0" borderId="0" xfId="175" applyNumberFormat="1" applyFont="1" applyFill="1" applyAlignment="1">
      <alignment horizontal="center"/>
    </xf>
    <xf numFmtId="164" fontId="18" fillId="0" borderId="0" xfId="175" applyNumberFormat="1" applyFont="1" applyFill="1"/>
    <xf numFmtId="43" fontId="18" fillId="0" borderId="0" xfId="175" applyNumberFormat="1" applyFont="1" applyFill="1"/>
    <xf numFmtId="43" fontId="18" fillId="0" borderId="0" xfId="271" applyNumberFormat="1" applyFont="1" applyFill="1"/>
    <xf numFmtId="10" fontId="18" fillId="0" borderId="0" xfId="338" applyNumberFormat="1" applyFont="1" applyFill="1" applyAlignment="1"/>
    <xf numFmtId="199" fontId="18" fillId="0" borderId="0" xfId="271" applyNumberFormat="1" applyFont="1" applyFill="1" applyBorder="1" applyAlignment="1">
      <alignment horizontal="left" indent="1"/>
    </xf>
    <xf numFmtId="10" fontId="18" fillId="0" borderId="0" xfId="175" applyNumberFormat="1" applyFont="1" applyFill="1" applyAlignment="1">
      <alignment horizontal="right"/>
    </xf>
    <xf numFmtId="10" fontId="18" fillId="0" borderId="0" xfId="175" applyNumberFormat="1" applyFont="1" applyFill="1" applyAlignment="1"/>
    <xf numFmtId="0" fontId="18" fillId="0" borderId="0" xfId="271" applyFont="1" applyAlignment="1">
      <alignment horizontal="center"/>
    </xf>
    <xf numFmtId="164" fontId="19" fillId="0" borderId="18" xfId="175" applyNumberFormat="1" applyFont="1" applyFill="1" applyBorder="1"/>
    <xf numFmtId="43" fontId="19" fillId="0" borderId="18" xfId="175" applyNumberFormat="1" applyFont="1" applyFill="1" applyBorder="1"/>
    <xf numFmtId="0" fontId="19" fillId="0" borderId="1" xfId="291" applyFont="1" applyFill="1" applyBorder="1" applyAlignment="1">
      <alignment horizontal="center" vertical="center" wrapText="1"/>
    </xf>
    <xf numFmtId="0" fontId="138" fillId="0" borderId="0" xfId="291" applyFont="1" applyFill="1" applyBorder="1" applyAlignment="1">
      <alignment horizontal="center" vertical="center"/>
    </xf>
    <xf numFmtId="0" fontId="139" fillId="0" borderId="0" xfId="291" applyFont="1"/>
    <xf numFmtId="0" fontId="18" fillId="0" borderId="0" xfId="291" applyFont="1"/>
    <xf numFmtId="164" fontId="18" fillId="0" borderId="0" xfId="173" applyNumberFormat="1" applyFont="1"/>
    <xf numFmtId="10" fontId="18" fillId="0" borderId="0" xfId="291" applyNumberFormat="1" applyFont="1"/>
    <xf numFmtId="43" fontId="18" fillId="0" borderId="0" xfId="173" applyFont="1"/>
    <xf numFmtId="164" fontId="18" fillId="0" borderId="0" xfId="291" applyNumberFormat="1" applyFont="1"/>
    <xf numFmtId="164" fontId="18" fillId="0" borderId="2" xfId="173" applyNumberFormat="1" applyFont="1" applyBorder="1"/>
    <xf numFmtId="43" fontId="18" fillId="0" borderId="2" xfId="173" applyFont="1" applyBorder="1"/>
    <xf numFmtId="164" fontId="18" fillId="0" borderId="2" xfId="291" applyNumberFormat="1" applyFont="1" applyBorder="1"/>
    <xf numFmtId="0" fontId="18" fillId="0" borderId="2" xfId="291" applyFont="1" applyBorder="1"/>
    <xf numFmtId="164" fontId="18" fillId="0" borderId="0" xfId="173" applyNumberFormat="1" applyFont="1" applyBorder="1"/>
    <xf numFmtId="0" fontId="18" fillId="0" borderId="23" xfId="0" applyFont="1" applyBorder="1"/>
    <xf numFmtId="164" fontId="18" fillId="0" borderId="18" xfId="291" applyNumberFormat="1" applyFont="1" applyBorder="1"/>
    <xf numFmtId="10" fontId="18" fillId="0" borderId="2" xfId="291" applyNumberFormat="1" applyFont="1" applyBorder="1"/>
    <xf numFmtId="164" fontId="18" fillId="0" borderId="23" xfId="291" applyNumberFormat="1" applyFont="1" applyBorder="1"/>
    <xf numFmtId="164" fontId="18" fillId="0" borderId="0" xfId="291" applyNumberFormat="1" applyFont="1" applyBorder="1"/>
    <xf numFmtId="0" fontId="0" fillId="0" borderId="32" xfId="0" applyBorder="1" applyAlignment="1">
      <alignment horizontal="center"/>
    </xf>
    <xf numFmtId="0" fontId="0" fillId="0" borderId="33" xfId="0" applyBorder="1" applyAlignment="1">
      <alignment horizontal="center"/>
    </xf>
    <xf numFmtId="164" fontId="27" fillId="0" borderId="0" xfId="160" applyNumberFormat="1" applyFont="1" applyFill="1" applyAlignment="1">
      <alignment horizontal="center"/>
    </xf>
    <xf numFmtId="164" fontId="27" fillId="0" borderId="0" xfId="160" quotePrefix="1" applyNumberFormat="1" applyFont="1" applyFill="1" applyAlignment="1">
      <alignment horizontal="center"/>
    </xf>
    <xf numFmtId="0" fontId="82" fillId="0" borderId="0" xfId="0" quotePrefix="1" applyFont="1" applyAlignment="1">
      <alignment horizontal="center" vertical="top"/>
    </xf>
    <xf numFmtId="0" fontId="90" fillId="0" borderId="0" xfId="310" quotePrefix="1" applyFont="1" applyAlignment="1">
      <alignment horizontal="center"/>
    </xf>
    <xf numFmtId="0" fontId="90" fillId="0" borderId="0" xfId="310" applyFont="1" applyAlignment="1">
      <alignment horizontal="center"/>
    </xf>
    <xf numFmtId="0" fontId="82" fillId="0" borderId="0" xfId="310" quotePrefix="1" applyFont="1" applyFill="1" applyAlignment="1">
      <alignment horizontal="center"/>
    </xf>
    <xf numFmtId="164" fontId="92" fillId="32" borderId="32" xfId="160" quotePrefix="1" applyNumberFormat="1" applyFont="1" applyFill="1" applyBorder="1" applyAlignment="1">
      <alignment horizontal="center"/>
    </xf>
    <xf numFmtId="164" fontId="92" fillId="32" borderId="7" xfId="160" quotePrefix="1" applyNumberFormat="1" applyFont="1" applyFill="1" applyBorder="1" applyAlignment="1">
      <alignment horizontal="center"/>
    </xf>
    <xf numFmtId="0" fontId="89" fillId="0" borderId="23" xfId="0" quotePrefix="1" applyNumberFormat="1" applyFont="1" applyBorder="1" applyAlignment="1">
      <alignment horizontal="center" vertical="center" wrapText="1"/>
    </xf>
    <xf numFmtId="0" fontId="89" fillId="0" borderId="23" xfId="0" applyNumberFormat="1" applyFont="1" applyBorder="1" applyAlignment="1">
      <alignment horizontal="center" vertical="center" wrapText="1"/>
    </xf>
    <xf numFmtId="0" fontId="27" fillId="0" borderId="32" xfId="310" applyFont="1" applyFill="1" applyBorder="1" applyAlignment="1">
      <alignment horizontal="center"/>
    </xf>
    <xf numFmtId="0" fontId="27" fillId="0" borderId="7" xfId="310" applyFont="1" applyFill="1" applyBorder="1" applyAlignment="1">
      <alignment horizontal="center"/>
    </xf>
    <xf numFmtId="0" fontId="27" fillId="0" borderId="33" xfId="310" applyFont="1" applyFill="1" applyBorder="1" applyAlignment="1">
      <alignment horizontal="center"/>
    </xf>
    <xf numFmtId="0" fontId="27" fillId="0" borderId="23" xfId="389" applyFont="1" applyFill="1" applyBorder="1" applyAlignment="1">
      <alignment horizontal="center" vertical="center" wrapText="1"/>
    </xf>
    <xf numFmtId="0" fontId="27" fillId="0" borderId="0" xfId="389" applyFont="1" applyFill="1" applyBorder="1" applyAlignment="1">
      <alignment horizontal="center" vertical="center" wrapText="1"/>
    </xf>
    <xf numFmtId="0" fontId="27" fillId="0" borderId="2" xfId="389" applyFont="1" applyFill="1" applyBorder="1" applyAlignment="1">
      <alignment horizontal="center" vertical="center" wrapText="1"/>
    </xf>
    <xf numFmtId="0" fontId="27" fillId="0" borderId="23" xfId="389" applyFont="1" applyBorder="1" applyAlignment="1">
      <alignment horizontal="center" vertical="center" wrapText="1"/>
    </xf>
    <xf numFmtId="0" fontId="27" fillId="0" borderId="0" xfId="389" applyFont="1" applyBorder="1" applyAlignment="1">
      <alignment horizontal="center" vertical="center" wrapText="1"/>
    </xf>
    <xf numFmtId="0" fontId="27" fillId="0" borderId="2" xfId="389" applyFont="1" applyBorder="1" applyAlignment="1">
      <alignment horizontal="center" vertical="center" wrapText="1"/>
    </xf>
    <xf numFmtId="0" fontId="82" fillId="0" borderId="0" xfId="311" quotePrefix="1" applyFont="1" applyFill="1" applyAlignment="1">
      <alignment horizontal="center"/>
    </xf>
    <xf numFmtId="0" fontId="27" fillId="0" borderId="0" xfId="311" quotePrefix="1" applyFont="1" applyFill="1" applyAlignment="1">
      <alignment horizontal="center"/>
    </xf>
    <xf numFmtId="172" fontId="29" fillId="0" borderId="0" xfId="310" applyNumberFormat="1" applyFont="1" applyFill="1" applyAlignment="1">
      <alignment horizontal="justify" vertical="top"/>
    </xf>
    <xf numFmtId="0" fontId="29" fillId="0" borderId="0" xfId="310" applyNumberFormat="1" applyFont="1" applyFill="1" applyAlignment="1">
      <alignment horizontal="justify" vertical="top" wrapText="1"/>
    </xf>
    <xf numFmtId="172" fontId="29" fillId="0" borderId="0" xfId="310" applyNumberFormat="1" applyFont="1" applyFill="1" applyAlignment="1">
      <alignment horizontal="justify" vertical="top" wrapText="1"/>
    </xf>
    <xf numFmtId="172" fontId="29" fillId="0" borderId="0" xfId="310" applyNumberFormat="1" applyFont="1" applyAlignment="1">
      <alignment horizontal="justify" vertical="top" wrapText="1"/>
    </xf>
    <xf numFmtId="0" fontId="0" fillId="0" borderId="0" xfId="0" applyAlignment="1">
      <alignment horizontal="justify" vertical="top" wrapText="1"/>
    </xf>
    <xf numFmtId="0" fontId="29" fillId="0" borderId="0" xfId="311" applyFont="1" applyFill="1" applyBorder="1" applyAlignment="1">
      <alignment horizontal="justify" vertical="top"/>
    </xf>
    <xf numFmtId="0" fontId="19" fillId="0" borderId="24" xfId="271" applyFont="1" applyFill="1" applyBorder="1" applyAlignment="1">
      <alignment horizontal="center" vertical="center" wrapText="1"/>
    </xf>
    <xf numFmtId="0" fontId="18" fillId="0" borderId="27" xfId="0" applyFont="1" applyBorder="1" applyAlignment="1">
      <alignment wrapText="1"/>
    </xf>
    <xf numFmtId="0" fontId="19" fillId="0" borderId="26" xfId="271" applyFont="1" applyFill="1" applyBorder="1" applyAlignment="1">
      <alignment horizontal="center" vertical="center" wrapText="1"/>
    </xf>
    <xf numFmtId="0" fontId="18" fillId="0" borderId="28" xfId="0" applyFont="1" applyBorder="1" applyAlignment="1">
      <alignment wrapText="1"/>
    </xf>
    <xf numFmtId="0" fontId="19" fillId="0" borderId="19" xfId="271" applyFont="1" applyFill="1" applyBorder="1" applyAlignment="1">
      <alignment horizontal="center" vertical="center" wrapText="1"/>
    </xf>
    <xf numFmtId="0" fontId="18" fillId="0" borderId="21" xfId="0" applyFont="1" applyBorder="1" applyAlignment="1">
      <alignment horizontal="center" vertical="center" wrapText="1"/>
    </xf>
    <xf numFmtId="0" fontId="19" fillId="0" borderId="32" xfId="291" quotePrefix="1" applyFont="1" applyFill="1" applyBorder="1" applyAlignment="1">
      <alignment horizontal="center" vertical="center"/>
    </xf>
    <xf numFmtId="0" fontId="19" fillId="0" borderId="7" xfId="291" quotePrefix="1" applyFont="1" applyFill="1" applyBorder="1" applyAlignment="1">
      <alignment horizontal="center" vertical="center"/>
    </xf>
    <xf numFmtId="0" fontId="19" fillId="0" borderId="33" xfId="291" quotePrefix="1" applyFont="1" applyFill="1" applyBorder="1" applyAlignment="1">
      <alignment horizontal="center" vertical="center"/>
    </xf>
    <xf numFmtId="0" fontId="19" fillId="0" borderId="24" xfId="291" applyFont="1" applyFill="1" applyBorder="1" applyAlignment="1">
      <alignment horizontal="center" vertical="center" wrapText="1"/>
    </xf>
    <xf numFmtId="0" fontId="19" fillId="0" borderId="27" xfId="291" applyFont="1" applyFill="1" applyBorder="1" applyAlignment="1">
      <alignment horizontal="center" vertical="center" wrapText="1"/>
    </xf>
    <xf numFmtId="0" fontId="19" fillId="0" borderId="26" xfId="291" applyFont="1" applyFill="1" applyBorder="1" applyAlignment="1">
      <alignment horizontal="center" vertical="center" wrapText="1"/>
    </xf>
    <xf numFmtId="0" fontId="19" fillId="0" borderId="28" xfId="291" applyFont="1" applyFill="1" applyBorder="1" applyAlignment="1">
      <alignment horizontal="center" vertical="center" wrapText="1"/>
    </xf>
    <xf numFmtId="0" fontId="19" fillId="0" borderId="24" xfId="291" applyFont="1" applyFill="1" applyBorder="1" applyAlignment="1">
      <alignment horizontal="center" vertical="center"/>
    </xf>
    <xf numFmtId="0" fontId="19" fillId="0" borderId="23" xfId="291" applyFont="1" applyFill="1" applyBorder="1" applyAlignment="1">
      <alignment horizontal="center" vertical="center"/>
    </xf>
    <xf numFmtId="0" fontId="19" fillId="0" borderId="27" xfId="291" applyFont="1" applyFill="1" applyBorder="1" applyAlignment="1">
      <alignment horizontal="center" vertical="center"/>
    </xf>
    <xf numFmtId="0" fontId="19" fillId="0" borderId="26" xfId="291" applyFont="1" applyFill="1" applyBorder="1" applyAlignment="1">
      <alignment horizontal="center" vertical="center"/>
    </xf>
    <xf numFmtId="0" fontId="19" fillId="0" borderId="2" xfId="291" applyFont="1" applyFill="1" applyBorder="1" applyAlignment="1">
      <alignment horizontal="center" vertical="center"/>
    </xf>
    <xf numFmtId="0" fontId="19" fillId="0" borderId="28" xfId="291" applyFont="1" applyFill="1" applyBorder="1" applyAlignment="1">
      <alignment horizontal="center" vertical="center"/>
    </xf>
    <xf numFmtId="0" fontId="138" fillId="0" borderId="23" xfId="291" quotePrefix="1" applyFont="1" applyFill="1" applyBorder="1" applyAlignment="1">
      <alignment horizontal="center" vertical="center"/>
    </xf>
    <xf numFmtId="0" fontId="19" fillId="0" borderId="32" xfId="271" applyFont="1" applyFill="1" applyBorder="1" applyAlignment="1">
      <alignment horizontal="center" vertical="center" wrapText="1"/>
    </xf>
    <xf numFmtId="0" fontId="19" fillId="0" borderId="7" xfId="271" applyFont="1" applyFill="1" applyBorder="1" applyAlignment="1">
      <alignment horizontal="center" vertical="center" wrapText="1"/>
    </xf>
    <xf numFmtId="0" fontId="19" fillId="0" borderId="33" xfId="271" applyFont="1" applyFill="1" applyBorder="1" applyAlignment="1">
      <alignment horizontal="center" vertical="center" wrapText="1"/>
    </xf>
    <xf numFmtId="0" fontId="19" fillId="0" borderId="32" xfId="271" quotePrefix="1" applyFont="1" applyFill="1" applyBorder="1" applyAlignment="1">
      <alignment horizontal="center" vertical="center" wrapText="1"/>
    </xf>
    <xf numFmtId="0" fontId="19" fillId="0" borderId="7" xfId="271" quotePrefix="1" applyFont="1" applyFill="1" applyBorder="1" applyAlignment="1">
      <alignment horizontal="center" vertical="center" wrapText="1"/>
    </xf>
    <xf numFmtId="0" fontId="19" fillId="0" borderId="33" xfId="271" quotePrefix="1" applyFont="1" applyFill="1" applyBorder="1" applyAlignment="1">
      <alignment horizontal="center" vertical="center" wrapText="1"/>
    </xf>
    <xf numFmtId="0" fontId="29" fillId="0" borderId="0" xfId="312" applyNumberFormat="1" applyFont="1" applyFill="1" applyAlignment="1">
      <alignment horizontal="justify" vertical="top" wrapText="1"/>
    </xf>
    <xf numFmtId="0" fontId="29" fillId="0" borderId="0" xfId="311" applyNumberFormat="1" applyFont="1" applyFill="1" applyAlignment="1">
      <alignment horizontal="justify" vertical="top" wrapText="1"/>
    </xf>
    <xf numFmtId="0" fontId="29" fillId="69" borderId="0" xfId="0" applyNumberFormat="1" applyFont="1" applyFill="1" applyAlignment="1">
      <alignment horizontal="justify" vertical="top" wrapText="1"/>
    </xf>
    <xf numFmtId="0" fontId="0" fillId="69" borderId="0" xfId="0" applyFill="1" applyAlignment="1">
      <alignment horizontal="justify" vertical="top" wrapText="1"/>
    </xf>
    <xf numFmtId="0" fontId="0" fillId="69" borderId="0" xfId="0" applyFill="1" applyAlignment="1">
      <alignment wrapText="1"/>
    </xf>
    <xf numFmtId="0" fontId="27" fillId="0" borderId="0" xfId="160" quotePrefix="1" applyNumberFormat="1" applyFont="1" applyFill="1" applyAlignment="1">
      <alignment horizontal="center"/>
    </xf>
    <xf numFmtId="0" fontId="27" fillId="0" borderId="0" xfId="311" applyFont="1" applyFill="1" applyAlignment="1">
      <alignment horizontal="center"/>
    </xf>
    <xf numFmtId="0" fontId="0" fillId="0" borderId="0" xfId="0" applyFill="1" applyAlignment="1">
      <alignment horizontal="justify" vertical="top" wrapText="1"/>
    </xf>
    <xf numFmtId="0" fontId="29" fillId="0" borderId="0" xfId="305" applyFont="1" applyFill="1" applyAlignment="1">
      <alignment horizontal="justify" vertical="top" wrapText="1"/>
    </xf>
    <xf numFmtId="0" fontId="27" fillId="0" borderId="32" xfId="311" quotePrefix="1" applyFont="1" applyFill="1" applyBorder="1" applyAlignment="1">
      <alignment horizontal="center"/>
    </xf>
    <xf numFmtId="0" fontId="27" fillId="0" borderId="7" xfId="311" quotePrefix="1" applyFont="1" applyFill="1" applyBorder="1" applyAlignment="1">
      <alignment horizontal="center"/>
    </xf>
    <xf numFmtId="0" fontId="27" fillId="0" borderId="33" xfId="311" quotePrefix="1" applyFont="1" applyFill="1" applyBorder="1" applyAlignment="1">
      <alignment horizontal="center"/>
    </xf>
    <xf numFmtId="0" fontId="0" fillId="0" borderId="0" xfId="0" applyFill="1" applyAlignment="1">
      <alignment wrapText="1"/>
    </xf>
    <xf numFmtId="43" fontId="99" fillId="0" borderId="0" xfId="160" applyFont="1" applyFill="1" applyBorder="1" applyAlignment="1">
      <alignment horizontal="center" vertical="center" wrapText="1"/>
    </xf>
    <xf numFmtId="43" fontId="99" fillId="0" borderId="0" xfId="160" applyFont="1" applyFill="1" applyBorder="1" applyAlignment="1">
      <alignment vertical="center" wrapText="1"/>
    </xf>
    <xf numFmtId="0" fontId="82" fillId="0" borderId="0" xfId="291" quotePrefix="1" applyFont="1" applyFill="1" applyBorder="1" applyAlignment="1">
      <alignment horizontal="center" vertical="center"/>
    </xf>
    <xf numFmtId="0" fontId="27" fillId="0" borderId="0" xfId="271" quotePrefix="1" applyFont="1" applyFill="1" applyBorder="1" applyAlignment="1">
      <alignment horizontal="center" vertical="center" wrapText="1"/>
    </xf>
    <xf numFmtId="0" fontId="82" fillId="0" borderId="0" xfId="291" applyFont="1" applyFill="1" applyBorder="1" applyAlignment="1">
      <alignment horizontal="center" vertical="center"/>
    </xf>
    <xf numFmtId="0" fontId="27" fillId="0" borderId="0" xfId="271" applyFont="1" applyFill="1" applyBorder="1" applyAlignment="1">
      <alignment horizontal="center" vertical="center" wrapText="1"/>
    </xf>
    <xf numFmtId="0" fontId="82" fillId="0" borderId="0" xfId="291" applyFont="1" applyFill="1" applyBorder="1" applyAlignment="1">
      <alignment horizontal="center" vertical="center" wrapText="1"/>
    </xf>
    <xf numFmtId="0" fontId="29" fillId="0" borderId="0" xfId="467" applyNumberFormat="1" applyFont="1" applyFill="1" applyAlignment="1">
      <alignment horizontal="justify" vertical="top" wrapText="1"/>
    </xf>
    <xf numFmtId="0" fontId="29" fillId="0" borderId="0" xfId="310" applyFont="1" applyFill="1" applyAlignment="1">
      <alignment horizontal="justify" vertical="top" wrapText="1"/>
    </xf>
    <xf numFmtId="0" fontId="29" fillId="32" borderId="0" xfId="305" applyFont="1" applyFill="1" applyAlignment="1">
      <alignment horizontal="justify" vertical="top" wrapText="1"/>
    </xf>
    <xf numFmtId="0" fontId="29" fillId="32" borderId="0" xfId="0" applyFont="1" applyFill="1" applyAlignment="1">
      <alignment horizontal="justify" vertical="top" wrapText="1"/>
    </xf>
    <xf numFmtId="0" fontId="0" fillId="32" borderId="0" xfId="0" applyFill="1" applyAlignment="1">
      <alignment horizontal="justify" vertical="top" wrapText="1"/>
    </xf>
    <xf numFmtId="0" fontId="29" fillId="0" borderId="0" xfId="0" applyFont="1" applyFill="1" applyAlignment="1">
      <alignment horizontal="justify" vertical="top" wrapText="1"/>
    </xf>
    <xf numFmtId="0" fontId="29" fillId="0" borderId="0" xfId="311" applyFont="1" applyFill="1" applyAlignment="1">
      <alignment horizontal="justify" vertical="top" wrapText="1"/>
    </xf>
    <xf numFmtId="0" fontId="0" fillId="0" borderId="0" xfId="0" applyAlignment="1">
      <alignment wrapText="1"/>
    </xf>
    <xf numFmtId="0" fontId="82" fillId="0" borderId="0" xfId="310" quotePrefix="1" applyNumberFormat="1" applyFont="1" applyFill="1" applyBorder="1" applyAlignment="1">
      <alignment horizontal="center" vertical="top"/>
    </xf>
    <xf numFmtId="0" fontId="29" fillId="0" borderId="0" xfId="310" applyFont="1" applyFill="1" applyAlignment="1">
      <alignment horizontal="justify" vertical="top"/>
    </xf>
    <xf numFmtId="0" fontId="0" fillId="0" borderId="0" xfId="0" applyAlignment="1">
      <alignment horizontal="justify" vertical="top"/>
    </xf>
    <xf numFmtId="0" fontId="0" fillId="0" borderId="0" xfId="0" applyAlignment="1">
      <alignment vertical="top"/>
    </xf>
    <xf numFmtId="0" fontId="27" fillId="0" borderId="0" xfId="0" quotePrefix="1" applyFont="1" applyFill="1" applyBorder="1" applyAlignment="1">
      <alignment horizontal="center"/>
    </xf>
    <xf numFmtId="0" fontId="27" fillId="0" borderId="23" xfId="160" quotePrefix="1" applyNumberFormat="1" applyFont="1" applyFill="1" applyBorder="1" applyAlignment="1">
      <alignment horizontal="center"/>
    </xf>
    <xf numFmtId="187" fontId="82" fillId="0" borderId="19" xfId="310" applyNumberFormat="1" applyFont="1" applyFill="1" applyBorder="1" applyAlignment="1">
      <alignment horizontal="center" vertical="center"/>
    </xf>
    <xf numFmtId="187" fontId="82" fillId="0" borderId="21" xfId="310" applyNumberFormat="1" applyFont="1" applyFill="1" applyBorder="1" applyAlignment="1">
      <alignment horizontal="center" vertical="center"/>
    </xf>
    <xf numFmtId="0" fontId="82" fillId="0" borderId="0" xfId="310" quotePrefix="1" applyFont="1" applyFill="1" applyBorder="1" applyAlignment="1">
      <alignment horizontal="center" vertical="top"/>
    </xf>
    <xf numFmtId="0" fontId="82" fillId="0" borderId="0" xfId="310" applyFont="1" applyFill="1" applyBorder="1" applyAlignment="1">
      <alignment horizontal="center" vertical="top"/>
    </xf>
    <xf numFmtId="164" fontId="99" fillId="35" borderId="32" xfId="160" applyNumberFormat="1" applyFont="1" applyFill="1" applyBorder="1" applyAlignment="1">
      <alignment horizontal="center" vertical="center" wrapText="1"/>
    </xf>
    <xf numFmtId="164" fontId="99" fillId="35" borderId="33" xfId="160" applyNumberFormat="1" applyFont="1" applyFill="1" applyBorder="1" applyAlignment="1">
      <alignment horizontal="center" vertical="center" wrapText="1"/>
    </xf>
    <xf numFmtId="43" fontId="99" fillId="22" borderId="19" xfId="160" applyFont="1" applyFill="1" applyBorder="1" applyAlignment="1">
      <alignment horizontal="center" vertical="center" wrapText="1"/>
    </xf>
    <xf numFmtId="43" fontId="99" fillId="22" borderId="21" xfId="160" applyFont="1" applyFill="1" applyBorder="1" applyAlignment="1">
      <alignment vertical="center" wrapText="1"/>
    </xf>
    <xf numFmtId="43" fontId="99" fillId="35" borderId="19" xfId="160" applyFont="1" applyFill="1" applyBorder="1" applyAlignment="1">
      <alignment horizontal="center" vertical="center" wrapText="1"/>
    </xf>
    <xf numFmtId="43" fontId="99" fillId="35" borderId="21" xfId="160" applyFont="1" applyFill="1" applyBorder="1" applyAlignment="1">
      <alignment vertical="center" wrapText="1"/>
    </xf>
    <xf numFmtId="164" fontId="99" fillId="22" borderId="19" xfId="160" applyNumberFormat="1" applyFont="1" applyFill="1" applyBorder="1" applyAlignment="1">
      <alignment horizontal="center" vertical="center" wrapText="1"/>
    </xf>
    <xf numFmtId="164" fontId="99" fillId="22" borderId="21" xfId="160" applyNumberFormat="1" applyFont="1" applyFill="1" applyBorder="1" applyAlignment="1">
      <alignment horizontal="center" vertical="center" wrapText="1"/>
    </xf>
    <xf numFmtId="43" fontId="99" fillId="22" borderId="21" xfId="160" applyFont="1" applyFill="1" applyBorder="1" applyAlignment="1">
      <alignment horizontal="center" vertical="center" wrapText="1"/>
    </xf>
    <xf numFmtId="43" fontId="99" fillId="37" borderId="19" xfId="160" applyFont="1" applyFill="1" applyBorder="1" applyAlignment="1">
      <alignment horizontal="center" vertical="center" wrapText="1"/>
    </xf>
    <xf numFmtId="43" fontId="99" fillId="37" borderId="21" xfId="160" applyFont="1" applyFill="1" applyBorder="1" applyAlignment="1">
      <alignment vertical="center" wrapText="1"/>
    </xf>
    <xf numFmtId="164" fontId="99" fillId="37" borderId="32" xfId="160" applyNumberFormat="1" applyFont="1" applyFill="1" applyBorder="1" applyAlignment="1">
      <alignment horizontal="center" vertical="center" wrapText="1"/>
    </xf>
    <xf numFmtId="164" fontId="99" fillId="37" borderId="33" xfId="160" applyNumberFormat="1" applyFont="1" applyFill="1" applyBorder="1" applyAlignment="1">
      <alignment horizontal="center" vertical="center" wrapText="1"/>
    </xf>
    <xf numFmtId="0" fontId="29" fillId="0" borderId="0" xfId="0" applyFont="1" applyAlignment="1">
      <alignment horizontal="justify" vertical="top" wrapText="1"/>
    </xf>
    <xf numFmtId="0" fontId="27" fillId="0" borderId="32" xfId="310" quotePrefix="1" applyFont="1" applyFill="1" applyBorder="1" applyAlignment="1">
      <alignment horizontal="center"/>
    </xf>
    <xf numFmtId="0" fontId="27" fillId="0" borderId="7" xfId="310" quotePrefix="1" applyFont="1" applyFill="1" applyBorder="1" applyAlignment="1">
      <alignment horizontal="center"/>
    </xf>
    <xf numFmtId="0" fontId="27" fillId="32" borderId="32" xfId="310" quotePrefix="1" applyFont="1" applyFill="1" applyBorder="1" applyAlignment="1">
      <alignment horizontal="center"/>
    </xf>
    <xf numFmtId="0" fontId="27" fillId="32" borderId="7" xfId="310" quotePrefix="1" applyFont="1" applyFill="1" applyBorder="1" applyAlignment="1">
      <alignment horizontal="center"/>
    </xf>
    <xf numFmtId="0" fontId="29" fillId="0" borderId="0" xfId="0" applyFont="1" applyFill="1" applyAlignment="1">
      <alignment vertical="top" wrapText="1"/>
    </xf>
    <xf numFmtId="0" fontId="0" fillId="0" borderId="0" xfId="0" applyAlignment="1">
      <alignment vertical="top" wrapText="1"/>
    </xf>
  </cellXfs>
  <cellStyles count="880">
    <cellStyle name=" 1" xfId="1"/>
    <cellStyle name=" Writer Import]_x000d__x000a_Display Dialog=No_x000d__x000a__x000d__x000a_[Horizontal Arrange]_x000d__x000a_Dimensions Interlocking=Yes_x000d__x000a_Sum Hierarchy=Yes_x000d__x000a_Generate" xfId="2"/>
    <cellStyle name=" Writer Import]_x000d__x000a_Display Dialog=No_x000d__x000a__x000d__x000a_[Horizontal Arrange]_x000d__x000a_Dimensions Interlocking=Yes_x000d__x000a_Sum Hierarchy=Yes_x000d__x000a_Generate 2" xfId="391"/>
    <cellStyle name=" Writer Import]_x000d__x000a_Display Dialog=No_x000d__x000a__x000d__x000a_[Horizontal Arrange]_x000d__x000a_Dimensions Interlocking=Yes_x000d__x000a_Sum Hierarchy=Yes_x000d__x000a_Generate 3" xfId="392"/>
    <cellStyle name=" Writer Import]_x000d__x000a_Display Dialog=No_x000d__x000a__x000d__x000a_[Horizontal Arrange]_x000d__x000a_Dimensions Interlocking=Yes_x000d__x000a_Sum Hierarchy=Yes_x000d__x000a_Generate 4" xfId="393"/>
    <cellStyle name=" Writer Import]_x000d__x000a_Display Dialog=No_x000d__x000a__x000d__x000a_[Horizontal Arrange]_x000d__x000a_Dimensions Interlocking=Yes_x000d__x000a_Sum Hierarchy=Yes_x000d__x000a_Generate_5.2" xfId="394"/>
    <cellStyle name="_accounts disclosure" xfId="3"/>
    <cellStyle name="_accounts disclosure 2" xfId="4"/>
    <cellStyle name="_accounts disclosure 3" xfId="395"/>
    <cellStyle name="_accounts disclosure 4" xfId="396"/>
    <cellStyle name="_accounts disclosure_31 Dec Accounts 2009-NIUT" xfId="5"/>
    <cellStyle name="_accounts disclosure_31 Dec Accounts 2009-NIUT after element" xfId="6"/>
    <cellStyle name="_accounts disclosure_31 Dec Accounts 2009-NIUT b" xfId="7"/>
    <cellStyle name="_accounts disclosure_5.2" xfId="397"/>
    <cellStyle name="_accounts disclosure_Accounts 2009-NIUT NON LOC-after RAJ final-signed" xfId="398"/>
    <cellStyle name="_accounts disclosure_After annexure changes NB final" xfId="8"/>
    <cellStyle name="_accounts disclosure_Cash Flow " xfId="399"/>
    <cellStyle name="_accounts disclosure_Cash flow working" xfId="400"/>
    <cellStyle name="_accounts disclosure_Distribution " xfId="401"/>
    <cellStyle name="_accounts disclosure_Final disclosure final" xfId="9"/>
    <cellStyle name="_accounts disclosure_Final RAJ-reviewed Feb 5" xfId="10"/>
    <cellStyle name="_accounts disclosure_Income Statement" xfId="402"/>
    <cellStyle name="_accounts disclosure_Notes 1-3" xfId="403"/>
    <cellStyle name="_accounts disclosure_Sheet2" xfId="404"/>
    <cellStyle name="_accounts disclosure_Statement of Financial Position" xfId="405"/>
    <cellStyle name="_accounts disclosure_UHF" xfId="406"/>
    <cellStyle name="_FINALIFRS-LOC Accounts -(30June09)" xfId="11"/>
    <cellStyle name="_FINALIFRS-LOC Accounts -(30June09) 2" xfId="407"/>
    <cellStyle name="_FINALIFRS-LOC Accounts -(30June09) 3" xfId="408"/>
    <cellStyle name="_FINALIFRS-LOC Accounts -(30June09) 4" xfId="409"/>
    <cellStyle name="_FINALIFRS-LOC Accounts -(30June09)_5.2" xfId="410"/>
    <cellStyle name="_FINALIFRS-LOC Accounts -(30June09)_Accounts 2009-NIUT NON LOC-after RAJ final-signed" xfId="12"/>
    <cellStyle name="_FINALIFRS-LOC Accounts -(30June09)_Accounts 2009-NIUT NON LOC-after RAJ final-signed 2" xfId="411"/>
    <cellStyle name="_FINALIFRS-LOC Accounts -(30June09)_Accounts 2009-NIUT NON LOC-after RAJ final-signed 3" xfId="412"/>
    <cellStyle name="_FINALIFRS-LOC Accounts -(30June09)_Accounts 2009-NIUT NON LOC-after RAJ final-signed 4" xfId="413"/>
    <cellStyle name="_FINALIFRS-LOC Accounts -(30June09)_Accounts 2009-NIUT NON LOC-after RAJ final-signed_Accounts(31Dec2010)-SEF(FINAL)" xfId="13"/>
    <cellStyle name="_FINALIFRS-LOC Accounts -(30June09)_Accounts 2009-NIUT NON LOC-after RAJ final-signed_Accounts(31Dec2010)-SEF(for client)" xfId="14"/>
    <cellStyle name="_FINALIFRS-LOC Accounts -(30June09)_Accounts 2009-NIUT NON LOC-after RAJ final-signed_Accounts(31Dec2010)-SEF(formated-final" xfId="15"/>
    <cellStyle name="_FINALIFRS-LOC Accounts -(30June09)_Accounts 2009-NIUT NON LOC-after RAJ final-signed_Cash Flow " xfId="414"/>
    <cellStyle name="_FINALIFRS-LOC Accounts -(30June09)_Accounts 2009-NIUT NON LOC-after RAJ final-signed_Cash flow working" xfId="415"/>
    <cellStyle name="_FINALIFRS-LOC Accounts -(30June09)_Accounts 2009-NIUT NON LOC-after RAJ final-signed_Copy of NIT (SEF) FST - FINAL after final changes " xfId="416"/>
    <cellStyle name="_FINALIFRS-LOC Accounts -(30June09)_Accounts 2009-NIUT NON LOC-after RAJ final-signed_Distribution " xfId="417"/>
    <cellStyle name="_FINALIFRS-LOC Accounts -(30June09)_Accounts 2009-NIUT NON LOC-after RAJ final-signed_FST - NIT SEF 2011" xfId="418"/>
    <cellStyle name="_FINALIFRS-LOC Accounts -(30June09)_Accounts 2009-NIUT NON LOC-after RAJ final-signed_Income Statement" xfId="419"/>
    <cellStyle name="_FINALIFRS-LOC Accounts -(30June09)_Accounts 2009-NIUT NON LOC-after RAJ final-signed_Sheet2" xfId="420"/>
    <cellStyle name="_FINALIFRS-LOC Accounts -(30June09)_Accounts 2009-NIUT NON LOC-after RAJ final-signed_Statement of Financial Position" xfId="421"/>
    <cellStyle name="_FINALIFRS-LOC Accounts -(30June09)_Cash Flow " xfId="422"/>
    <cellStyle name="_FINALIFRS-LOC Accounts -(30June09)_Cash flow working" xfId="423"/>
    <cellStyle name="_FINALIFRS-LOC Accounts -(30June09)_Distribution " xfId="424"/>
    <cellStyle name="_FINALIFRS-LOC Accounts -(30June09)_Final Diclosure 10" xfId="795"/>
    <cellStyle name="_FINALIFRS-LOC Accounts -(30June09)_Final RAJ-reviewed Feb 5" xfId="796"/>
    <cellStyle name="_FINALIFRS-LOC Accounts -(30June09)_Income Statement" xfId="425"/>
    <cellStyle name="_FINALIFRS-LOC Accounts -(30June09)_Notes 1-3" xfId="426"/>
    <cellStyle name="_FINALIFRS-LOC Accounts -(30June09)_Other compehensive" xfId="797"/>
    <cellStyle name="_FINALIFRS-LOC Accounts -(30June09)_Sheet2" xfId="16"/>
    <cellStyle name="_FINALIFRS-LOC Accounts -(30June09)_Sheet2 2" xfId="427"/>
    <cellStyle name="_FINALIFRS-LOC Accounts -(30June09)_Sheet2 3" xfId="428"/>
    <cellStyle name="_FINALIFRS-LOC Accounts -(30June09)_Sheet2 4" xfId="429"/>
    <cellStyle name="_FINALIFRS-LOC Accounts -(30June09)_Sheet2_1" xfId="430"/>
    <cellStyle name="_FINALIFRS-LOC Accounts -(30June09)_Sheet2_5.2" xfId="431"/>
    <cellStyle name="_FINALIFRS-LOC Accounts -(30June09)_Sheet2_Cash Flow " xfId="432"/>
    <cellStyle name="_FINALIFRS-LOC Accounts -(30June09)_Sheet2_Cash flow working" xfId="433"/>
    <cellStyle name="_FINALIFRS-LOC Accounts -(30June09)_Sheet2_Distribution " xfId="434"/>
    <cellStyle name="_FINALIFRS-LOC Accounts -(30June09)_Sheet2_Final disclosure final" xfId="798"/>
    <cellStyle name="_FINALIFRS-LOC Accounts -(30June09)_Sheet2_Income Statement" xfId="435"/>
    <cellStyle name="_FINALIFRS-LOC Accounts -(30June09)_Sheet2_Notes 1-3" xfId="436"/>
    <cellStyle name="_FINALIFRS-LOC Accounts -(30June09)_Sheet2_Sheet2" xfId="437"/>
    <cellStyle name="_FINALIFRS-LOC Accounts -(30June09)_Sheet2_Statement of Financial Position" xfId="438"/>
    <cellStyle name="_FINALIFRS-LOC Accounts -(30June09)_Sheet2_UHF" xfId="439"/>
    <cellStyle name="_FINALIFRS-LOC Accounts -(30June09)_Statement of Financial Position" xfId="440"/>
    <cellStyle name="_FINALIFRS-LOC Accounts -(30June09)_UHF" xfId="441"/>
    <cellStyle name="_FINALIFRS-LOC Accounts -(30June09)_Xl0000000" xfId="17"/>
    <cellStyle name="_FINALIFRS-LOC Accounts -(30June09)_Xl0000000 2" xfId="18"/>
    <cellStyle name="_FINALIFRS-LOC Accounts -(30June09)_Xl0000000 3" xfId="442"/>
    <cellStyle name="_FINALIFRS-LOC Accounts -(30June09)_Xl0000000 4" xfId="443"/>
    <cellStyle name="_FINALIFRS-LOC Accounts -(30June09)_Xl0000000_31 Dec Accounts 2009-NIUT" xfId="19"/>
    <cellStyle name="_FINALIFRS-LOC Accounts -(30June09)_Xl0000000_31 Dec Accounts 2009-NIUT after element" xfId="20"/>
    <cellStyle name="_FINALIFRS-LOC Accounts -(30June09)_Xl0000000_31 Dec Accounts 2009-NIUT b" xfId="21"/>
    <cellStyle name="_FINALIFRS-LOC Accounts -(30June09)_Xl0000000_5.2" xfId="444"/>
    <cellStyle name="_FINALIFRS-LOC Accounts -(30June09)_Xl0000000_Accounts 2009-NIUT NON LOC-after RAJ final-signed" xfId="445"/>
    <cellStyle name="_FINALIFRS-LOC Accounts -(30June09)_Xl0000000_After annexure changes NB final" xfId="22"/>
    <cellStyle name="_FINALIFRS-LOC Accounts -(30June09)_Xl0000000_Cash Flow " xfId="446"/>
    <cellStyle name="_FINALIFRS-LOC Accounts -(30June09)_Xl0000000_Cash flow working" xfId="447"/>
    <cellStyle name="_FINALIFRS-LOC Accounts -(30June09)_Xl0000000_Distribution " xfId="448"/>
    <cellStyle name="_FINALIFRS-LOC Accounts -(30June09)_Xl0000000_Final disclosure final" xfId="23"/>
    <cellStyle name="_FINALIFRS-LOC Accounts -(30June09)_Xl0000000_Final RAJ-reviewed Feb 5" xfId="24"/>
    <cellStyle name="_FINALIFRS-LOC Accounts -(30June09)_Xl0000000_Income Statement" xfId="449"/>
    <cellStyle name="_FINALIFRS-LOC Accounts -(30June09)_Xl0000000_Notes 1-3" xfId="450"/>
    <cellStyle name="_FINALIFRS-LOC Accounts -(30June09)_Xl0000000_Sheet2" xfId="451"/>
    <cellStyle name="_FINALIFRS-LOC Accounts -(30June09)_Xl0000000_Statement of Financial Position" xfId="452"/>
    <cellStyle name="_FINALIFRS-LOC Accounts -(30June09)_Xl0000000_UHF" xfId="453"/>
    <cellStyle name="_SAP Break ups for Dec 2008" xfId="25"/>
    <cellStyle name="_Technology MI September v2NB" xfId="26"/>
    <cellStyle name="_Technology MI September v2NB 2" xfId="454"/>
    <cellStyle name="_Technology MI September v2NB 3" xfId="455"/>
    <cellStyle name="_Technology MI September v2NB 4" xfId="456"/>
    <cellStyle name="_Technology MI September v2NB_5.2" xfId="457"/>
    <cellStyle name="_Technology MI September v2NB_Cash Flow " xfId="458"/>
    <cellStyle name="_Technology MI September v2NB_Cash flow working" xfId="459"/>
    <cellStyle name="_Technology MI September v2NB_disclosure investment emof" xfId="27"/>
    <cellStyle name="_Technology MI September v2NB_Distribution " xfId="460"/>
    <cellStyle name="_Technology MI September v2NB_Final disclosure final" xfId="799"/>
    <cellStyle name="_Technology MI September v2NB_Final_Accounts_2009" xfId="28"/>
    <cellStyle name="_Technology MI September v2NB_Income Statement" xfId="461"/>
    <cellStyle name="_Technology MI September v2NB_Income-Statement" xfId="29"/>
    <cellStyle name="_Technology MI September v2NB_Movement in UHF" xfId="30"/>
    <cellStyle name="_Technology MI September v2NB_NIT-EMOF SEP Accounts 2009" xfId="462"/>
    <cellStyle name="_Technology MI September v2NB_Note 11-20" xfId="31"/>
    <cellStyle name="_Technology MI September v2NB_Notes 1-3" xfId="463"/>
    <cellStyle name="_Technology MI September v2NB_Sales &amp; Redemption summary" xfId="32"/>
    <cellStyle name="_Technology MI September v2NB_Sheet2" xfId="464"/>
    <cellStyle name="_Technology MI September v2NB_Statement" xfId="33"/>
    <cellStyle name="_Technology MI September v2NB_Statement of Financial Position" xfId="465"/>
    <cellStyle name="_Technology MI September v2NB_UHF" xfId="466"/>
    <cellStyle name="£ BP" xfId="36"/>
    <cellStyle name="¥ JY" xfId="37"/>
    <cellStyle name="=C:\WINNT\SYSTEM32\COMMAND.COM" xfId="34"/>
    <cellStyle name="=C:\WINNT\SYSTEM32\COMMAND.COM 2" xfId="35"/>
    <cellStyle name="=C:\WINNT\SYSTEM32\COMMAND.COM 2 2" xfId="810"/>
    <cellStyle name="=C:\WINNT\SYSTEM32\COMMAND.COM 3" xfId="467"/>
    <cellStyle name="=C:\WINNT\SYSTEM32\COMMAND.COM 4" xfId="468"/>
    <cellStyle name="=C:\WINNT\SYSTEM32\COMMAND.COM_5.2" xfId="469"/>
    <cellStyle name="20% - Accent1" xfId="38" builtinId="30" customBuiltin="1"/>
    <cellStyle name="20% - Accent1 2" xfId="39"/>
    <cellStyle name="20% - Accent1 2 2" xfId="470"/>
    <cellStyle name="20% - Accent1 2 3" xfId="471"/>
    <cellStyle name="20% - Accent1 2 4" xfId="472"/>
    <cellStyle name="20% - Accent1 2_5.2" xfId="473"/>
    <cellStyle name="20% - Accent1 3" xfId="40"/>
    <cellStyle name="20% - Accent1 3 2" xfId="474"/>
    <cellStyle name="20% - Accent1 3 3" xfId="475"/>
    <cellStyle name="20% - Accent1 3 4" xfId="476"/>
    <cellStyle name="20% - Accent1 3_5.2" xfId="477"/>
    <cellStyle name="20% - Accent1 4" xfId="41"/>
    <cellStyle name="20% - Accent1 5" xfId="478"/>
    <cellStyle name="20% - Accent1 6" xfId="479"/>
    <cellStyle name="20% - Accent1 7" xfId="856"/>
    <cellStyle name="20% - Accent2" xfId="42" builtinId="34" customBuiltin="1"/>
    <cellStyle name="20% - Accent2 2" xfId="43"/>
    <cellStyle name="20% - Accent2 2 2" xfId="480"/>
    <cellStyle name="20% - Accent2 2 3" xfId="481"/>
    <cellStyle name="20% - Accent2 2 4" xfId="482"/>
    <cellStyle name="20% - Accent2 2_5.2" xfId="483"/>
    <cellStyle name="20% - Accent2 3" xfId="44"/>
    <cellStyle name="20% - Accent2 3 2" xfId="484"/>
    <cellStyle name="20% - Accent2 3 3" xfId="485"/>
    <cellStyle name="20% - Accent2 3 4" xfId="486"/>
    <cellStyle name="20% - Accent2 3_5.2" xfId="487"/>
    <cellStyle name="20% - Accent2 4" xfId="45"/>
    <cellStyle name="20% - Accent2 5" xfId="488"/>
    <cellStyle name="20% - Accent2 6" xfId="489"/>
    <cellStyle name="20% - Accent2 7" xfId="860"/>
    <cellStyle name="20% - Accent3" xfId="46" builtinId="38" customBuiltin="1"/>
    <cellStyle name="20% - Accent3 2" xfId="47"/>
    <cellStyle name="20% - Accent3 2 2" xfId="490"/>
    <cellStyle name="20% - Accent3 2 3" xfId="491"/>
    <cellStyle name="20% - Accent3 2 4" xfId="492"/>
    <cellStyle name="20% - Accent3 2_5.2" xfId="493"/>
    <cellStyle name="20% - Accent3 3" xfId="48"/>
    <cellStyle name="20% - Accent3 3 2" xfId="494"/>
    <cellStyle name="20% - Accent3 3 3" xfId="495"/>
    <cellStyle name="20% - Accent3 3 4" xfId="496"/>
    <cellStyle name="20% - Accent3 3_5.2" xfId="497"/>
    <cellStyle name="20% - Accent3 4" xfId="49"/>
    <cellStyle name="20% - Accent3 5" xfId="498"/>
    <cellStyle name="20% - Accent3 6" xfId="499"/>
    <cellStyle name="20% - Accent3 7" xfId="864"/>
    <cellStyle name="20% - Accent4" xfId="50" builtinId="42" customBuiltin="1"/>
    <cellStyle name="20% - Accent4 2" xfId="51"/>
    <cellStyle name="20% - Accent4 2 2" xfId="500"/>
    <cellStyle name="20% - Accent4 2 3" xfId="501"/>
    <cellStyle name="20% - Accent4 2 4" xfId="502"/>
    <cellStyle name="20% - Accent4 2_5.2" xfId="503"/>
    <cellStyle name="20% - Accent4 3" xfId="52"/>
    <cellStyle name="20% - Accent4 3 2" xfId="504"/>
    <cellStyle name="20% - Accent4 3 3" xfId="505"/>
    <cellStyle name="20% - Accent4 3 4" xfId="506"/>
    <cellStyle name="20% - Accent4 3_5.2" xfId="507"/>
    <cellStyle name="20% - Accent4 4" xfId="53"/>
    <cellStyle name="20% - Accent4 5" xfId="508"/>
    <cellStyle name="20% - Accent4 6" xfId="509"/>
    <cellStyle name="20% - Accent4 7" xfId="868"/>
    <cellStyle name="20% - Accent5" xfId="54" builtinId="46" customBuiltin="1"/>
    <cellStyle name="20% - Accent5 2" xfId="55"/>
    <cellStyle name="20% - Accent5 2 2" xfId="510"/>
    <cellStyle name="20% - Accent5 2 3" xfId="511"/>
    <cellStyle name="20% - Accent5 2 4" xfId="512"/>
    <cellStyle name="20% - Accent5 2_5.2" xfId="513"/>
    <cellStyle name="20% - Accent5 3" xfId="56"/>
    <cellStyle name="20% - Accent5 3 2" xfId="514"/>
    <cellStyle name="20% - Accent5 3 3" xfId="515"/>
    <cellStyle name="20% - Accent5 3 4" xfId="516"/>
    <cellStyle name="20% - Accent5 3_5.2" xfId="517"/>
    <cellStyle name="20% - Accent5 4" xfId="57"/>
    <cellStyle name="20% - Accent5 5" xfId="518"/>
    <cellStyle name="20% - Accent5 6" xfId="519"/>
    <cellStyle name="20% - Accent5 7" xfId="872"/>
    <cellStyle name="20% - Accent6" xfId="58" builtinId="50" customBuiltin="1"/>
    <cellStyle name="20% - Accent6 2" xfId="59"/>
    <cellStyle name="20% - Accent6 2 2" xfId="520"/>
    <cellStyle name="20% - Accent6 2 3" xfId="521"/>
    <cellStyle name="20% - Accent6 2 4" xfId="522"/>
    <cellStyle name="20% - Accent6 2_5.2" xfId="523"/>
    <cellStyle name="20% - Accent6 3" xfId="60"/>
    <cellStyle name="20% - Accent6 3 2" xfId="524"/>
    <cellStyle name="20% - Accent6 3 3" xfId="525"/>
    <cellStyle name="20% - Accent6 3 4" xfId="526"/>
    <cellStyle name="20% - Accent6 3_5.2" xfId="527"/>
    <cellStyle name="20% - Accent6 4" xfId="61"/>
    <cellStyle name="20% - Accent6 5" xfId="528"/>
    <cellStyle name="20% - Accent6 6" xfId="529"/>
    <cellStyle name="20% - Accent6 7" xfId="876"/>
    <cellStyle name="40% - Accent1" xfId="62" builtinId="31" customBuiltin="1"/>
    <cellStyle name="40% - Accent1 2" xfId="63"/>
    <cellStyle name="40% - Accent1 2 2" xfId="530"/>
    <cellStyle name="40% - Accent1 2 3" xfId="531"/>
    <cellStyle name="40% - Accent1 2 4" xfId="532"/>
    <cellStyle name="40% - Accent1 2_5.2" xfId="533"/>
    <cellStyle name="40% - Accent1 3" xfId="64"/>
    <cellStyle name="40% - Accent1 3 2" xfId="534"/>
    <cellStyle name="40% - Accent1 3 3" xfId="535"/>
    <cellStyle name="40% - Accent1 3 4" xfId="536"/>
    <cellStyle name="40% - Accent1 3_5.2" xfId="537"/>
    <cellStyle name="40% - Accent1 4" xfId="65"/>
    <cellStyle name="40% - Accent1 5" xfId="538"/>
    <cellStyle name="40% - Accent1 6" xfId="539"/>
    <cellStyle name="40% - Accent1 7" xfId="857"/>
    <cellStyle name="40% - Accent2" xfId="66" builtinId="35" customBuiltin="1"/>
    <cellStyle name="40% - Accent2 2" xfId="67"/>
    <cellStyle name="40% - Accent2 2 2" xfId="540"/>
    <cellStyle name="40% - Accent2 2 3" xfId="541"/>
    <cellStyle name="40% - Accent2 2 4" xfId="542"/>
    <cellStyle name="40% - Accent2 2_5.2" xfId="543"/>
    <cellStyle name="40% - Accent2 3" xfId="68"/>
    <cellStyle name="40% - Accent2 3 2" xfId="544"/>
    <cellStyle name="40% - Accent2 3 3" xfId="545"/>
    <cellStyle name="40% - Accent2 3 4" xfId="546"/>
    <cellStyle name="40% - Accent2 3_5.2" xfId="547"/>
    <cellStyle name="40% - Accent2 4" xfId="69"/>
    <cellStyle name="40% - Accent2 5" xfId="548"/>
    <cellStyle name="40% - Accent2 6" xfId="549"/>
    <cellStyle name="40% - Accent2 7" xfId="861"/>
    <cellStyle name="40% - Accent3" xfId="70" builtinId="39" customBuiltin="1"/>
    <cellStyle name="40% - Accent3 2" xfId="71"/>
    <cellStyle name="40% - Accent3 2 2" xfId="550"/>
    <cellStyle name="40% - Accent3 2 3" xfId="551"/>
    <cellStyle name="40% - Accent3 2 4" xfId="552"/>
    <cellStyle name="40% - Accent3 2_5.2" xfId="553"/>
    <cellStyle name="40% - Accent3 3" xfId="72"/>
    <cellStyle name="40% - Accent3 3 2" xfId="554"/>
    <cellStyle name="40% - Accent3 3 3" xfId="555"/>
    <cellStyle name="40% - Accent3 3 4" xfId="556"/>
    <cellStyle name="40% - Accent3 3_5.2" xfId="557"/>
    <cellStyle name="40% - Accent3 4" xfId="73"/>
    <cellStyle name="40% - Accent3 5" xfId="558"/>
    <cellStyle name="40% - Accent3 6" xfId="559"/>
    <cellStyle name="40% - Accent3 7" xfId="865"/>
    <cellStyle name="40% - Accent4" xfId="74" builtinId="43" customBuiltin="1"/>
    <cellStyle name="40% - Accent4 2" xfId="75"/>
    <cellStyle name="40% - Accent4 2 2" xfId="560"/>
    <cellStyle name="40% - Accent4 2 3" xfId="561"/>
    <cellStyle name="40% - Accent4 2 4" xfId="562"/>
    <cellStyle name="40% - Accent4 2_5.2" xfId="563"/>
    <cellStyle name="40% - Accent4 3" xfId="76"/>
    <cellStyle name="40% - Accent4 3 2" xfId="564"/>
    <cellStyle name="40% - Accent4 3 3" xfId="565"/>
    <cellStyle name="40% - Accent4 3 4" xfId="566"/>
    <cellStyle name="40% - Accent4 3_5.2" xfId="567"/>
    <cellStyle name="40% - Accent4 4" xfId="77"/>
    <cellStyle name="40% - Accent4 5" xfId="568"/>
    <cellStyle name="40% - Accent4 6" xfId="569"/>
    <cellStyle name="40% - Accent4 7" xfId="869"/>
    <cellStyle name="40% - Accent5" xfId="78" builtinId="47" customBuiltin="1"/>
    <cellStyle name="40% - Accent5 2" xfId="79"/>
    <cellStyle name="40% - Accent5 2 2" xfId="570"/>
    <cellStyle name="40% - Accent5 2 3" xfId="571"/>
    <cellStyle name="40% - Accent5 2 4" xfId="572"/>
    <cellStyle name="40% - Accent5 2_5.2" xfId="573"/>
    <cellStyle name="40% - Accent5 3" xfId="80"/>
    <cellStyle name="40% - Accent5 3 2" xfId="574"/>
    <cellStyle name="40% - Accent5 3 3" xfId="575"/>
    <cellStyle name="40% - Accent5 3 4" xfId="576"/>
    <cellStyle name="40% - Accent5 3_5.2" xfId="577"/>
    <cellStyle name="40% - Accent5 4" xfId="81"/>
    <cellStyle name="40% - Accent5 5" xfId="578"/>
    <cellStyle name="40% - Accent5 6" xfId="579"/>
    <cellStyle name="40% - Accent5 7" xfId="873"/>
    <cellStyle name="40% - Accent6" xfId="82" builtinId="51" customBuiltin="1"/>
    <cellStyle name="40% - Accent6 2" xfId="83"/>
    <cellStyle name="40% - Accent6 2 2" xfId="580"/>
    <cellStyle name="40% - Accent6 2 3" xfId="581"/>
    <cellStyle name="40% - Accent6 2 4" xfId="582"/>
    <cellStyle name="40% - Accent6 2_5.2" xfId="583"/>
    <cellStyle name="40% - Accent6 3" xfId="84"/>
    <cellStyle name="40% - Accent6 3 2" xfId="584"/>
    <cellStyle name="40% - Accent6 3 3" xfId="585"/>
    <cellStyle name="40% - Accent6 3 4" xfId="586"/>
    <cellStyle name="40% - Accent6 3_5.2" xfId="587"/>
    <cellStyle name="40% - Accent6 4" xfId="85"/>
    <cellStyle name="40% - Accent6 5" xfId="588"/>
    <cellStyle name="40% - Accent6 6" xfId="589"/>
    <cellStyle name="40% - Accent6 7" xfId="877"/>
    <cellStyle name="60% - Accent1" xfId="86" builtinId="32" customBuiltin="1"/>
    <cellStyle name="60% - Accent1 2" xfId="87"/>
    <cellStyle name="60% - Accent1 3" xfId="88"/>
    <cellStyle name="60% - Accent1 4" xfId="89"/>
    <cellStyle name="60% - Accent1 5" xfId="858"/>
    <cellStyle name="60% - Accent2" xfId="90" builtinId="36" customBuiltin="1"/>
    <cellStyle name="60% - Accent2 2" xfId="91"/>
    <cellStyle name="60% - Accent2 3" xfId="92"/>
    <cellStyle name="60% - Accent2 4" xfId="93"/>
    <cellStyle name="60% - Accent2 5" xfId="862"/>
    <cellStyle name="60% - Accent3" xfId="94" builtinId="40" customBuiltin="1"/>
    <cellStyle name="60% - Accent3 2" xfId="95"/>
    <cellStyle name="60% - Accent3 3" xfId="96"/>
    <cellStyle name="60% - Accent3 4" xfId="97"/>
    <cellStyle name="60% - Accent3 5" xfId="866"/>
    <cellStyle name="60% - Accent4" xfId="98" builtinId="44" customBuiltin="1"/>
    <cellStyle name="60% - Accent4 2" xfId="99"/>
    <cellStyle name="60% - Accent4 3" xfId="100"/>
    <cellStyle name="60% - Accent4 4" xfId="101"/>
    <cellStyle name="60% - Accent4 5" xfId="870"/>
    <cellStyle name="60% - Accent5" xfId="102" builtinId="48" customBuiltin="1"/>
    <cellStyle name="60% - Accent5 2" xfId="103"/>
    <cellStyle name="60% - Accent5 3" xfId="104"/>
    <cellStyle name="60% - Accent5 4" xfId="105"/>
    <cellStyle name="60% - Accent5 5" xfId="874"/>
    <cellStyle name="60% - Accent6" xfId="106" builtinId="52" customBuiltin="1"/>
    <cellStyle name="60% - Accent6 2" xfId="107"/>
    <cellStyle name="60% - Accent6 3" xfId="108"/>
    <cellStyle name="60% - Accent6 4" xfId="109"/>
    <cellStyle name="60% - Accent6 5" xfId="878"/>
    <cellStyle name="9999/99/99" xfId="110"/>
    <cellStyle name="Accent1" xfId="111" builtinId="29" customBuiltin="1"/>
    <cellStyle name="Accent1 2" xfId="112"/>
    <cellStyle name="Accent1 3" xfId="113"/>
    <cellStyle name="Accent1 4" xfId="114"/>
    <cellStyle name="Accent1 5" xfId="855"/>
    <cellStyle name="Accent2" xfId="115" builtinId="33" customBuiltin="1"/>
    <cellStyle name="Accent2 2" xfId="116"/>
    <cellStyle name="Accent2 3" xfId="117"/>
    <cellStyle name="Accent2 4" xfId="118"/>
    <cellStyle name="Accent2 5" xfId="859"/>
    <cellStyle name="Accent3" xfId="119" builtinId="37" customBuiltin="1"/>
    <cellStyle name="Accent3 2" xfId="120"/>
    <cellStyle name="Accent3 3" xfId="121"/>
    <cellStyle name="Accent3 4" xfId="122"/>
    <cellStyle name="Accent3 5" xfId="863"/>
    <cellStyle name="Accent4" xfId="123" builtinId="41" customBuiltin="1"/>
    <cellStyle name="Accent4 2" xfId="124"/>
    <cellStyle name="Accent4 3" xfId="125"/>
    <cellStyle name="Accent4 4" xfId="126"/>
    <cellStyle name="Accent4 5" xfId="867"/>
    <cellStyle name="Accent5" xfId="127" builtinId="45" customBuiltin="1"/>
    <cellStyle name="Accent5 2" xfId="128"/>
    <cellStyle name="Accent5 3" xfId="129"/>
    <cellStyle name="Accent5 4" xfId="130"/>
    <cellStyle name="Accent5 5" xfId="871"/>
    <cellStyle name="Accent6" xfId="131" builtinId="49" customBuiltin="1"/>
    <cellStyle name="Accent6 2" xfId="132"/>
    <cellStyle name="Accent6 3" xfId="133"/>
    <cellStyle name="Accent6 4" xfId="134"/>
    <cellStyle name="Accent6 5" xfId="875"/>
    <cellStyle name="Auto_OpenAuto_CloseExtractD" xfId="135"/>
    <cellStyle name="Bad" xfId="136" builtinId="27" customBuiltin="1"/>
    <cellStyle name="Bad 2" xfId="137"/>
    <cellStyle name="Bad 3" xfId="138"/>
    <cellStyle name="Bad 4" xfId="139"/>
    <cellStyle name="Bad 5" xfId="844"/>
    <cellStyle name="Body" xfId="140"/>
    <cellStyle name="Bold/Border" xfId="141"/>
    <cellStyle name="Brand Align Left Text" xfId="142"/>
    <cellStyle name="Brand Default" xfId="143"/>
    <cellStyle name="Brand Percent" xfId="144"/>
    <cellStyle name="Brand Source" xfId="145"/>
    <cellStyle name="Brand Subtitle with Underline" xfId="146"/>
    <cellStyle name="Brand Subtitle without Underline" xfId="147"/>
    <cellStyle name="Brand Title" xfId="148"/>
    <cellStyle name="Bullet" xfId="149"/>
    <cellStyle name="Calc Currency (0)" xfId="150"/>
    <cellStyle name="Calc Currency (0) 2" xfId="151"/>
    <cellStyle name="Calc Currency (0) 3" xfId="590"/>
    <cellStyle name="Calc Currency (0) 4" xfId="591"/>
    <cellStyle name="Calc Currency (0)_5.2" xfId="592"/>
    <cellStyle name="Calculation" xfId="152" builtinId="22" customBuiltin="1"/>
    <cellStyle name="Calculation 2" xfId="153"/>
    <cellStyle name="Calculation 3" xfId="154"/>
    <cellStyle name="Calculation 4" xfId="155"/>
    <cellStyle name="Calculation 5" xfId="848"/>
    <cellStyle name="Check Cell" xfId="156" builtinId="23" customBuiltin="1"/>
    <cellStyle name="Check Cell 2" xfId="157"/>
    <cellStyle name="Check Cell 3" xfId="158"/>
    <cellStyle name="Check Cell 4" xfId="159"/>
    <cellStyle name="Check Cell 5" xfId="850"/>
    <cellStyle name="Comma" xfId="160" builtinId="3"/>
    <cellStyle name="Comma  - Style1" xfId="161"/>
    <cellStyle name="Comma  - Style2" xfId="162"/>
    <cellStyle name="Comma  - Style3" xfId="163"/>
    <cellStyle name="Comma  - Style4" xfId="164"/>
    <cellStyle name="Comma  - Style5" xfId="165"/>
    <cellStyle name="Comma  - Style6" xfId="166"/>
    <cellStyle name="Comma  - Style7" xfId="167"/>
    <cellStyle name="Comma  - Style8" xfId="168"/>
    <cellStyle name="Comma 10" xfId="169"/>
    <cellStyle name="Comma 10 2" xfId="593"/>
    <cellStyle name="Comma 10 3" xfId="594"/>
    <cellStyle name="Comma 10 4" xfId="595"/>
    <cellStyle name="Comma 11" xfId="170"/>
    <cellStyle name="Comma 11 2" xfId="596"/>
    <cellStyle name="Comma 11 3" xfId="597"/>
    <cellStyle name="Comma 11 4" xfId="598"/>
    <cellStyle name="Comma 12" xfId="171"/>
    <cellStyle name="Comma 13" xfId="172"/>
    <cellStyle name="Comma 13 2" xfId="173"/>
    <cellStyle name="Comma 14" xfId="174"/>
    <cellStyle name="Comma 14 2" xfId="773"/>
    <cellStyle name="Comma 14 2 2" xfId="800"/>
    <cellStyle name="Comma 14 2 3" xfId="818"/>
    <cellStyle name="Comma 14 3" xfId="785"/>
    <cellStyle name="Comma 14 4" xfId="811"/>
    <cellStyle name="Comma 15" xfId="175"/>
    <cellStyle name="Comma 16" xfId="599"/>
    <cellStyle name="Comma 16 2" xfId="780"/>
    <cellStyle name="Comma 16 2 2" xfId="801"/>
    <cellStyle name="Comma 16 2 3" xfId="822"/>
    <cellStyle name="Comma 16 3" xfId="790"/>
    <cellStyle name="Comma 16 4" xfId="817"/>
    <cellStyle name="Comma 17" xfId="782"/>
    <cellStyle name="Comma 17 2" xfId="794"/>
    <cellStyle name="Comma 17 3" xfId="824"/>
    <cellStyle name="Comma 18" xfId="809"/>
    <cellStyle name="Comma 18 2" xfId="826"/>
    <cellStyle name="Comma 19" xfId="792"/>
    <cellStyle name="Comma 19 2" xfId="831"/>
    <cellStyle name="Comma 19 3" xfId="828"/>
    <cellStyle name="Comma 2" xfId="176"/>
    <cellStyle name="Comma 2 10" xfId="600"/>
    <cellStyle name="Comma 2 11" xfId="601"/>
    <cellStyle name="Comma 2 2" xfId="177"/>
    <cellStyle name="Comma 2 2 2" xfId="178"/>
    <cellStyle name="Comma 2 2 2 2" xfId="602"/>
    <cellStyle name="Comma 2 2 2 3" xfId="603"/>
    <cellStyle name="Comma 2 2 2 4" xfId="604"/>
    <cellStyle name="Comma 2 2 3" xfId="179"/>
    <cellStyle name="Comma 2 2 3 2" xfId="605"/>
    <cellStyle name="Comma 2 2 3 3" xfId="606"/>
    <cellStyle name="Comma 2 2 3 4" xfId="607"/>
    <cellStyle name="Comma 2 2 4" xfId="608"/>
    <cellStyle name="Comma 2 2 5" xfId="609"/>
    <cellStyle name="Comma 2 2 6" xfId="610"/>
    <cellStyle name="Comma 2 3" xfId="180"/>
    <cellStyle name="Comma 2 3 2" xfId="611"/>
    <cellStyle name="Comma 2 3 3" xfId="612"/>
    <cellStyle name="Comma 2 3 4" xfId="613"/>
    <cellStyle name="Comma 2 4" xfId="181"/>
    <cellStyle name="Comma 2 4 2" xfId="614"/>
    <cellStyle name="Comma 2 4 3" xfId="615"/>
    <cellStyle name="Comma 2 4 4" xfId="616"/>
    <cellStyle name="Comma 2 5" xfId="182"/>
    <cellStyle name="Comma 2 5 2" xfId="617"/>
    <cellStyle name="Comma 2 5 3" xfId="618"/>
    <cellStyle name="Comma 2 5 4" xfId="619"/>
    <cellStyle name="Comma 2 6" xfId="183"/>
    <cellStyle name="Comma 2 6 2" xfId="620"/>
    <cellStyle name="Comma 2 6 3" xfId="621"/>
    <cellStyle name="Comma 2 6 4" xfId="622"/>
    <cellStyle name="Comma 2 7" xfId="184"/>
    <cellStyle name="Comma 2 7 2" xfId="623"/>
    <cellStyle name="Comma 2 7 3" xfId="624"/>
    <cellStyle name="Comma 2 7 4" xfId="625"/>
    <cellStyle name="Comma 2 8" xfId="185"/>
    <cellStyle name="Comma 2 8 2" xfId="626"/>
    <cellStyle name="Comma 2 8 3" xfId="627"/>
    <cellStyle name="Comma 2 8 4" xfId="628"/>
    <cellStyle name="Comma 2 9" xfId="629"/>
    <cellStyle name="Comma 2_Xl0000002" xfId="186"/>
    <cellStyle name="Comma 22" xfId="187"/>
    <cellStyle name="Comma 3" xfId="188"/>
    <cellStyle name="Comma 3 2" xfId="189"/>
    <cellStyle name="Comma 3 2 2" xfId="190"/>
    <cellStyle name="Comma 3 3" xfId="191"/>
    <cellStyle name="Comma 3 4" xfId="192"/>
    <cellStyle name="Comma 3 5" xfId="630"/>
    <cellStyle name="Comma 4" xfId="193"/>
    <cellStyle name="Comma 4 2" xfId="194"/>
    <cellStyle name="Comma 5" xfId="195"/>
    <cellStyle name="Comma 5 2" xfId="196"/>
    <cellStyle name="Comma 5 3" xfId="631"/>
    <cellStyle name="Comma 5 4" xfId="632"/>
    <cellStyle name="Comma 6" xfId="197"/>
    <cellStyle name="Comma 7" xfId="198"/>
    <cellStyle name="Comma 8" xfId="199"/>
    <cellStyle name="Comma 9" xfId="200"/>
    <cellStyle name="Comma 9 2" xfId="633"/>
    <cellStyle name="Comma 9 3" xfId="634"/>
    <cellStyle name="Comma 9 4" xfId="635"/>
    <cellStyle name="Comma_Final accou by farrukh PCMF" xfId="201"/>
    <cellStyle name="CompanyName" xfId="202"/>
    <cellStyle name="Component" xfId="203"/>
    <cellStyle name="Copied" xfId="204"/>
    <cellStyle name="Currency 2" xfId="205"/>
    <cellStyle name="Currency 2 2" xfId="636"/>
    <cellStyle name="Currency 2 3" xfId="637"/>
    <cellStyle name="Currency 2 4" xfId="638"/>
    <cellStyle name="Dash" xfId="206"/>
    <cellStyle name="Description" xfId="207"/>
    <cellStyle name="Dollar" xfId="208"/>
    <cellStyle name="Entered" xfId="209"/>
    <cellStyle name="Euro" xfId="210"/>
    <cellStyle name="Euro 2" xfId="639"/>
    <cellStyle name="Euro 3" xfId="640"/>
    <cellStyle name="Euro 4" xfId="641"/>
    <cellStyle name="Explanatory Text" xfId="211" builtinId="53" customBuiltin="1"/>
    <cellStyle name="Explanatory Text 2" xfId="212"/>
    <cellStyle name="Explanatory Text 3" xfId="213"/>
    <cellStyle name="Explanatory Text 4" xfId="214"/>
    <cellStyle name="Explanatory Text 5" xfId="853"/>
    <cellStyle name="Feature" xfId="215"/>
    <cellStyle name="Fixed" xfId="216"/>
    <cellStyle name="Fixed 2" xfId="642"/>
    <cellStyle name="Fixed 3" xfId="643"/>
    <cellStyle name="Fixed 4" xfId="644"/>
    <cellStyle name="Fixed_5.2" xfId="645"/>
    <cellStyle name="Good" xfId="217" builtinId="26" customBuiltin="1"/>
    <cellStyle name="Good 2" xfId="218"/>
    <cellStyle name="Good 3" xfId="219"/>
    <cellStyle name="Good 4" xfId="220"/>
    <cellStyle name="Good 5" xfId="843"/>
    <cellStyle name="Grey" xfId="221"/>
    <cellStyle name="Header1" xfId="222"/>
    <cellStyle name="Header2" xfId="223"/>
    <cellStyle name="Heading 1" xfId="224" builtinId="16" customBuiltin="1"/>
    <cellStyle name="Heading 1 2" xfId="225"/>
    <cellStyle name="Heading 1 3" xfId="226"/>
    <cellStyle name="Heading 1 4" xfId="227"/>
    <cellStyle name="Heading 1 5" xfId="839"/>
    <cellStyle name="Heading 2" xfId="228" builtinId="17" customBuiltin="1"/>
    <cellStyle name="Heading 2 2" xfId="229"/>
    <cellStyle name="Heading 2 3" xfId="230"/>
    <cellStyle name="Heading 2 4" xfId="231"/>
    <cellStyle name="Heading 2 5" xfId="840"/>
    <cellStyle name="Heading 3" xfId="232" builtinId="18" customBuiltin="1"/>
    <cellStyle name="Heading 3 2" xfId="233"/>
    <cellStyle name="Heading 3 3" xfId="234"/>
    <cellStyle name="Heading 3 4" xfId="235"/>
    <cellStyle name="Heading 3 5" xfId="841"/>
    <cellStyle name="Heading 4" xfId="236" builtinId="19" customBuiltin="1"/>
    <cellStyle name="Heading 4 2" xfId="237"/>
    <cellStyle name="Heading 4 3" xfId="238"/>
    <cellStyle name="Heading 4 4" xfId="239"/>
    <cellStyle name="Heading 4 5" xfId="842"/>
    <cellStyle name="Input" xfId="240" builtinId="20" customBuiltin="1"/>
    <cellStyle name="Input [yellow]" xfId="241"/>
    <cellStyle name="Input 2" xfId="242"/>
    <cellStyle name="Input 3" xfId="243"/>
    <cellStyle name="Input 4" xfId="244"/>
    <cellStyle name="Input 5" xfId="846"/>
    <cellStyle name="Instructions" xfId="245"/>
    <cellStyle name="Integer" xfId="246"/>
    <cellStyle name="Integer 2" xfId="646"/>
    <cellStyle name="Integer 3" xfId="647"/>
    <cellStyle name="Integer 4" xfId="648"/>
    <cellStyle name="Integer_5.2" xfId="649"/>
    <cellStyle name="Intial cap" xfId="247"/>
    <cellStyle name="Linked Cell" xfId="248" builtinId="24" customBuiltin="1"/>
    <cellStyle name="Linked Cell 2" xfId="249"/>
    <cellStyle name="Linked Cell 3" xfId="250"/>
    <cellStyle name="Linked Cell 4" xfId="251"/>
    <cellStyle name="Linked Cell 5" xfId="849"/>
    <cellStyle name="Millares [0]_laroux" xfId="252"/>
    <cellStyle name="Millares_laroux" xfId="253"/>
    <cellStyle name="Milliers [0]_mk" xfId="254"/>
    <cellStyle name="Milliers_mk" xfId="255"/>
    <cellStyle name="Monétaire [0]_mk" xfId="256"/>
    <cellStyle name="Monétaire_mk" xfId="257"/>
    <cellStyle name="MOQ" xfId="258"/>
    <cellStyle name="Neutral" xfId="259" builtinId="28" customBuiltin="1"/>
    <cellStyle name="Neutral 2" xfId="260"/>
    <cellStyle name="Neutral 3" xfId="261"/>
    <cellStyle name="Neutral 4" xfId="262"/>
    <cellStyle name="Neutral 5" xfId="845"/>
    <cellStyle name="New Markets operations Indicators" xfId="263"/>
    <cellStyle name="Normal" xfId="0" builtinId="0"/>
    <cellStyle name="Normal - Style1" xfId="264"/>
    <cellStyle name="Normal - Style1 2" xfId="650"/>
    <cellStyle name="Normal - Style1 3" xfId="651"/>
    <cellStyle name="Normal - Style1 4" xfId="652"/>
    <cellStyle name="Normal - Style1_5.2" xfId="653"/>
    <cellStyle name="Normal 10" xfId="265"/>
    <cellStyle name="Normal 10 2" xfId="266"/>
    <cellStyle name="Normal 10 2 2" xfId="775"/>
    <cellStyle name="Normal 10 2 2 2" xfId="802"/>
    <cellStyle name="Normal 10 2 2 3" xfId="819"/>
    <cellStyle name="Normal 10 2 3" xfId="786"/>
    <cellStyle name="Normal 10 2 4" xfId="812"/>
    <cellStyle name="Normal 11" xfId="267"/>
    <cellStyle name="Normal 12" xfId="268"/>
    <cellStyle name="Normal 13" xfId="269"/>
    <cellStyle name="Normal 14" xfId="270"/>
    <cellStyle name="Normal 15" xfId="271"/>
    <cellStyle name="Normal 16" xfId="272"/>
    <cellStyle name="Normal 16 2" xfId="777"/>
    <cellStyle name="Normal 16 2 2" xfId="803"/>
    <cellStyle name="Normal 16 2 3" xfId="820"/>
    <cellStyle name="Normal 16 3" xfId="787"/>
    <cellStyle name="Normal 16 4" xfId="813"/>
    <cellStyle name="Normal 17" xfId="273"/>
    <cellStyle name="Normal 18" xfId="781"/>
    <cellStyle name="Normal 18 2" xfId="793"/>
    <cellStyle name="Normal 18 3" xfId="823"/>
    <cellStyle name="Normal 19" xfId="784"/>
    <cellStyle name="Normal 19 2" xfId="804"/>
    <cellStyle name="Normal 2" xfId="274"/>
    <cellStyle name="Normal 2 10" xfId="654"/>
    <cellStyle name="Normal 2 11" xfId="655"/>
    <cellStyle name="Normal 2 12" xfId="656"/>
    <cellStyle name="Normal 2 2" xfId="275"/>
    <cellStyle name="Normal 2 2 10" xfId="657"/>
    <cellStyle name="Normal 2 2 2" xfId="276"/>
    <cellStyle name="Normal 2 2 2 2" xfId="658"/>
    <cellStyle name="Normal 2 2 2 3" xfId="659"/>
    <cellStyle name="Normal 2 2 2 4" xfId="660"/>
    <cellStyle name="Normal 2 2 2_5.2" xfId="661"/>
    <cellStyle name="Normal 2 2 3" xfId="277"/>
    <cellStyle name="Normal 2 2 3 2" xfId="662"/>
    <cellStyle name="Normal 2 2 3 3" xfId="663"/>
    <cellStyle name="Normal 2 2 3 4" xfId="664"/>
    <cellStyle name="Normal 2 2 3_5.2" xfId="665"/>
    <cellStyle name="Normal 2 2 4" xfId="666"/>
    <cellStyle name="Normal 2 2 5" xfId="667"/>
    <cellStyle name="Normal 2 2 6" xfId="668"/>
    <cellStyle name="Normal 2 2 7" xfId="669"/>
    <cellStyle name="Normal 2 2 8" xfId="670"/>
    <cellStyle name="Normal 2 2 9" xfId="671"/>
    <cellStyle name="Normal 2 2_5.2" xfId="672"/>
    <cellStyle name="Normal 2 3" xfId="278"/>
    <cellStyle name="Normal 2 3 2" xfId="673"/>
    <cellStyle name="Normal 2 3 3" xfId="674"/>
    <cellStyle name="Normal 2 3 4" xfId="675"/>
    <cellStyle name="Normal 2 3_5.2" xfId="676"/>
    <cellStyle name="Normal 2 4" xfId="279"/>
    <cellStyle name="Normal 2 4 2" xfId="677"/>
    <cellStyle name="Normal 2 4 3" xfId="678"/>
    <cellStyle name="Normal 2 4 4" xfId="679"/>
    <cellStyle name="Normal 2 4_5.2" xfId="680"/>
    <cellStyle name="Normal 2 5" xfId="280"/>
    <cellStyle name="Normal 2 5 2" xfId="681"/>
    <cellStyle name="Normal 2 5 3" xfId="682"/>
    <cellStyle name="Normal 2 5 4" xfId="683"/>
    <cellStyle name="Normal 2 5_5.2" xfId="684"/>
    <cellStyle name="Normal 2 6" xfId="281"/>
    <cellStyle name="Normal 2 6 2" xfId="685"/>
    <cellStyle name="Normal 2 6 3" xfId="686"/>
    <cellStyle name="Normal 2 6 4" xfId="687"/>
    <cellStyle name="Normal 2 6_5.2" xfId="688"/>
    <cellStyle name="Normal 2 7" xfId="282"/>
    <cellStyle name="Normal 2 8" xfId="283"/>
    <cellStyle name="Normal 2 9" xfId="284"/>
    <cellStyle name="Normal 2_3_After_SW_changes_PIF_accounts_2008" xfId="285"/>
    <cellStyle name="Normal 20" xfId="805"/>
    <cellStyle name="Normal 21" xfId="791"/>
    <cellStyle name="Normal 21 2" xfId="830"/>
    <cellStyle name="Normal 21 3" xfId="827"/>
    <cellStyle name="Normal 22" xfId="808"/>
    <cellStyle name="Normal 23" xfId="837"/>
    <cellStyle name="Normal 24" xfId="879"/>
    <cellStyle name="Normal 3" xfId="286"/>
    <cellStyle name="Normal 3 2" xfId="287"/>
    <cellStyle name="Normal 3 2 2" xfId="288"/>
    <cellStyle name="Normal 3 2 3" xfId="689"/>
    <cellStyle name="Normal 3 2 4" xfId="690"/>
    <cellStyle name="Normal 3 2_5.2" xfId="691"/>
    <cellStyle name="Normal 3 3" xfId="289"/>
    <cellStyle name="Normal 3 4" xfId="778"/>
    <cellStyle name="Normal 3 5" xfId="774"/>
    <cellStyle name="Normal 3 6" xfId="776"/>
    <cellStyle name="Normal 3 7" xfId="772"/>
    <cellStyle name="Normal 3 8" xfId="788"/>
    <cellStyle name="Normal 3 9" xfId="814"/>
    <cellStyle name="Normal 3_31 Dec Accounts 2009-NIUT" xfId="290"/>
    <cellStyle name="Normal 4" xfId="291"/>
    <cellStyle name="Normal 4 2" xfId="292"/>
    <cellStyle name="Normal 4 2 2" xfId="692"/>
    <cellStyle name="Normal 4 2 3" xfId="693"/>
    <cellStyle name="Normal 4 2 4" xfId="694"/>
    <cellStyle name="Normal 4 2_5.2" xfId="695"/>
    <cellStyle name="Normal 4 3" xfId="696"/>
    <cellStyle name="Normal 4 4" xfId="697"/>
    <cellStyle name="Normal 4 5" xfId="698"/>
    <cellStyle name="Normal 4_5.2" xfId="699"/>
    <cellStyle name="Normal 5" xfId="293"/>
    <cellStyle name="Normal 5 10" xfId="700"/>
    <cellStyle name="Normal 5 2" xfId="294"/>
    <cellStyle name="Normal 5 2 2" xfId="701"/>
    <cellStyle name="Normal 5 2 3" xfId="702"/>
    <cellStyle name="Normal 5 2 4" xfId="703"/>
    <cellStyle name="Normal 5 2_5.2" xfId="704"/>
    <cellStyle name="Normal 5 3" xfId="295"/>
    <cellStyle name="Normal 5 4" xfId="705"/>
    <cellStyle name="Normal 5 5" xfId="706"/>
    <cellStyle name="Normal 5 6" xfId="707"/>
    <cellStyle name="Normal 5 7" xfId="708"/>
    <cellStyle name="Normal 5 8" xfId="709"/>
    <cellStyle name="Normal 5 9" xfId="710"/>
    <cellStyle name="Normal 5_31 Dec Accounts 2009-NIUT" xfId="296"/>
    <cellStyle name="Normal 6" xfId="297"/>
    <cellStyle name="Normal 6 2" xfId="298"/>
    <cellStyle name="Normal 6 3" xfId="711"/>
    <cellStyle name="Normal 6 4" xfId="712"/>
    <cellStyle name="Normal 6_5.2" xfId="713"/>
    <cellStyle name="Normal 7" xfId="299"/>
    <cellStyle name="Normal 7 2" xfId="714"/>
    <cellStyle name="Normal 7 3" xfId="715"/>
    <cellStyle name="Normal 7 4" xfId="716"/>
    <cellStyle name="Normal 7_5.2" xfId="717"/>
    <cellStyle name="Normal 8" xfId="300"/>
    <cellStyle name="Normal 8 2" xfId="301"/>
    <cellStyle name="Normal 8 3" xfId="718"/>
    <cellStyle name="Normal 8 4" xfId="719"/>
    <cellStyle name="Normal 8_5.2" xfId="720"/>
    <cellStyle name="Normal 9" xfId="302"/>
    <cellStyle name="Normal_5-1-2010-NIT-EMOF DEC Accounts 2009(F)" xfId="388"/>
    <cellStyle name="Normal_Balanca sheet analysis 01" xfId="303"/>
    <cellStyle name="Normal_Cash Flow for the period" xfId="304"/>
    <cellStyle name="Normal_Final accou by farrukh PCMF" xfId="305"/>
    <cellStyle name="Normal_Final accou by farrukh PCMF_Accounts 2009-NIUT NON LOC-after RAJ final-signed" xfId="816"/>
    <cellStyle name="Normal_Final_Accounts_2009_NIT GBF  Financial Statements - Septembr 30, 2010 - Draft 1" xfId="836"/>
    <cellStyle name="Normal_Half_Yearly_Accounts_NCF_2006__auditors_" xfId="306"/>
    <cellStyle name="Normal_NIT GBF  Financial Statements - HY 09 SALMAN REVIEWED" xfId="834"/>
    <cellStyle name="Normal_NIT GBF  Financial Statements - HY 09 SALMAN REVIEWED_NIT GBF - FS - Dec 31, 2010 - Income" xfId="835"/>
    <cellStyle name="Normal_NIT-EMOF DEC Accounts 2009(8-1-2010)" xfId="389"/>
    <cellStyle name="Normal_NIT-EMOF SEP Accounts 2009" xfId="307"/>
    <cellStyle name="Normal_PIF may account 3rd draft 2" xfId="833"/>
    <cellStyle name="Normal_Portfolio" xfId="308"/>
    <cellStyle name="Normal_Portfolio 2" xfId="309"/>
    <cellStyle name="Normal_Worksheet in   PGF 2005 final" xfId="310"/>
    <cellStyle name="Normal_Worksheet in   PGF 2005 final 2" xfId="311"/>
    <cellStyle name="Normal_Worksheet in   PGF 2005 final 3" xfId="312"/>
    <cellStyle name="Normal_Worksheet in   PGF 2005 final_Accounts 2009-NIUT NON LOC-after RAJ final-signed" xfId="313"/>
    <cellStyle name="Normal_Worksheet in   PGF 2005 final_Accounts 2009-NIUT NON LOC-after RAJ final-signed 2" xfId="390"/>
    <cellStyle name="Note" xfId="314" builtinId="10" customBuiltin="1"/>
    <cellStyle name="Note 2" xfId="315"/>
    <cellStyle name="Note 2 2" xfId="721"/>
    <cellStyle name="Note 2 3" xfId="722"/>
    <cellStyle name="Note 2 4" xfId="723"/>
    <cellStyle name="Note 3" xfId="316"/>
    <cellStyle name="Note 3 2" xfId="724"/>
    <cellStyle name="Note 3 3" xfId="725"/>
    <cellStyle name="Note 3 4" xfId="726"/>
    <cellStyle name="Note 4" xfId="317"/>
    <cellStyle name="Note 5" xfId="727"/>
    <cellStyle name="Note 6" xfId="728"/>
    <cellStyle name="Note 7" xfId="852"/>
    <cellStyle name="Option" xfId="318"/>
    <cellStyle name="Output" xfId="319" builtinId="21" customBuiltin="1"/>
    <cellStyle name="Output 2" xfId="320"/>
    <cellStyle name="Output 3" xfId="321"/>
    <cellStyle name="Output 4" xfId="322"/>
    <cellStyle name="Output 5" xfId="847"/>
    <cellStyle name="OUTPUT AMOUNTS" xfId="323"/>
    <cellStyle name="Output Amounts 2" xfId="324"/>
    <cellStyle name="Output Amounts_DOM Balanced 24 Jan 2008" xfId="325"/>
    <cellStyle name="OUTPUT COLUMN HEADINGS" xfId="326"/>
    <cellStyle name="Output Column Headings 2" xfId="327"/>
    <cellStyle name="Output Column Headings_KP_-_ANNUAL_ACCOUNTS EPZ" xfId="328"/>
    <cellStyle name="OUTPUT LINE ITEMS" xfId="329"/>
    <cellStyle name="Output Line Items 2" xfId="330"/>
    <cellStyle name="Output Line Items_DOM Balanced 24 Jan 2008" xfId="331"/>
    <cellStyle name="OUTPUT REPORT HEADING" xfId="332"/>
    <cellStyle name="Output Report Heading 2" xfId="333"/>
    <cellStyle name="Output Report Heading_KP_-_ANNUAL_ACCOUNTS EPZ" xfId="334"/>
    <cellStyle name="OUTPUT REPORT TITLE" xfId="335"/>
    <cellStyle name="Output Report Title 2" xfId="336"/>
    <cellStyle name="Output Report Title_KP_-_ANNUAL_ACCOUNTS EPZ" xfId="337"/>
    <cellStyle name="Percent" xfId="338" builtinId="5"/>
    <cellStyle name="Percent [2]" xfId="339"/>
    <cellStyle name="Percent [2] 2" xfId="729"/>
    <cellStyle name="Percent [2] 3" xfId="730"/>
    <cellStyle name="Percent [2] 4" xfId="731"/>
    <cellStyle name="Percent 2" xfId="340"/>
    <cellStyle name="Percent 2 10" xfId="732"/>
    <cellStyle name="Percent 2 2" xfId="341"/>
    <cellStyle name="Percent 2 2 2" xfId="342"/>
    <cellStyle name="Percent 2 2 2 2" xfId="733"/>
    <cellStyle name="Percent 2 2 2 3" xfId="734"/>
    <cellStyle name="Percent 2 2 2 4" xfId="735"/>
    <cellStyle name="Percent 2 2 3" xfId="343"/>
    <cellStyle name="Percent 2 2 3 2" xfId="736"/>
    <cellStyle name="Percent 2 2 3 3" xfId="737"/>
    <cellStyle name="Percent 2 2 3 4" xfId="738"/>
    <cellStyle name="Percent 2 2 4" xfId="739"/>
    <cellStyle name="Percent 2 2 5" xfId="740"/>
    <cellStyle name="Percent 2 2 6" xfId="741"/>
    <cellStyle name="Percent 2 3" xfId="344"/>
    <cellStyle name="Percent 2 3 2" xfId="742"/>
    <cellStyle name="Percent 2 3 3" xfId="743"/>
    <cellStyle name="Percent 2 3 4" xfId="744"/>
    <cellStyle name="Percent 2 4" xfId="345"/>
    <cellStyle name="Percent 2 4 2" xfId="745"/>
    <cellStyle name="Percent 2 4 3" xfId="746"/>
    <cellStyle name="Percent 2 4 4" xfId="747"/>
    <cellStyle name="Percent 2 5" xfId="346"/>
    <cellStyle name="Percent 2 5 2" xfId="748"/>
    <cellStyle name="Percent 2 5 3" xfId="749"/>
    <cellStyle name="Percent 2 5 4" xfId="750"/>
    <cellStyle name="Percent 2 6" xfId="347"/>
    <cellStyle name="Percent 2 6 2" xfId="751"/>
    <cellStyle name="Percent 2 6 3" xfId="752"/>
    <cellStyle name="Percent 2 6 4" xfId="753"/>
    <cellStyle name="Percent 2 7" xfId="348"/>
    <cellStyle name="Percent 2 7 2" xfId="754"/>
    <cellStyle name="Percent 2 7 3" xfId="755"/>
    <cellStyle name="Percent 2 7 4" xfId="756"/>
    <cellStyle name="Percent 2 8" xfId="757"/>
    <cellStyle name="Percent 2 9" xfId="758"/>
    <cellStyle name="Percent 3" xfId="349"/>
    <cellStyle name="Percent 3 2" xfId="350"/>
    <cellStyle name="Percent 3 3" xfId="759"/>
    <cellStyle name="Percent 3 4" xfId="760"/>
    <cellStyle name="Percent 4" xfId="351"/>
    <cellStyle name="Percent 4 2" xfId="761"/>
    <cellStyle name="Percent 4 3" xfId="762"/>
    <cellStyle name="Percent 4 4" xfId="763"/>
    <cellStyle name="Percent 5" xfId="352"/>
    <cellStyle name="Percent 5 2" xfId="353"/>
    <cellStyle name="Percent 5 3" xfId="764"/>
    <cellStyle name="Percent 5 4" xfId="765"/>
    <cellStyle name="Percent 6" xfId="354"/>
    <cellStyle name="Percent 6 2" xfId="779"/>
    <cellStyle name="Percent 6 2 2" xfId="806"/>
    <cellStyle name="Percent 6 2 3" xfId="821"/>
    <cellStyle name="Percent 6 3" xfId="789"/>
    <cellStyle name="Percent 6 4" xfId="815"/>
    <cellStyle name="Percent 7" xfId="355"/>
    <cellStyle name="Percent 8" xfId="783"/>
    <cellStyle name="Percent 8 2" xfId="807"/>
    <cellStyle name="Percent 8 3" xfId="825"/>
    <cellStyle name="Percent 9" xfId="829"/>
    <cellStyle name="Percent 9 2" xfId="832"/>
    <cellStyle name="Pivot Style Medium 13" xfId="356"/>
    <cellStyle name="Pivot Style Medium 13 2" xfId="766"/>
    <cellStyle name="Pivot Style Medium 13 3" xfId="767"/>
    <cellStyle name="Pivot Style Medium 13 4" xfId="768"/>
    <cellStyle name="PSChar" xfId="357"/>
    <cellStyle name="RevList" xfId="358"/>
    <cellStyle name="ri_Category 30-06-07_4" xfId="359"/>
    <cellStyle name="SAPBEXstdItem" xfId="360"/>
    <cellStyle name="Style 1" xfId="361"/>
    <cellStyle name="Style 1 2" xfId="362"/>
    <cellStyle name="Style 1 3" xfId="769"/>
    <cellStyle name="Style 1 4" xfId="770"/>
    <cellStyle name="Style 1_5.2" xfId="771"/>
    <cellStyle name="Sub-group Hdg" xfId="363"/>
    <cellStyle name="Sub-heading" xfId="364"/>
    <cellStyle name="Subtotal" xfId="365"/>
    <cellStyle name="Title" xfId="366" builtinId="15" customBuiltin="1"/>
    <cellStyle name="Title 2" xfId="367"/>
    <cellStyle name="Title 3" xfId="368"/>
    <cellStyle name="Title 4" xfId="369"/>
    <cellStyle name="Title 5" xfId="838"/>
    <cellStyle name="Total" xfId="370" builtinId="25" customBuiltin="1"/>
    <cellStyle name="Total 2" xfId="371"/>
    <cellStyle name="Total 3" xfId="372"/>
    <cellStyle name="Total 4" xfId="373"/>
    <cellStyle name="Total 5" xfId="854"/>
    <cellStyle name="Tusental (0)_pldt" xfId="374"/>
    <cellStyle name="Tusental_pldt" xfId="375"/>
    <cellStyle name="Value" xfId="376"/>
    <cellStyle name="Valuta (0)_pldt" xfId="377"/>
    <cellStyle name="Valuta_pldt" xfId="378"/>
    <cellStyle name="Warning Text" xfId="379" builtinId="11" customBuiltin="1"/>
    <cellStyle name="Warning Text 2" xfId="380"/>
    <cellStyle name="Warning Text 3" xfId="381"/>
    <cellStyle name="Warning Text 4" xfId="382"/>
    <cellStyle name="Warning Text 5" xfId="851"/>
    <cellStyle name="桁区切り [0.00]_RESULTS" xfId="383"/>
    <cellStyle name="桁区切り_RESULTS" xfId="384"/>
    <cellStyle name="標準_RESULTS" xfId="385"/>
    <cellStyle name="通貨 [0.00]_RESULTS" xfId="386"/>
    <cellStyle name="通貨_RESULTS" xfId="387"/>
  </cellStyles>
  <dxfs count="1">
    <dxf>
      <font>
        <condense val="0"/>
        <extend val="0"/>
        <color indexed="9"/>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8C1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6" Type="http://schemas.openxmlformats.org/officeDocument/2006/relationships/externalLink" Target="externalLinks/externalLink36.xml"/><Relationship Id="rId84" Type="http://schemas.openxmlformats.org/officeDocument/2006/relationships/externalLink" Target="externalLinks/externalLink4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87"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externalLink" Target="externalLinks/externalLink4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428624</xdr:colOff>
      <xdr:row>12</xdr:row>
      <xdr:rowOff>133350</xdr:rowOff>
    </xdr:from>
    <xdr:to>
      <xdr:col>9</xdr:col>
      <xdr:colOff>666749</xdr:colOff>
      <xdr:row>35</xdr:row>
      <xdr:rowOff>9525</xdr:rowOff>
    </xdr:to>
    <xdr:sp macro="" textlink="">
      <xdr:nvSpPr>
        <xdr:cNvPr id="2" name="AutoShape 1"/>
        <xdr:cNvSpPr>
          <a:spLocks noChangeArrowheads="1"/>
        </xdr:cNvSpPr>
      </xdr:nvSpPr>
      <xdr:spPr bwMode="auto">
        <a:xfrm>
          <a:off x="428624" y="2076450"/>
          <a:ext cx="6410325" cy="3829050"/>
        </a:xfrm>
        <a:prstGeom prst="roundRect">
          <a:avLst>
            <a:gd name="adj" fmla="val 16667"/>
          </a:avLst>
        </a:prstGeom>
        <a:solidFill>
          <a:srgbClr val="E2E2E2"/>
        </a:solidFill>
        <a:ln w="9525">
          <a:solidFill>
            <a:srgbClr val="000000"/>
          </a:solidFill>
          <a:round/>
          <a:headEnd/>
          <a:tailEnd/>
        </a:ln>
      </xdr:spPr>
      <xdr:txBody>
        <a:bodyPr vertOverflow="clip" wrap="square" lIns="64008" tIns="54864" rIns="64008" bIns="0" anchor="t" upright="1"/>
        <a:lstStyle/>
        <a:p>
          <a:pPr algn="ctr" rtl="0">
            <a:defRPr sz="1000"/>
          </a:pPr>
          <a:r>
            <a:rPr lang="en-US" sz="3050" b="0" i="0" strike="noStrike">
              <a:solidFill>
                <a:srgbClr val="000000"/>
              </a:solidFill>
              <a:latin typeface="ChevaraOutline"/>
            </a:rPr>
            <a:t>National</a:t>
          </a:r>
          <a:r>
            <a:rPr lang="en-US" sz="3050" b="0" i="0" strike="noStrike" baseline="0">
              <a:solidFill>
                <a:srgbClr val="000000"/>
              </a:solidFill>
              <a:latin typeface="ChevaraOutline"/>
            </a:rPr>
            <a:t> Investment (Unit) Trust</a:t>
          </a:r>
          <a:endParaRPr lang="en-US" sz="3050" b="0" i="0" strike="noStrike">
            <a:solidFill>
              <a:srgbClr val="000000"/>
            </a:solidFill>
            <a:latin typeface="ChevaraOutline"/>
          </a:endParaRPr>
        </a:p>
        <a:p>
          <a:pPr algn="ctr" rtl="0">
            <a:defRPr sz="1000"/>
          </a:pPr>
          <a:r>
            <a:rPr lang="en-US" sz="3200" b="0" i="0" strike="noStrike">
              <a:solidFill>
                <a:srgbClr val="000000"/>
              </a:solidFill>
              <a:latin typeface="ChevaraOutline"/>
            </a:rPr>
            <a:t>Condensed Interim Financial Statements (Unaudited)</a:t>
          </a:r>
        </a:p>
        <a:p>
          <a:pPr algn="ctr" rtl="0">
            <a:defRPr sz="1000"/>
          </a:pPr>
          <a:r>
            <a:rPr lang="en-US" sz="3200" b="0" i="0" strike="noStrike">
              <a:solidFill>
                <a:srgbClr val="000000"/>
              </a:solidFill>
              <a:latin typeface="ChevaraOutline"/>
            </a:rPr>
            <a:t>for the period ended</a:t>
          </a:r>
        </a:p>
        <a:p>
          <a:pPr algn="ctr" rtl="0">
            <a:defRPr sz="1000"/>
          </a:pPr>
          <a:r>
            <a:rPr lang="en-US" sz="3200" b="0" i="0" strike="noStrike">
              <a:solidFill>
                <a:srgbClr val="000000"/>
              </a:solidFill>
              <a:latin typeface="ChevaraOutline"/>
            </a:rPr>
            <a:t>30 September</a:t>
          </a:r>
          <a:r>
            <a:rPr lang="en-US" sz="3200" b="0" i="0" strike="noStrike" baseline="0">
              <a:solidFill>
                <a:srgbClr val="000000"/>
              </a:solidFill>
              <a:latin typeface="ChevaraOutline"/>
            </a:rPr>
            <a:t> 2015</a:t>
          </a:r>
          <a:endParaRPr lang="en-US" sz="3200" b="0" i="0" strike="noStrike">
            <a:solidFill>
              <a:srgbClr val="000000"/>
            </a:solidFill>
            <a:latin typeface="ChevaraOutline"/>
          </a:endParaRPr>
        </a:p>
        <a:p>
          <a:pPr algn="ctr" rtl="0">
            <a:defRPr sz="1000"/>
          </a:pPr>
          <a:endParaRPr lang="en-US" sz="300" b="0" i="0" strike="noStrike">
            <a:solidFill>
              <a:srgbClr val="000000"/>
            </a:solidFill>
            <a:latin typeface="ChevaraOutline"/>
          </a:endParaRPr>
        </a:p>
        <a:p>
          <a:pPr algn="ctr" rtl="0">
            <a:defRPr sz="1000"/>
          </a:pPr>
          <a:endParaRPr lang="en-US" sz="300" b="0" i="0" strike="noStrike">
            <a:solidFill>
              <a:srgbClr val="000000"/>
            </a:solidFill>
            <a:latin typeface="ChevaraOutline"/>
          </a:endParaRPr>
        </a:p>
        <a:p>
          <a:pPr algn="ctr" rtl="0">
            <a:defRPr sz="1000"/>
          </a:pPr>
          <a:endParaRPr lang="en-US" sz="300" b="0" i="0" strike="noStrike">
            <a:solidFill>
              <a:srgbClr val="000000"/>
            </a:solidFill>
            <a:latin typeface="ChevaraOutline"/>
          </a:endParaRPr>
        </a:p>
      </xdr:txBody>
    </xdr:sp>
    <xdr:clientData/>
  </xdr:twoCellAnchor>
  <xdr:twoCellAnchor>
    <xdr:from>
      <xdr:col>4</xdr:col>
      <xdr:colOff>361950</xdr:colOff>
      <xdr:row>2</xdr:row>
      <xdr:rowOff>28575</xdr:rowOff>
    </xdr:from>
    <xdr:to>
      <xdr:col>6</xdr:col>
      <xdr:colOff>552450</xdr:colOff>
      <xdr:row>7</xdr:row>
      <xdr:rowOff>114300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150" y="352425"/>
          <a:ext cx="1562100" cy="895350"/>
        </a:xfrm>
        <a:prstGeom prst="rect">
          <a:avLst/>
        </a:prstGeom>
        <a:solidFill>
          <a:srgbClr val="FFFFFF"/>
        </a:solidFill>
        <a:ln w="1">
          <a:solidFill>
            <a:srgbClr val="FFFFFF"/>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3</xdr:col>
      <xdr:colOff>0</xdr:colOff>
      <xdr:row>6</xdr:row>
      <xdr:rowOff>0</xdr:rowOff>
    </xdr:to>
    <xdr:sp macro="" textlink="">
      <xdr:nvSpPr>
        <xdr:cNvPr id="46303" name="Text Box 1"/>
        <xdr:cNvSpPr txBox="1">
          <a:spLocks noChangeArrowheads="1"/>
        </xdr:cNvSpPr>
      </xdr:nvSpPr>
      <xdr:spPr bwMode="auto">
        <a:xfrm>
          <a:off x="409575" y="1066800"/>
          <a:ext cx="3429000" cy="0"/>
        </a:xfrm>
        <a:prstGeom prst="rect">
          <a:avLst/>
        </a:prstGeom>
        <a:noFill/>
        <a:ln w="9525">
          <a:noFill/>
          <a:miter lim="800000"/>
          <a:headEnd/>
          <a:tailEnd/>
        </a:ln>
      </xdr:spPr>
    </xdr:sp>
    <xdr:clientData/>
  </xdr:twoCellAnchor>
  <xdr:twoCellAnchor>
    <xdr:from>
      <xdr:col>1</xdr:col>
      <xdr:colOff>19050</xdr:colOff>
      <xdr:row>6</xdr:row>
      <xdr:rowOff>0</xdr:rowOff>
    </xdr:from>
    <xdr:to>
      <xdr:col>7</xdr:col>
      <xdr:colOff>819150</xdr:colOff>
      <xdr:row>6</xdr:row>
      <xdr:rowOff>0</xdr:rowOff>
    </xdr:to>
    <xdr:sp macro="" textlink="">
      <xdr:nvSpPr>
        <xdr:cNvPr id="46304" name="Text Box 2"/>
        <xdr:cNvSpPr txBox="1">
          <a:spLocks noChangeArrowheads="1"/>
        </xdr:cNvSpPr>
      </xdr:nvSpPr>
      <xdr:spPr bwMode="auto">
        <a:xfrm>
          <a:off x="409575" y="1066800"/>
          <a:ext cx="5991225" cy="0"/>
        </a:xfrm>
        <a:prstGeom prst="rect">
          <a:avLst/>
        </a:prstGeom>
        <a:noFill/>
        <a:ln w="9525">
          <a:noFill/>
          <a:miter lim="800000"/>
          <a:headEnd/>
          <a:tailEnd/>
        </a:ln>
      </xdr:spPr>
    </xdr:sp>
    <xdr:clientData/>
  </xdr:twoCellAnchor>
  <xdr:twoCellAnchor>
    <xdr:from>
      <xdr:col>1</xdr:col>
      <xdr:colOff>19050</xdr:colOff>
      <xdr:row>6</xdr:row>
      <xdr:rowOff>0</xdr:rowOff>
    </xdr:from>
    <xdr:to>
      <xdr:col>7</xdr:col>
      <xdr:colOff>819150</xdr:colOff>
      <xdr:row>6</xdr:row>
      <xdr:rowOff>0</xdr:rowOff>
    </xdr:to>
    <xdr:sp macro="" textlink="">
      <xdr:nvSpPr>
        <xdr:cNvPr id="46305" name="Text Box 3"/>
        <xdr:cNvSpPr txBox="1">
          <a:spLocks noChangeArrowheads="1"/>
        </xdr:cNvSpPr>
      </xdr:nvSpPr>
      <xdr:spPr bwMode="auto">
        <a:xfrm>
          <a:off x="409575" y="1066800"/>
          <a:ext cx="5991225" cy="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149</xdr:row>
      <xdr:rowOff>142875</xdr:rowOff>
    </xdr:from>
    <xdr:to>
      <xdr:col>11</xdr:col>
      <xdr:colOff>0</xdr:colOff>
      <xdr:row>149</xdr:row>
      <xdr:rowOff>142875</xdr:rowOff>
    </xdr:to>
    <xdr:sp macro="" textlink="">
      <xdr:nvSpPr>
        <xdr:cNvPr id="2" name="Text 28"/>
        <xdr:cNvSpPr txBox="1">
          <a:spLocks noChangeArrowheads="1"/>
        </xdr:cNvSpPr>
      </xdr:nvSpPr>
      <xdr:spPr bwMode="auto">
        <a:xfrm>
          <a:off x="390525" y="1819275"/>
          <a:ext cx="6010275" cy="0"/>
        </a:xfrm>
        <a:prstGeom prst="rect">
          <a:avLst/>
        </a:prstGeom>
        <a:noFill/>
        <a:ln w="1">
          <a:noFill/>
          <a:miter lim="800000"/>
          <a:headEnd/>
          <a:tailEnd/>
        </a:ln>
      </xdr:spPr>
      <xdr:txBody>
        <a:bodyPr vertOverflow="clip" wrap="square" lIns="36576" tIns="27432" rIns="36576" bIns="0" anchor="t" upright="1"/>
        <a:lstStyle/>
        <a:p>
          <a:pPr algn="just" rtl="0">
            <a:defRPr sz="1000"/>
          </a:pPr>
          <a:r>
            <a:rPr lang="en-US" sz="1200" b="0" i="0" strike="noStrike">
              <a:solidFill>
                <a:srgbClr val="000000"/>
              </a:solidFill>
              <a:latin typeface="Times New Roman"/>
              <a:cs typeface="Times New Roman"/>
            </a:rPr>
            <a:t>The significant prior year's figures which have been reclassified consequent upon certain changes in current year's presentation are as follows: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71</xdr:row>
      <xdr:rowOff>142875</xdr:rowOff>
    </xdr:from>
    <xdr:to>
      <xdr:col>11</xdr:col>
      <xdr:colOff>0</xdr:colOff>
      <xdr:row>71</xdr:row>
      <xdr:rowOff>142875</xdr:rowOff>
    </xdr:to>
    <xdr:sp macro="" textlink="">
      <xdr:nvSpPr>
        <xdr:cNvPr id="2" name="Text 28"/>
        <xdr:cNvSpPr txBox="1">
          <a:spLocks noChangeArrowheads="1"/>
        </xdr:cNvSpPr>
      </xdr:nvSpPr>
      <xdr:spPr bwMode="auto">
        <a:xfrm>
          <a:off x="276225" y="14868525"/>
          <a:ext cx="7077075" cy="0"/>
        </a:xfrm>
        <a:prstGeom prst="rect">
          <a:avLst/>
        </a:prstGeom>
        <a:noFill/>
        <a:ln w="1">
          <a:noFill/>
          <a:miter lim="800000"/>
          <a:headEnd/>
          <a:tailEnd/>
        </a:ln>
      </xdr:spPr>
      <xdr:txBody>
        <a:bodyPr vertOverflow="clip" wrap="square" lIns="36576" tIns="27432" rIns="36576" bIns="0" anchor="t" upright="1"/>
        <a:lstStyle/>
        <a:p>
          <a:pPr algn="just" rtl="0">
            <a:defRPr sz="1000"/>
          </a:pPr>
          <a:r>
            <a:rPr lang="en-US" sz="1200" b="0" i="0" strike="noStrike">
              <a:solidFill>
                <a:srgbClr val="000000"/>
              </a:solidFill>
              <a:latin typeface="Times New Roman"/>
              <a:cs typeface="Times New Roman"/>
            </a:rPr>
            <a:t>The significant prior year's figures which have been reclassified consequent upon certain changes in current year's presentation are as follows: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WINDOWS\BS3006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GUSON_3\DEC%2004\Final%20deC%2004\notes%20working\Accounts-15.01.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My%20Documents\Half%20yearly%20account%20june%202007\waheed%20somroo%20TRY\Fcy-Lcy%20Nostro%20Balances-Our-Books-30-06-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hmed-ali\clientdata\Accounts-kp\stand%20alone\September%202006\FBL%20Balance%20With%20%20a%20%20CDB%2030.09.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2006\WINDOWS\TEMP\My%20Documents\OVS-2001\My%20Documents\XeeShan\temp\OVERSEAS%20AL%20BKU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til_server\public\Audit%20Back%20up\ubl\FJ%20June\T_Bills%20PIB%20FIB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erguson%20Auditors/JUNE%2030/Final%20RAJ-reviewed%20Feb%2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erguson%20Auditors/EMOF/Ramiz%20Jan%2005/EMOF%20Accounts%20(Ramiz%20working)%20Jan%2016%20(11%20a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s>
    <sheetDataSet>
      <sheetData sheetId="0" refreshError="1">
        <row r="8">
          <cell r="O8" t="str">
            <v>||\027\033\068</v>
          </cell>
        </row>
        <row r="16">
          <cell r="Q16" t="e">
            <v>#REF!</v>
          </cell>
        </row>
        <row r="17">
          <cell r="Q17" t="e">
            <v>#REF!</v>
          </cell>
        </row>
        <row r="18">
          <cell r="Q18" t="e">
            <v>#REF!</v>
          </cell>
        </row>
        <row r="19">
          <cell r="Q19" t="e">
            <v>#REF!</v>
          </cell>
        </row>
        <row r="20">
          <cell r="Q20" t="e">
            <v>#REF!</v>
          </cell>
        </row>
        <row r="21">
          <cell r="Q21" t="e">
            <v>#REF!</v>
          </cell>
        </row>
        <row r="22">
          <cell r="Q22" t="e">
            <v>#REF!</v>
          </cell>
        </row>
        <row r="23">
          <cell r="Q23" t="e">
            <v>#REF!</v>
          </cell>
        </row>
        <row r="24">
          <cell r="Q24" t="e">
            <v>#REF!</v>
          </cell>
        </row>
        <row r="25">
          <cell r="Q25" t="e">
            <v>#REF!</v>
          </cell>
        </row>
        <row r="26">
          <cell r="Q26" t="e">
            <v>#REF!</v>
          </cell>
        </row>
        <row r="27">
          <cell r="Q27" t="e">
            <v>#REF!</v>
          </cell>
        </row>
        <row r="28">
          <cell r="Q28" t="e">
            <v>#REF!</v>
          </cell>
        </row>
        <row r="29">
          <cell r="Q29" t="e">
            <v>#REF!</v>
          </cell>
        </row>
        <row r="30">
          <cell r="Q30" t="e">
            <v>#REF!</v>
          </cell>
        </row>
        <row r="31">
          <cell r="Q31" t="e">
            <v>#REF!</v>
          </cell>
        </row>
        <row r="32">
          <cell r="Q32" t="e">
            <v>#REF!</v>
          </cell>
        </row>
        <row r="33">
          <cell r="Q33" t="e">
            <v>#REF!</v>
          </cell>
        </row>
        <row r="34">
          <cell r="Q34" t="e">
            <v>#REF!</v>
          </cell>
        </row>
        <row r="35">
          <cell r="Q35" t="e">
            <v>#REF!</v>
          </cell>
        </row>
        <row r="36">
          <cell r="Q36" t="e">
            <v>#REF!</v>
          </cell>
        </row>
        <row r="37">
          <cell r="Q37" t="e">
            <v>#REF!</v>
          </cell>
        </row>
        <row r="38">
          <cell r="Q38" t="e">
            <v>#REF!</v>
          </cell>
        </row>
        <row r="39">
          <cell r="Q39" t="e">
            <v>#REF!</v>
          </cell>
        </row>
        <row r="40">
          <cell r="Q40" t="e">
            <v>#REF!</v>
          </cell>
        </row>
        <row r="41">
          <cell r="Q41" t="e">
            <v>#REF!</v>
          </cell>
        </row>
        <row r="42">
          <cell r="Q42" t="e">
            <v>#REF!</v>
          </cell>
        </row>
        <row r="43">
          <cell r="Q43" t="e">
            <v>#REF!</v>
          </cell>
        </row>
        <row r="44">
          <cell r="Q44" t="e">
            <v>#REF!</v>
          </cell>
        </row>
        <row r="45">
          <cell r="Q45" t="e">
            <v>#REF!</v>
          </cell>
        </row>
        <row r="46">
          <cell r="Q46" t="e">
            <v>#REF!</v>
          </cell>
        </row>
        <row r="48">
          <cell r="Q48" t="e">
            <v>#REF!</v>
          </cell>
        </row>
        <row r="49">
          <cell r="Q49" t="e">
            <v>#REF!</v>
          </cell>
        </row>
        <row r="50">
          <cell r="Q50" t="e">
            <v>#REF!</v>
          </cell>
        </row>
        <row r="51">
          <cell r="Q51" t="e">
            <v>#REF!</v>
          </cell>
        </row>
        <row r="52">
          <cell r="Q52" t="e">
            <v>#REF!</v>
          </cell>
        </row>
        <row r="53">
          <cell r="Q53" t="e">
            <v>#REF!</v>
          </cell>
        </row>
        <row r="54">
          <cell r="Q54" t="e">
            <v>#REF!</v>
          </cell>
        </row>
        <row r="55">
          <cell r="Q55" t="e">
            <v>#REF!</v>
          </cell>
        </row>
        <row r="56">
          <cell r="Q56" t="e">
            <v>#REF!</v>
          </cell>
        </row>
        <row r="57">
          <cell r="Q57" t="e">
            <v>#REF!</v>
          </cell>
        </row>
        <row r="58">
          <cell r="Q58" t="e">
            <v>#REF!</v>
          </cell>
        </row>
        <row r="59">
          <cell r="Q59" t="e">
            <v>#REF!</v>
          </cell>
        </row>
        <row r="60">
          <cell r="Q60" t="e">
            <v>#REF!</v>
          </cell>
        </row>
        <row r="61">
          <cell r="Q61" t="e">
            <v>#REF!</v>
          </cell>
        </row>
        <row r="62">
          <cell r="Q62" t="e">
            <v>#REF!</v>
          </cell>
        </row>
        <row r="63">
          <cell r="Q63" t="e">
            <v>#REF!</v>
          </cell>
        </row>
        <row r="64">
          <cell r="Q64" t="e">
            <v>#REF!</v>
          </cell>
        </row>
        <row r="65">
          <cell r="Q65" t="e">
            <v>#REF!</v>
          </cell>
        </row>
        <row r="66">
          <cell r="Q66" t="e">
            <v>#REF!</v>
          </cell>
        </row>
        <row r="67">
          <cell r="Q67" t="e">
            <v>#REF!</v>
          </cell>
        </row>
        <row r="68">
          <cell r="Q68" t="e">
            <v>#REF!</v>
          </cell>
        </row>
        <row r="69">
          <cell r="Q69" t="e">
            <v>#REF!</v>
          </cell>
        </row>
        <row r="70">
          <cell r="Q70" t="e">
            <v>#REF!</v>
          </cell>
        </row>
        <row r="71">
          <cell r="Q71" t="e">
            <v>#REF!</v>
          </cell>
        </row>
        <row r="72">
          <cell r="Q72" t="e">
            <v>#REF!</v>
          </cell>
        </row>
        <row r="73">
          <cell r="Q73" t="e">
            <v>#REF!</v>
          </cell>
        </row>
        <row r="74">
          <cell r="Q74" t="e">
            <v>#REF!</v>
          </cell>
        </row>
        <row r="75">
          <cell r="Q75" t="e">
            <v>#REF!</v>
          </cell>
        </row>
        <row r="77">
          <cell r="Q77" t="e">
            <v>#REF!</v>
          </cell>
        </row>
        <row r="78">
          <cell r="Q78" t="e">
            <v>#REF!</v>
          </cell>
        </row>
        <row r="79">
          <cell r="Q79" t="e">
            <v>#REF!</v>
          </cell>
        </row>
        <row r="80">
          <cell r="Q80" t="e">
            <v>#REF!</v>
          </cell>
        </row>
        <row r="81">
          <cell r="Q81" t="e">
            <v>#REF!</v>
          </cell>
        </row>
        <row r="82">
          <cell r="Q82" t="e">
            <v>#REF!</v>
          </cell>
        </row>
        <row r="83">
          <cell r="Q83" t="e">
            <v>#REF!</v>
          </cell>
        </row>
        <row r="84">
          <cell r="Q84" t="e">
            <v>#REF!</v>
          </cell>
        </row>
        <row r="85">
          <cell r="Q85" t="e">
            <v>#REF!</v>
          </cell>
        </row>
        <row r="86">
          <cell r="Q86" t="e">
            <v>#REF!</v>
          </cell>
        </row>
        <row r="87">
          <cell r="Q87" t="e">
            <v>#REF!</v>
          </cell>
        </row>
        <row r="88">
          <cell r="Q88" t="e">
            <v>#REF!</v>
          </cell>
        </row>
        <row r="89">
          <cell r="Q89" t="e">
            <v>#REF!</v>
          </cell>
        </row>
        <row r="90">
          <cell r="Q90" t="e">
            <v>#REF!</v>
          </cell>
        </row>
        <row r="91">
          <cell r="Q91" t="e">
            <v>#REF!</v>
          </cell>
        </row>
        <row r="92">
          <cell r="Q92" t="e">
            <v>#REF!</v>
          </cell>
        </row>
        <row r="93">
          <cell r="Q93" t="e">
            <v>#REF!</v>
          </cell>
        </row>
        <row r="94">
          <cell r="Q94" t="e">
            <v>#REF!</v>
          </cell>
        </row>
        <row r="95">
          <cell r="Q95" t="e">
            <v>#REF!</v>
          </cell>
        </row>
        <row r="97">
          <cell r="Q97" t="str">
            <v>-</v>
          </cell>
        </row>
        <row r="98">
          <cell r="Q98" t="e">
            <v>#REF!</v>
          </cell>
        </row>
        <row r="99">
          <cell r="Q99" t="str">
            <v>-</v>
          </cell>
        </row>
        <row r="100">
          <cell r="Q100" t="e">
            <v>#REF!</v>
          </cell>
        </row>
        <row r="101">
          <cell r="Q101" t="str">
            <v>-</v>
          </cell>
        </row>
        <row r="102">
          <cell r="Q102" t="e">
            <v>#REF!</v>
          </cell>
        </row>
        <row r="103">
          <cell r="Q103" t="str">
            <v>-</v>
          </cell>
        </row>
        <row r="104">
          <cell r="Q104" t="e">
            <v>#REF!</v>
          </cell>
        </row>
        <row r="105">
          <cell r="Q105" t="str">
            <v>-</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24">
          <cell r="S224">
            <v>0</v>
          </cell>
        </row>
        <row r="225">
          <cell r="S225">
            <v>238769.23000000004</v>
          </cell>
        </row>
        <row r="226">
          <cell r="S226">
            <v>0</v>
          </cell>
        </row>
        <row r="227">
          <cell r="S227">
            <v>0</v>
          </cell>
        </row>
        <row r="228">
          <cell r="S228">
            <v>0</v>
          </cell>
        </row>
        <row r="229">
          <cell r="S229">
            <v>151235.01999999999</v>
          </cell>
        </row>
        <row r="230">
          <cell r="S230">
            <v>603115</v>
          </cell>
        </row>
        <row r="231">
          <cell r="S231">
            <v>276139.32999999996</v>
          </cell>
        </row>
        <row r="232">
          <cell r="S232">
            <v>0</v>
          </cell>
        </row>
        <row r="233">
          <cell r="S233">
            <v>0</v>
          </cell>
        </row>
        <row r="234">
          <cell r="S234">
            <v>48797.74</v>
          </cell>
        </row>
        <row r="235">
          <cell r="S235">
            <v>0</v>
          </cell>
        </row>
        <row r="236">
          <cell r="S236">
            <v>0</v>
          </cell>
        </row>
        <row r="237">
          <cell r="S237">
            <v>34066668.909999996</v>
          </cell>
        </row>
        <row r="238">
          <cell r="S238">
            <v>0</v>
          </cell>
        </row>
        <row r="239">
          <cell r="S239">
            <v>0</v>
          </cell>
        </row>
        <row r="240">
          <cell r="S240">
            <v>3564184.18</v>
          </cell>
        </row>
        <row r="241">
          <cell r="S241">
            <v>0</v>
          </cell>
        </row>
        <row r="242">
          <cell r="S242">
            <v>0</v>
          </cell>
        </row>
        <row r="243">
          <cell r="S243">
            <v>0</v>
          </cell>
        </row>
        <row r="244">
          <cell r="S244">
            <v>734145.86</v>
          </cell>
        </row>
        <row r="245">
          <cell r="S245">
            <v>12152720.940000001</v>
          </cell>
        </row>
        <row r="246">
          <cell r="S246">
            <v>0</v>
          </cell>
        </row>
        <row r="247">
          <cell r="S247">
            <v>0</v>
          </cell>
        </row>
        <row r="248">
          <cell r="S248">
            <v>0</v>
          </cell>
        </row>
        <row r="249">
          <cell r="S249">
            <v>0</v>
          </cell>
        </row>
        <row r="250">
          <cell r="S250">
            <v>0</v>
          </cell>
        </row>
        <row r="251">
          <cell r="S251">
            <v>0</v>
          </cell>
        </row>
        <row r="252">
          <cell r="S252">
            <v>0</v>
          </cell>
        </row>
        <row r="253">
          <cell r="S253">
            <v>0</v>
          </cell>
        </row>
        <row r="255">
          <cell r="S255">
            <v>0</v>
          </cell>
        </row>
        <row r="256">
          <cell r="S256">
            <v>565164.27</v>
          </cell>
        </row>
        <row r="257">
          <cell r="S257">
            <v>92772.11</v>
          </cell>
        </row>
        <row r="258">
          <cell r="S258">
            <v>17631069.439999998</v>
          </cell>
        </row>
        <row r="259">
          <cell r="S259">
            <v>0</v>
          </cell>
        </row>
        <row r="260">
          <cell r="S260">
            <v>0</v>
          </cell>
        </row>
        <row r="261">
          <cell r="S261">
            <v>0</v>
          </cell>
        </row>
        <row r="262">
          <cell r="S262">
            <v>980981.79</v>
          </cell>
        </row>
        <row r="263">
          <cell r="S263">
            <v>103160.37</v>
          </cell>
        </row>
        <row r="264">
          <cell r="S264">
            <v>0</v>
          </cell>
        </row>
        <row r="265">
          <cell r="S265">
            <v>0</v>
          </cell>
        </row>
        <row r="266">
          <cell r="S266">
            <v>0</v>
          </cell>
        </row>
        <row r="267">
          <cell r="S267">
            <v>0</v>
          </cell>
        </row>
        <row r="268">
          <cell r="S268">
            <v>293177.40999999997</v>
          </cell>
        </row>
        <row r="269">
          <cell r="S269">
            <v>147742.65000000002</v>
          </cell>
        </row>
        <row r="270">
          <cell r="S270">
            <v>9367.27</v>
          </cell>
        </row>
        <row r="271">
          <cell r="S271">
            <v>1889.69</v>
          </cell>
        </row>
        <row r="272">
          <cell r="S272">
            <v>900</v>
          </cell>
        </row>
        <row r="273">
          <cell r="S273">
            <v>102405.73</v>
          </cell>
        </row>
        <row r="274">
          <cell r="S274">
            <v>0</v>
          </cell>
        </row>
        <row r="275">
          <cell r="S275">
            <v>0</v>
          </cell>
        </row>
        <row r="276">
          <cell r="S276">
            <v>0</v>
          </cell>
        </row>
        <row r="277">
          <cell r="S277">
            <v>0</v>
          </cell>
        </row>
        <row r="278">
          <cell r="S278">
            <v>37706.78</v>
          </cell>
        </row>
        <row r="279">
          <cell r="S279">
            <v>0</v>
          </cell>
        </row>
        <row r="280">
          <cell r="S280">
            <v>0</v>
          </cell>
        </row>
        <row r="281">
          <cell r="S281">
            <v>4336</v>
          </cell>
        </row>
        <row r="282">
          <cell r="S282">
            <v>0</v>
          </cell>
        </row>
        <row r="283">
          <cell r="S283">
            <v>0</v>
          </cell>
        </row>
        <row r="285">
          <cell r="S285">
            <v>-90</v>
          </cell>
        </row>
        <row r="286">
          <cell r="S286">
            <v>4707.92</v>
          </cell>
        </row>
        <row r="287">
          <cell r="S287">
            <v>0</v>
          </cell>
        </row>
        <row r="288">
          <cell r="S288">
            <v>681241.71</v>
          </cell>
        </row>
        <row r="289">
          <cell r="S289">
            <v>0</v>
          </cell>
        </row>
        <row r="290">
          <cell r="S290">
            <v>0</v>
          </cell>
        </row>
        <row r="291">
          <cell r="S291">
            <v>0</v>
          </cell>
        </row>
        <row r="292">
          <cell r="S292">
            <v>0</v>
          </cell>
        </row>
        <row r="293">
          <cell r="S293">
            <v>0</v>
          </cell>
        </row>
        <row r="294">
          <cell r="S294">
            <v>1567851.3699999999</v>
          </cell>
        </row>
        <row r="295">
          <cell r="S295">
            <v>50966.06</v>
          </cell>
        </row>
        <row r="296">
          <cell r="S296">
            <v>0</v>
          </cell>
        </row>
        <row r="297">
          <cell r="S297">
            <v>0</v>
          </cell>
        </row>
        <row r="298">
          <cell r="S298">
            <v>0</v>
          </cell>
        </row>
        <row r="299">
          <cell r="S299">
            <v>0</v>
          </cell>
        </row>
        <row r="300">
          <cell r="S300">
            <v>5525546.4000000004</v>
          </cell>
        </row>
        <row r="301">
          <cell r="S301">
            <v>0</v>
          </cell>
        </row>
        <row r="302">
          <cell r="S302">
            <v>2020487.96</v>
          </cell>
        </row>
        <row r="303">
          <cell r="S303">
            <v>0</v>
          </cell>
        </row>
        <row r="305">
          <cell r="S305" t="str">
            <v>-</v>
          </cell>
        </row>
        <row r="306">
          <cell r="S306">
            <v>81657161.140000015</v>
          </cell>
        </row>
        <row r="307">
          <cell r="S307" t="str">
            <v>-</v>
          </cell>
        </row>
        <row r="308">
          <cell r="S308">
            <v>81657161.140000001</v>
          </cell>
        </row>
        <row r="309">
          <cell r="S309" t="str">
            <v>-</v>
          </cell>
        </row>
        <row r="310">
          <cell r="S310">
            <v>0</v>
          </cell>
        </row>
        <row r="311">
          <cell r="S311" t="str">
            <v>-</v>
          </cell>
        </row>
        <row r="312">
          <cell r="S312">
            <v>32260014.779999997</v>
          </cell>
        </row>
        <row r="313">
          <cell r="S313" t="str">
            <v>-</v>
          </cell>
        </row>
        <row r="326">
          <cell r="F326">
            <v>0</v>
          </cell>
        </row>
        <row r="327">
          <cell r="F327">
            <v>0</v>
          </cell>
        </row>
        <row r="328">
          <cell r="F328">
            <v>0</v>
          </cell>
        </row>
        <row r="329">
          <cell r="F329">
            <v>0</v>
          </cell>
          <cell r="S329">
            <v>16039</v>
          </cell>
        </row>
        <row r="330">
          <cell r="F330">
            <v>0</v>
          </cell>
          <cell r="S330">
            <v>20606965.59</v>
          </cell>
        </row>
        <row r="331">
          <cell r="F331">
            <v>17899376.960000001</v>
          </cell>
        </row>
        <row r="332">
          <cell r="F332">
            <v>0</v>
          </cell>
        </row>
        <row r="333">
          <cell r="F333">
            <v>2028780.7</v>
          </cell>
          <cell r="Q333">
            <v>530671.75</v>
          </cell>
        </row>
        <row r="334">
          <cell r="F334">
            <v>1401306.62</v>
          </cell>
          <cell r="Q334">
            <v>1305627.23</v>
          </cell>
        </row>
        <row r="335">
          <cell r="F335">
            <v>0</v>
          </cell>
          <cell r="S335">
            <v>12448.39</v>
          </cell>
        </row>
        <row r="336">
          <cell r="F336">
            <v>0</v>
          </cell>
        </row>
        <row r="337">
          <cell r="F337">
            <v>0</v>
          </cell>
        </row>
        <row r="338">
          <cell r="F338">
            <v>0</v>
          </cell>
          <cell r="S338">
            <v>240664.9</v>
          </cell>
        </row>
        <row r="339">
          <cell r="F339">
            <v>0</v>
          </cell>
          <cell r="Q339">
            <v>31000000</v>
          </cell>
        </row>
        <row r="340">
          <cell r="F340">
            <v>1970946.72</v>
          </cell>
        </row>
        <row r="341">
          <cell r="F341">
            <v>0</v>
          </cell>
          <cell r="Q341">
            <v>2500000</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row>
        <row r="349">
          <cell r="F349">
            <v>35017.230000000003</v>
          </cell>
          <cell r="Q349">
            <v>1397920.19</v>
          </cell>
          <cell r="S349">
            <v>9674129.5500000007</v>
          </cell>
        </row>
        <row r="350">
          <cell r="F350">
            <v>0</v>
          </cell>
          <cell r="S350">
            <v>171205.06</v>
          </cell>
        </row>
        <row r="351">
          <cell r="F351">
            <v>11198546.82</v>
          </cell>
        </row>
        <row r="352">
          <cell r="F352">
            <v>0</v>
          </cell>
          <cell r="Q352">
            <v>75000</v>
          </cell>
        </row>
        <row r="353">
          <cell r="F353">
            <v>552770.66</v>
          </cell>
          <cell r="S353">
            <v>1378370.61</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row>
        <row r="361">
          <cell r="F361">
            <v>7132467.4700000007</v>
          </cell>
          <cell r="Q361">
            <v>24973.42</v>
          </cell>
        </row>
        <row r="362">
          <cell r="F362">
            <v>0</v>
          </cell>
          <cell r="Q362">
            <v>3219015.49</v>
          </cell>
          <cell r="S362">
            <v>9404781.0399999991</v>
          </cell>
        </row>
        <row r="363">
          <cell r="F363">
            <v>5336836.7699999996</v>
          </cell>
        </row>
        <row r="364">
          <cell r="F364">
            <v>0</v>
          </cell>
          <cell r="Q364">
            <v>2185691.7599999998</v>
          </cell>
          <cell r="S364">
            <v>141500</v>
          </cell>
        </row>
        <row r="365">
          <cell r="F365">
            <v>0</v>
          </cell>
        </row>
        <row r="366">
          <cell r="F366">
            <v>0</v>
          </cell>
        </row>
        <row r="367">
          <cell r="F367">
            <v>90736.88</v>
          </cell>
          <cell r="S367">
            <v>253187.86</v>
          </cell>
        </row>
        <row r="368">
          <cell r="F368">
            <v>0</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row>
        <row r="374">
          <cell r="F374">
            <v>0</v>
          </cell>
          <cell r="Q374">
            <v>5830.59</v>
          </cell>
          <cell r="S374">
            <v>935.32</v>
          </cell>
        </row>
        <row r="375">
          <cell r="F375">
            <v>0</v>
          </cell>
          <cell r="S375">
            <v>301.39999999999998</v>
          </cell>
        </row>
        <row r="376">
          <cell r="F376">
            <v>0</v>
          </cell>
          <cell r="Q376">
            <v>32646.49</v>
          </cell>
          <cell r="S376">
            <v>40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row>
        <row r="385">
          <cell r="F385">
            <v>0</v>
          </cell>
        </row>
        <row r="386">
          <cell r="Q386">
            <v>110854.95</v>
          </cell>
        </row>
        <row r="387">
          <cell r="F387">
            <v>0</v>
          </cell>
        </row>
        <row r="388">
          <cell r="F388">
            <v>0</v>
          </cell>
        </row>
        <row r="389">
          <cell r="F389">
            <v>0</v>
          </cell>
          <cell r="S389">
            <v>22.92</v>
          </cell>
        </row>
        <row r="390">
          <cell r="F390">
            <v>0</v>
          </cell>
        </row>
        <row r="391">
          <cell r="F391">
            <v>0</v>
          </cell>
        </row>
        <row r="392">
          <cell r="F392">
            <v>0</v>
          </cell>
          <cell r="Q392">
            <v>19826.55</v>
          </cell>
          <cell r="S392">
            <v>7489549</v>
          </cell>
        </row>
        <row r="393">
          <cell r="F393">
            <v>0</v>
          </cell>
        </row>
        <row r="394">
          <cell r="F394">
            <v>0</v>
          </cell>
        </row>
        <row r="395">
          <cell r="F395">
            <v>0</v>
          </cell>
        </row>
        <row r="396">
          <cell r="F396">
            <v>1567851.3699999999</v>
          </cell>
        </row>
        <row r="397">
          <cell r="F397">
            <v>50966.06</v>
          </cell>
          <cell r="Q397">
            <v>0</v>
          </cell>
          <cell r="S397">
            <v>0</v>
          </cell>
        </row>
        <row r="398">
          <cell r="F398">
            <v>0</v>
          </cell>
          <cell r="Q398">
            <v>18620913</v>
          </cell>
          <cell r="S398">
            <v>764286</v>
          </cell>
        </row>
        <row r="399">
          <cell r="F399">
            <v>0</v>
          </cell>
          <cell r="Q399">
            <v>0</v>
          </cell>
          <cell r="S399">
            <v>10062</v>
          </cell>
        </row>
        <row r="400">
          <cell r="F400">
            <v>0</v>
          </cell>
          <cell r="Q400">
            <v>658954</v>
          </cell>
          <cell r="S400">
            <v>144537</v>
          </cell>
        </row>
        <row r="401">
          <cell r="F401">
            <v>0</v>
          </cell>
          <cell r="Q401">
            <v>0</v>
          </cell>
          <cell r="S401">
            <v>0</v>
          </cell>
        </row>
        <row r="402">
          <cell r="F402">
            <v>5552534.0899999999</v>
          </cell>
          <cell r="Q402">
            <v>19672</v>
          </cell>
          <cell r="S402">
            <v>0</v>
          </cell>
        </row>
        <row r="403">
          <cell r="F403">
            <v>0</v>
          </cell>
        </row>
        <row r="404">
          <cell r="F404">
            <v>4336371.62</v>
          </cell>
        </row>
        <row r="405">
          <cell r="F405">
            <v>0</v>
          </cell>
        </row>
        <row r="406">
          <cell r="Q406">
            <v>2445565.4300000002</v>
          </cell>
          <cell r="S406">
            <v>10306104.33</v>
          </cell>
        </row>
        <row r="407">
          <cell r="F407" t="str">
            <v>-</v>
          </cell>
        </row>
        <row r="408">
          <cell r="F408">
            <v>81657161.140000015</v>
          </cell>
        </row>
        <row r="409">
          <cell r="F409" t="str">
            <v>-</v>
          </cell>
          <cell r="Q409" t="str">
            <v>-</v>
          </cell>
          <cell r="S409" t="str">
            <v>-</v>
          </cell>
        </row>
        <row r="410">
          <cell r="F410">
            <v>81657161.140000001</v>
          </cell>
          <cell r="Q410">
            <v>67205281.720000014</v>
          </cell>
          <cell r="S410">
            <v>159386762.23000002</v>
          </cell>
        </row>
        <row r="411">
          <cell r="F411" t="str">
            <v>-</v>
          </cell>
          <cell r="Q411" t="str">
            <v>-</v>
          </cell>
          <cell r="S411" t="str">
            <v>-</v>
          </cell>
        </row>
        <row r="412">
          <cell r="F412">
            <v>0</v>
          </cell>
          <cell r="Q412">
            <v>67205281.719999999</v>
          </cell>
          <cell r="S412">
            <v>159386762.22999999</v>
          </cell>
        </row>
        <row r="413">
          <cell r="F413" t="str">
            <v>-</v>
          </cell>
          <cell r="Q413" t="str">
            <v>-</v>
          </cell>
          <cell r="S413" t="str">
            <v>-</v>
          </cell>
        </row>
        <row r="414">
          <cell r="F414">
            <v>40741635.400000006</v>
          </cell>
          <cell r="Q414">
            <v>0</v>
          </cell>
          <cell r="S414">
            <v>0</v>
          </cell>
        </row>
        <row r="415">
          <cell r="F415" t="str">
            <v>-</v>
          </cell>
          <cell r="Q415" t="str">
            <v>-</v>
          </cell>
          <cell r="S415" t="str">
            <v>-</v>
          </cell>
        </row>
        <row r="416">
          <cell r="Q416">
            <v>9056804.9900000002</v>
          </cell>
          <cell r="S416">
            <v>45656112.729999997</v>
          </cell>
        </row>
        <row r="417">
          <cell r="Q417" t="str">
            <v>-</v>
          </cell>
          <cell r="S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
      <sheetName val="X0"/>
      <sheetName val="X1"/>
      <sheetName val="X2"/>
      <sheetName val="X3"/>
      <sheetName val="BS-DOM"/>
      <sheetName val="BS-OVS"/>
      <sheetName val="BSCOMBINED "/>
      <sheetName val="BalanceSheet"/>
      <sheetName val="P&amp;L"/>
      <sheetName val="Cashflow"/>
      <sheetName val="Stat of Changes in Equity-CON"/>
      <sheetName val="Notes6-8"/>
      <sheetName val="NOTE 9.1 "/>
      <sheetName val="Notes9.2-9.4"/>
      <sheetName val="Note 9.5"/>
      <sheetName val="Note 9.6"/>
      <sheetName val="Note 9.10"/>
      <sheetName val="Note 10"/>
      <sheetName val="NOTE- 10.2 to10 .6"/>
      <sheetName val="Note11"/>
      <sheetName val="Note-12-12.2"/>
      <sheetName val="12.3"/>
      <sheetName val="NOTE 13-14"/>
      <sheetName val="Note15-18"/>
      <sheetName val="Note-19, 20, 21"/>
      <sheetName val="Note 22"/>
      <sheetName val="Note 23"/>
      <sheetName val="NOTE 24"/>
      <sheetName val="Note 25-29"/>
      <sheetName val="NOTE 29.1-31"/>
      <sheetName val="NOTE 32-32.2"/>
      <sheetName val="NOTE 33-35"/>
      <sheetName val="Note 36-37"/>
      <sheetName val="Note 38"/>
      <sheetName val="Note 39"/>
      <sheetName val="Note-40"/>
      <sheetName val="Note 41-42"/>
      <sheetName val="Note 43"/>
      <sheetName val="NOTE-44,45,46,47"/>
      <sheetName val="Stat237"/>
      <sheetName val="RE-ARRANGE"/>
      <sheetName val="Fair value of FI"/>
      <sheetName val="MATURITIES"/>
      <sheetName val="Bad Debts"/>
      <sheetName val="PTC TFC"/>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Sheet2"/>
      <sheetName val="FINANCE AS AFF"/>
      <sheetName val="Proofing"/>
    </sheetNames>
    <sheetDataSet>
      <sheetData sheetId="0" refreshError="1"/>
      <sheetData sheetId="1">
        <row r="6">
          <cell r="B6" t="str">
            <v>AD015</v>
          </cell>
          <cell r="C6" t="str">
            <v>Westpac Banking Corp Sydney</v>
          </cell>
          <cell r="D6">
            <v>0</v>
          </cell>
          <cell r="E6">
            <v>0</v>
          </cell>
          <cell r="F6">
            <v>82484.929999999993</v>
          </cell>
          <cell r="G6">
            <v>4231427.42</v>
          </cell>
        </row>
        <row r="7">
          <cell r="B7" t="str">
            <v>BU016</v>
          </cell>
          <cell r="C7" t="str">
            <v>Janata Bank Dhaka.</v>
          </cell>
          <cell r="D7">
            <v>3199.92</v>
          </cell>
          <cell r="E7">
            <v>193179.17</v>
          </cell>
        </row>
        <row r="8">
          <cell r="B8" t="str">
            <v>BU038</v>
          </cell>
          <cell r="C8" t="str">
            <v>Standard Chartered Bank Dhaka</v>
          </cell>
          <cell r="D8">
            <v>55177.46</v>
          </cell>
          <cell r="E8">
            <v>3331063.26</v>
          </cell>
        </row>
        <row r="9">
          <cell r="B9" t="str">
            <v>CD017</v>
          </cell>
          <cell r="C9" t="str">
            <v>Bank of Montreal , Canada.</v>
          </cell>
          <cell r="D9">
            <v>295123.90000000002</v>
          </cell>
          <cell r="E9">
            <v>16726088.01</v>
          </cell>
          <cell r="F9">
            <v>0</v>
          </cell>
          <cell r="G9">
            <v>0</v>
          </cell>
        </row>
        <row r="10">
          <cell r="B10" t="str">
            <v>DK515</v>
          </cell>
          <cell r="C10" t="str">
            <v>Den Danske Lndmandsbank,Copen</v>
          </cell>
          <cell r="D10">
            <v>656349.03</v>
          </cell>
          <cell r="E10">
            <v>7211831.8700000001</v>
          </cell>
        </row>
        <row r="11">
          <cell r="B11" t="str">
            <v>ED815</v>
          </cell>
          <cell r="C11" t="str">
            <v>United Bank Ltd, Dera Dubai</v>
          </cell>
          <cell r="D11">
            <v>2966869.26</v>
          </cell>
          <cell r="E11">
            <v>48765836.649999999</v>
          </cell>
        </row>
        <row r="12">
          <cell r="B12" t="str">
            <v>EU025</v>
          </cell>
          <cell r="C12" t="str">
            <v>Dresdner Bank AG Euro</v>
          </cell>
          <cell r="D12">
            <v>223285.2</v>
          </cell>
          <cell r="E12">
            <v>18242780.420000002</v>
          </cell>
          <cell r="F12">
            <v>0</v>
          </cell>
          <cell r="G12">
            <v>0</v>
          </cell>
        </row>
        <row r="13">
          <cell r="B13" t="str">
            <v>EU047</v>
          </cell>
          <cell r="C13" t="str">
            <v>Deutche bank Frankfurt EURO</v>
          </cell>
          <cell r="D13">
            <v>909031.45</v>
          </cell>
          <cell r="E13">
            <v>74269414.819999993</v>
          </cell>
          <cell r="F13">
            <v>0</v>
          </cell>
          <cell r="G13">
            <v>0</v>
          </cell>
        </row>
        <row r="14">
          <cell r="B14" t="str">
            <v>EU058</v>
          </cell>
          <cell r="C14" t="str">
            <v>Placement with FOR/BNK Euro</v>
          </cell>
          <cell r="D14">
            <v>0</v>
          </cell>
          <cell r="E14">
            <v>0</v>
          </cell>
        </row>
        <row r="15">
          <cell r="B15" t="str">
            <v>EU069</v>
          </cell>
          <cell r="C15" t="str">
            <v>United National Bank LTD (EURO)</v>
          </cell>
          <cell r="D15">
            <v>2093877.37</v>
          </cell>
          <cell r="E15">
            <v>171073340.72</v>
          </cell>
          <cell r="F15">
            <v>0</v>
          </cell>
          <cell r="G15">
            <v>0</v>
          </cell>
        </row>
        <row r="16">
          <cell r="B16" t="str">
            <v>EU070</v>
          </cell>
          <cell r="C16" t="str">
            <v>EURO FE-25</v>
          </cell>
          <cell r="D16">
            <v>17830846</v>
          </cell>
          <cell r="E16">
            <v>1456810430.6400001</v>
          </cell>
        </row>
        <row r="17">
          <cell r="B17" t="str">
            <v>EU081</v>
          </cell>
          <cell r="C17" t="str">
            <v>EURO FE-25 DEPOSIT</v>
          </cell>
          <cell r="F17">
            <v>17830846</v>
          </cell>
          <cell r="G17">
            <v>1456810430.6400001</v>
          </cell>
        </row>
        <row r="18">
          <cell r="B18" t="str">
            <v>EU105</v>
          </cell>
          <cell r="C18" t="str">
            <v>National Bank of Pakistan Euro</v>
          </cell>
          <cell r="D18">
            <v>51545.07</v>
          </cell>
          <cell r="E18">
            <v>4211319.8499999996</v>
          </cell>
        </row>
        <row r="19">
          <cell r="B19" t="str">
            <v>EU116</v>
          </cell>
          <cell r="C19" t="str">
            <v>NBP Frank furt EURO</v>
          </cell>
          <cell r="D19">
            <v>176673.04</v>
          </cell>
          <cell r="E19">
            <v>14434487.710000001</v>
          </cell>
        </row>
        <row r="20">
          <cell r="B20" t="str">
            <v>EU138</v>
          </cell>
          <cell r="C20" t="str">
            <v>EURO FE-12</v>
          </cell>
          <cell r="D20">
            <v>12348</v>
          </cell>
          <cell r="E20">
            <v>1008852.59</v>
          </cell>
        </row>
        <row r="21">
          <cell r="B21" t="str">
            <v>EU149</v>
          </cell>
          <cell r="C21" t="str">
            <v>EURO DEPOSIT FE-12</v>
          </cell>
          <cell r="F21">
            <v>12348</v>
          </cell>
          <cell r="G21">
            <v>1008852.59</v>
          </cell>
        </row>
        <row r="22">
          <cell r="B22" t="str">
            <v>EU150</v>
          </cell>
          <cell r="C22" t="str">
            <v>COMERZE BANK FRANKFURT EURO</v>
          </cell>
          <cell r="D22">
            <v>775124.72</v>
          </cell>
          <cell r="E22">
            <v>63329007.340000004</v>
          </cell>
        </row>
        <row r="23">
          <cell r="B23" t="str">
            <v>EU161</v>
          </cell>
          <cell r="C23" t="str">
            <v>CASH ON HAND EURO ASSETS</v>
          </cell>
          <cell r="D23">
            <v>1532287</v>
          </cell>
          <cell r="E23">
            <v>125190452.79000001</v>
          </cell>
        </row>
        <row r="24">
          <cell r="B24" t="str">
            <v>EU172</v>
          </cell>
          <cell r="C24" t="str">
            <v>CASH DEPOSITS EURO LIABILITY</v>
          </cell>
          <cell r="F24">
            <v>1532287</v>
          </cell>
          <cell r="G24">
            <v>125190452.79000001</v>
          </cell>
        </row>
        <row r="25">
          <cell r="B25" t="str">
            <v>EU218</v>
          </cell>
          <cell r="C25" t="str">
            <v>Trade related financing under FE 25</v>
          </cell>
          <cell r="D25">
            <v>209448.31</v>
          </cell>
          <cell r="E25">
            <v>17112282.989999998</v>
          </cell>
        </row>
        <row r="26">
          <cell r="B26" t="str">
            <v>EU229</v>
          </cell>
          <cell r="C26" t="str">
            <v>BORROWING FROM BANKS EUR</v>
          </cell>
          <cell r="D26">
            <v>0</v>
          </cell>
          <cell r="E26">
            <v>0</v>
          </cell>
        </row>
        <row r="27">
          <cell r="B27" t="str">
            <v>EU274</v>
          </cell>
          <cell r="C27" t="str">
            <v>American Exp.Bank Frankfurt</v>
          </cell>
          <cell r="D27">
            <v>80812.570000000007</v>
          </cell>
          <cell r="E27">
            <v>6602524.3499999996</v>
          </cell>
          <cell r="F27">
            <v>0</v>
          </cell>
          <cell r="G27">
            <v>0</v>
          </cell>
        </row>
        <row r="28">
          <cell r="B28" t="str">
            <v>HK019</v>
          </cell>
          <cell r="C28" t="str">
            <v>Hongkong &amp; Shanghai Banking Co</v>
          </cell>
          <cell r="D28">
            <v>343373.43</v>
          </cell>
          <cell r="E28">
            <v>2651495.29</v>
          </cell>
        </row>
        <row r="29">
          <cell r="B29" t="str">
            <v>IU018</v>
          </cell>
          <cell r="C29" t="str">
            <v>State Bank Of India, Overseas</v>
          </cell>
          <cell r="D29">
            <v>7786.22</v>
          </cell>
          <cell r="E29">
            <v>470054.1</v>
          </cell>
        </row>
        <row r="30">
          <cell r="B30" t="str">
            <v>IU030</v>
          </cell>
          <cell r="C30" t="str">
            <v>Standard Chartered Bank Bombay</v>
          </cell>
          <cell r="D30">
            <v>1104536.67</v>
          </cell>
          <cell r="E30">
            <v>66680878.770000003</v>
          </cell>
          <cell r="F30">
            <v>0</v>
          </cell>
          <cell r="G30">
            <v>0</v>
          </cell>
        </row>
        <row r="31">
          <cell r="B31" t="str">
            <v>JY050</v>
          </cell>
          <cell r="C31" t="str">
            <v>National Bank of Pakista Tokyo</v>
          </cell>
          <cell r="D31">
            <v>34952449</v>
          </cell>
          <cell r="E31">
            <v>17126700.010000002</v>
          </cell>
          <cell r="F31">
            <v>0</v>
          </cell>
          <cell r="G31">
            <v>0</v>
          </cell>
        </row>
        <row r="32">
          <cell r="B32" t="str">
            <v>JY107</v>
          </cell>
          <cell r="C32" t="str">
            <v>Trade related financing under FE 25</v>
          </cell>
          <cell r="D32">
            <v>0</v>
          </cell>
          <cell r="E32">
            <v>0</v>
          </cell>
          <cell r="F32">
            <v>0</v>
          </cell>
        </row>
        <row r="33">
          <cell r="B33" t="str">
            <v>JY118</v>
          </cell>
          <cell r="C33" t="str">
            <v>CASH IN HAND JPY</v>
          </cell>
          <cell r="D33">
            <v>0</v>
          </cell>
          <cell r="E33">
            <v>0</v>
          </cell>
          <cell r="F33">
            <v>0</v>
          </cell>
          <cell r="G33">
            <v>0</v>
          </cell>
        </row>
        <row r="34">
          <cell r="B34" t="str">
            <v>JY129</v>
          </cell>
          <cell r="C34" t="str">
            <v>CASH DEPOSIT JPY</v>
          </cell>
          <cell r="F34">
            <v>0</v>
          </cell>
          <cell r="G34">
            <v>0</v>
          </cell>
        </row>
        <row r="35">
          <cell r="B35" t="str">
            <v>JY130</v>
          </cell>
          <cell r="C35" t="str">
            <v>FE-25 JPY</v>
          </cell>
          <cell r="D35">
            <v>14539713</v>
          </cell>
          <cell r="E35">
            <v>7124459.3700000001</v>
          </cell>
        </row>
        <row r="36">
          <cell r="B36" t="str">
            <v>JY141</v>
          </cell>
          <cell r="C36" t="str">
            <v>FE-25 DEPOSIT JPY</v>
          </cell>
          <cell r="F36">
            <v>14539713</v>
          </cell>
          <cell r="G36">
            <v>7124459.3700000001</v>
          </cell>
        </row>
        <row r="37">
          <cell r="B37" t="str">
            <v>JY152</v>
          </cell>
          <cell r="C37" t="str">
            <v>American Exp.Bank Tokyo</v>
          </cell>
          <cell r="D37">
            <v>145988493.43000001</v>
          </cell>
          <cell r="E37">
            <v>71534361.780000001</v>
          </cell>
          <cell r="F37">
            <v>0</v>
          </cell>
        </row>
        <row r="38">
          <cell r="B38" t="str">
            <v>KD019</v>
          </cell>
          <cell r="C38" t="str">
            <v>UBL DUBAI KWD</v>
          </cell>
          <cell r="F38">
            <v>218.95</v>
          </cell>
          <cell r="G38">
            <v>45871.97</v>
          </cell>
        </row>
        <row r="39">
          <cell r="B39" t="str">
            <v>NK020</v>
          </cell>
          <cell r="C39" t="str">
            <v>Den Norske Credit Bank, Oslo</v>
          </cell>
          <cell r="D39">
            <v>994112.34</v>
          </cell>
          <cell r="E39">
            <v>10190148.539999999</v>
          </cell>
        </row>
        <row r="40">
          <cell r="B40" t="str">
            <v>NZ017</v>
          </cell>
          <cell r="C40" t="str">
            <v>ANZ Banking Group Ltd.Auckland</v>
          </cell>
          <cell r="D40">
            <v>5851.63</v>
          </cell>
          <cell r="E40">
            <v>272471.78999999998</v>
          </cell>
          <cell r="F40">
            <v>0</v>
          </cell>
          <cell r="G40">
            <v>0</v>
          </cell>
        </row>
        <row r="41">
          <cell r="B41" t="str">
            <v>RU016</v>
          </cell>
          <cell r="C41" t="str">
            <v>Bank Sadert  Iran</v>
          </cell>
          <cell r="D41">
            <v>185870.5</v>
          </cell>
          <cell r="E41">
            <v>11221002.09</v>
          </cell>
        </row>
        <row r="42">
          <cell r="B42" t="str">
            <v>SD039</v>
          </cell>
          <cell r="C42" t="str">
            <v>Habib Bank Limited,Singapore</v>
          </cell>
          <cell r="D42">
            <v>54703.24</v>
          </cell>
          <cell r="E42">
            <v>2155706.9900000002</v>
          </cell>
          <cell r="F42">
            <v>0</v>
          </cell>
          <cell r="G42">
            <v>0</v>
          </cell>
        </row>
        <row r="43">
          <cell r="B43" t="str">
            <v>SF817</v>
          </cell>
          <cell r="C43" t="str">
            <v>United Bank A.G.Zurich, Zurich</v>
          </cell>
          <cell r="D43">
            <v>482323.46</v>
          </cell>
          <cell r="E43">
            <v>23817325.379999999</v>
          </cell>
          <cell r="F43">
            <v>0</v>
          </cell>
          <cell r="G43">
            <v>0</v>
          </cell>
        </row>
        <row r="44">
          <cell r="B44" t="str">
            <v>SF840</v>
          </cell>
          <cell r="C44" t="str">
            <v xml:space="preserve">Placement with Branches </v>
          </cell>
          <cell r="D44">
            <v>0</v>
          </cell>
          <cell r="E44">
            <v>0</v>
          </cell>
        </row>
        <row r="45">
          <cell r="B45" t="str">
            <v>SK519</v>
          </cell>
          <cell r="C45" t="str">
            <v>Sevenska Handels Banken Stock</v>
          </cell>
          <cell r="D45">
            <v>585322.18000000005</v>
          </cell>
          <cell r="E45">
            <v>5174833.3899999997</v>
          </cell>
        </row>
        <row r="46">
          <cell r="B46" t="str">
            <v>SR529</v>
          </cell>
          <cell r="C46" t="str">
            <v>Riyadh Bank Saudi Arabia</v>
          </cell>
          <cell r="D46">
            <v>261812.51</v>
          </cell>
          <cell r="E46">
            <v>4214212.7</v>
          </cell>
          <cell r="F46">
            <v>0</v>
          </cell>
          <cell r="G46">
            <v>0</v>
          </cell>
        </row>
        <row r="47">
          <cell r="B47" t="str">
            <v>SR530</v>
          </cell>
          <cell r="C47" t="str">
            <v>CASH IN HAND SAUDI ARABIA</v>
          </cell>
          <cell r="D47">
            <v>11471</v>
          </cell>
          <cell r="E47">
            <v>184640.66</v>
          </cell>
        </row>
        <row r="48">
          <cell r="B48" t="str">
            <v>SR541</v>
          </cell>
          <cell r="C48" t="str">
            <v>CASH DEPOSITS  SAUDI ARABIA</v>
          </cell>
          <cell r="F48">
            <v>11471</v>
          </cell>
          <cell r="G48">
            <v>184640.66</v>
          </cell>
        </row>
        <row r="49">
          <cell r="B49" t="str">
            <v>SU012</v>
          </cell>
          <cell r="C49" t="str">
            <v>Peoples Bank Colombo</v>
          </cell>
          <cell r="D49">
            <v>0</v>
          </cell>
          <cell r="E49">
            <v>0</v>
          </cell>
        </row>
        <row r="50">
          <cell r="B50" t="str">
            <v>SU023</v>
          </cell>
          <cell r="C50" t="str">
            <v>Muslim Commercial Bank, Colombo</v>
          </cell>
          <cell r="D50">
            <v>18934.560000000001</v>
          </cell>
          <cell r="E50">
            <v>1143079.3899999999</v>
          </cell>
        </row>
        <row r="51">
          <cell r="B51" t="str">
            <v>UK117</v>
          </cell>
          <cell r="C51" t="str">
            <v>UNBL LONDON FE-12</v>
          </cell>
          <cell r="D51">
            <v>557845</v>
          </cell>
          <cell r="E51">
            <v>67623644.439999998</v>
          </cell>
        </row>
        <row r="52">
          <cell r="B52" t="str">
            <v>UK128</v>
          </cell>
          <cell r="C52" t="str">
            <v>UNBL LONDON DEPOSIT FE-12</v>
          </cell>
          <cell r="F52">
            <v>557845</v>
          </cell>
          <cell r="G52">
            <v>67623644.439999998</v>
          </cell>
        </row>
        <row r="53">
          <cell r="B53" t="str">
            <v>UK811</v>
          </cell>
          <cell r="C53" t="str">
            <v>United National Bank Limited</v>
          </cell>
          <cell r="D53">
            <v>217634.1</v>
          </cell>
          <cell r="E53">
            <v>26382258.5</v>
          </cell>
          <cell r="F53">
            <v>0</v>
          </cell>
          <cell r="G53">
            <v>0</v>
          </cell>
        </row>
        <row r="54">
          <cell r="B54" t="str">
            <v>UK822</v>
          </cell>
          <cell r="C54" t="str">
            <v>CASH ON HAND GBP ASSETS</v>
          </cell>
          <cell r="D54">
            <v>932978</v>
          </cell>
          <cell r="E54">
            <v>113098392.09</v>
          </cell>
        </row>
        <row r="55">
          <cell r="B55" t="str">
            <v>UK833</v>
          </cell>
          <cell r="C55" t="str">
            <v>CASH DEPOSITS GBP LIABILITY</v>
          </cell>
          <cell r="E55">
            <v>0</v>
          </cell>
          <cell r="F55">
            <v>932978</v>
          </cell>
          <cell r="G55">
            <v>113098392.09</v>
          </cell>
        </row>
        <row r="56">
          <cell r="B56" t="str">
            <v>UK844</v>
          </cell>
          <cell r="C56" t="str">
            <v>UNBL LONDON FE-25</v>
          </cell>
          <cell r="D56">
            <v>23045827</v>
          </cell>
          <cell r="E56">
            <v>2793684286.4200001</v>
          </cell>
        </row>
        <row r="57">
          <cell r="B57" t="str">
            <v>UK855</v>
          </cell>
          <cell r="C57" t="str">
            <v>UNBL LONDON DEPOSIT FE-25</v>
          </cell>
          <cell r="F57">
            <v>23045827</v>
          </cell>
          <cell r="G57">
            <v>2793684286.4200001</v>
          </cell>
        </row>
        <row r="58">
          <cell r="B58" t="str">
            <v>UK866</v>
          </cell>
          <cell r="C58" t="str">
            <v xml:space="preserve">Place with Foreign Banks in GBP </v>
          </cell>
          <cell r="D58">
            <v>0</v>
          </cell>
          <cell r="E58">
            <v>0</v>
          </cell>
        </row>
        <row r="59">
          <cell r="B59" t="str">
            <v>UK946</v>
          </cell>
          <cell r="C59" t="str">
            <v>BOROWING FROM BANKS</v>
          </cell>
        </row>
        <row r="60">
          <cell r="B60" t="str">
            <v>US011</v>
          </cell>
          <cell r="C60" t="str">
            <v>American Exp.Co.NY</v>
          </cell>
          <cell r="D60">
            <v>20852.11</v>
          </cell>
          <cell r="E60">
            <v>1258841.8799999999</v>
          </cell>
          <cell r="F60">
            <v>0</v>
          </cell>
          <cell r="G60">
            <v>0</v>
          </cell>
        </row>
        <row r="61">
          <cell r="B61" t="str">
            <v>US022</v>
          </cell>
          <cell r="C61" t="str">
            <v>Deutsche Bank Trust Co.America</v>
          </cell>
          <cell r="D61">
            <v>18711610.949999999</v>
          </cell>
          <cell r="E61">
            <v>1129619953.05</v>
          </cell>
          <cell r="F61">
            <v>0</v>
          </cell>
          <cell r="G61">
            <v>0</v>
          </cell>
        </row>
        <row r="62">
          <cell r="B62" t="str">
            <v>US077</v>
          </cell>
          <cell r="C62" t="str">
            <v>Jpmorgan Chase Bank,New York</v>
          </cell>
          <cell r="D62">
            <v>0</v>
          </cell>
          <cell r="E62">
            <v>0</v>
          </cell>
          <cell r="F62">
            <v>509169.91</v>
          </cell>
          <cell r="G62">
            <v>30738587.469999999</v>
          </cell>
        </row>
        <row r="63">
          <cell r="B63" t="str">
            <v>US135</v>
          </cell>
          <cell r="C63" t="str">
            <v>CASH ON HAND USD ASSETS</v>
          </cell>
          <cell r="D63">
            <v>3336692</v>
          </cell>
          <cell r="E63">
            <v>201436096.03999999</v>
          </cell>
        </row>
        <row r="64">
          <cell r="B64" t="str">
            <v>US146</v>
          </cell>
          <cell r="C64" t="str">
            <v>CASH DEPOSITS USD LIABILITY</v>
          </cell>
          <cell r="F64">
            <v>3336692</v>
          </cell>
          <cell r="G64">
            <v>201436096.03999999</v>
          </cell>
        </row>
        <row r="65">
          <cell r="B65" t="str">
            <v>US168</v>
          </cell>
          <cell r="C65" t="str">
            <v>ACU VOSTRO DEPOSIT A/C'S</v>
          </cell>
          <cell r="D65">
            <v>0</v>
          </cell>
          <cell r="E65">
            <v>0</v>
          </cell>
          <cell r="F65">
            <v>2142062</v>
          </cell>
          <cell r="G65">
            <v>129316282.94</v>
          </cell>
        </row>
        <row r="66">
          <cell r="B66" t="str">
            <v>US180</v>
          </cell>
          <cell r="C66" t="str">
            <v>UBL NEW YORK ACU</v>
          </cell>
          <cell r="D66">
            <v>2142062</v>
          </cell>
          <cell r="E66">
            <v>129316282.94</v>
          </cell>
          <cell r="F66">
            <v>0</v>
          </cell>
          <cell r="G66">
            <v>0</v>
          </cell>
        </row>
        <row r="67">
          <cell r="B67" t="str">
            <v>US362</v>
          </cell>
          <cell r="C67" t="str">
            <v>EPZ Branch</v>
          </cell>
          <cell r="D67">
            <v>14550000</v>
          </cell>
          <cell r="E67">
            <v>878383500</v>
          </cell>
        </row>
        <row r="68">
          <cell r="B68" t="str">
            <v>US817</v>
          </cell>
          <cell r="C68" t="str">
            <v>UBL New York</v>
          </cell>
          <cell r="D68">
            <v>0</v>
          </cell>
          <cell r="E68">
            <v>0</v>
          </cell>
          <cell r="F68">
            <v>183474.93</v>
          </cell>
          <cell r="G68">
            <v>11076381.52</v>
          </cell>
        </row>
        <row r="69">
          <cell r="B69" t="str">
            <v>US840</v>
          </cell>
          <cell r="C69" t="str">
            <v>UBL New York,   F.E.25</v>
          </cell>
          <cell r="D69">
            <v>211161309</v>
          </cell>
          <cell r="E69">
            <v>12747808224.33</v>
          </cell>
        </row>
        <row r="70">
          <cell r="B70" t="str">
            <v>US862</v>
          </cell>
          <cell r="C70" t="str">
            <v>Placement with Branches US$</v>
          </cell>
          <cell r="D70">
            <v>125000000</v>
          </cell>
          <cell r="E70">
            <v>7546250000</v>
          </cell>
        </row>
        <row r="71">
          <cell r="B71" t="str">
            <v>US873</v>
          </cell>
          <cell r="C71" t="str">
            <v xml:space="preserve">BORROWING FROM OTHER BANKS </v>
          </cell>
          <cell r="D71">
            <v>0</v>
          </cell>
          <cell r="E71">
            <v>0</v>
          </cell>
          <cell r="F71">
            <v>10000000</v>
          </cell>
          <cell r="G71">
            <v>603700000</v>
          </cell>
        </row>
        <row r="72">
          <cell r="B72" t="str">
            <v>US884</v>
          </cell>
          <cell r="C72" t="str">
            <v>UBL F.E.25  Deposit.</v>
          </cell>
          <cell r="F72">
            <v>211161309</v>
          </cell>
          <cell r="G72">
            <v>12747808224.33</v>
          </cell>
        </row>
        <row r="73">
          <cell r="B73" t="str">
            <v>US895</v>
          </cell>
          <cell r="C73" t="str">
            <v>UBL NEW YORK FE-12</v>
          </cell>
          <cell r="D73">
            <v>4933781</v>
          </cell>
          <cell r="E73">
            <v>297852358.97000003</v>
          </cell>
        </row>
        <row r="74">
          <cell r="B74" t="str">
            <v>US908</v>
          </cell>
          <cell r="C74" t="str">
            <v>UBL NEW YORK DEPOSIT FE-13</v>
          </cell>
          <cell r="F74">
            <v>4933781</v>
          </cell>
          <cell r="G74">
            <v>297852358.97000003</v>
          </cell>
        </row>
        <row r="75">
          <cell r="B75" t="str">
            <v>US920</v>
          </cell>
          <cell r="C75" t="str">
            <v>Balance with SBP 5% CR - FE25</v>
          </cell>
          <cell r="D75">
            <v>12991000</v>
          </cell>
          <cell r="E75">
            <v>784266670</v>
          </cell>
        </row>
        <row r="76">
          <cell r="B76" t="str">
            <v>US931</v>
          </cell>
          <cell r="C76" t="str">
            <v>Balance with SBP 15% SP CR - FE25</v>
          </cell>
          <cell r="D76">
            <v>38873000</v>
          </cell>
          <cell r="E76">
            <v>2346763010</v>
          </cell>
        </row>
        <row r="77">
          <cell r="B77" t="str">
            <v>US942</v>
          </cell>
          <cell r="C77" t="str">
            <v>Trade related financing under FE 25</v>
          </cell>
          <cell r="D77">
            <v>166918964.13</v>
          </cell>
          <cell r="E77">
            <v>10076897864.530001</v>
          </cell>
        </row>
        <row r="78">
          <cell r="B78" t="str">
            <v>US953</v>
          </cell>
          <cell r="C78" t="str">
            <v>LOCAL USD INSTRUMENTS COLLE</v>
          </cell>
          <cell r="D78">
            <v>167037.81</v>
          </cell>
          <cell r="E78">
            <v>10084072.59</v>
          </cell>
        </row>
        <row r="79">
          <cell r="B79" t="str">
            <v>US964</v>
          </cell>
          <cell r="C79" t="str">
            <v>UBL Newyork VISA Card Internat</v>
          </cell>
          <cell r="D79">
            <v>279532.43</v>
          </cell>
          <cell r="E79">
            <v>16875372.800000001</v>
          </cell>
        </row>
        <row r="80">
          <cell r="B80" t="str">
            <v>US975</v>
          </cell>
          <cell r="C80" t="str">
            <v>UBL Newyork Master Card Internat</v>
          </cell>
        </row>
        <row r="81">
          <cell r="B81" t="str">
            <v>US986</v>
          </cell>
          <cell r="C81" t="str">
            <v>BROWING FROM BANKS USD</v>
          </cell>
          <cell r="F81">
            <v>0</v>
          </cell>
          <cell r="G81">
            <v>0</v>
          </cell>
        </row>
      </sheetData>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s>
    <sheetDataSet>
      <sheetData sheetId="0">
        <row r="604">
          <cell r="Q604">
            <v>261393</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t="str">
            <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row r="177">
          <cell r="A177" t="str">
            <v>301011</v>
          </cell>
          <cell r="B177" t="str">
            <v>CAPITAL AT OVERSEAS BRANCHE</v>
          </cell>
          <cell r="C177">
            <v>2300000</v>
          </cell>
          <cell r="D177">
            <v>2300000</v>
          </cell>
        </row>
        <row r="178">
          <cell r="A178" t="str">
            <v>309012</v>
          </cell>
          <cell r="B178" t="str">
            <v>UNREMITTED PROFIT OF FOREIG</v>
          </cell>
          <cell r="C178">
            <v>3293795.7949999999</v>
          </cell>
          <cell r="D178">
            <v>3293795.7949999999</v>
          </cell>
        </row>
        <row r="179">
          <cell r="A179" t="str">
            <v>321004</v>
          </cell>
          <cell r="B179" t="str">
            <v>CURRENT DEPOSITS (UNCLAIMED</v>
          </cell>
          <cell r="C179">
            <v>163455.584</v>
          </cell>
          <cell r="D179">
            <v>163455.584</v>
          </cell>
        </row>
        <row r="180">
          <cell r="A180" t="str">
            <v>321052</v>
          </cell>
          <cell r="B180" t="str">
            <v>CURRENT DEPOSITS BD</v>
          </cell>
          <cell r="C180">
            <v>325247.75799999997</v>
          </cell>
          <cell r="D180">
            <v>325247.75799999997</v>
          </cell>
        </row>
        <row r="181">
          <cell r="A181" t="str">
            <v>322012</v>
          </cell>
          <cell r="B181" t="str">
            <v>CALL DEPOSITS BD</v>
          </cell>
          <cell r="C181">
            <v>9069.1569999999992</v>
          </cell>
          <cell r="D181">
            <v>9069.1569999999992</v>
          </cell>
        </row>
        <row r="182">
          <cell r="A182" t="str">
            <v>322015</v>
          </cell>
          <cell r="B182" t="str">
            <v>CALL DEPOSITS USD</v>
          </cell>
          <cell r="C182">
            <v>615.82000000000005</v>
          </cell>
          <cell r="D182">
            <v>615.82000000000005</v>
          </cell>
        </row>
        <row r="183">
          <cell r="A183" t="str">
            <v>322016</v>
          </cell>
          <cell r="B183" t="str">
            <v>CALL DEPOSITS POUND STLG</v>
          </cell>
          <cell r="C183">
            <v>5630.2849999999999</v>
          </cell>
          <cell r="D183">
            <v>5630.2849999999999</v>
          </cell>
        </row>
        <row r="184">
          <cell r="A184" t="str">
            <v>322018</v>
          </cell>
          <cell r="B184" t="str">
            <v>CALL DEPOSITS EURO</v>
          </cell>
          <cell r="C184">
            <v>14.795</v>
          </cell>
          <cell r="D184">
            <v>14.795</v>
          </cell>
        </row>
        <row r="185">
          <cell r="A185" t="str">
            <v>322021</v>
          </cell>
          <cell r="B185" t="str">
            <v>AL-AMMAN DEPOSITS - BAHRAIN</v>
          </cell>
          <cell r="C185">
            <v>312578.98499999999</v>
          </cell>
          <cell r="D185">
            <v>312578.98499999999</v>
          </cell>
        </row>
        <row r="186">
          <cell r="A186" t="str">
            <v>325001</v>
          </cell>
          <cell r="B186" t="str">
            <v>FOREIGN CURRENCY CD US $</v>
          </cell>
          <cell r="C186">
            <v>-3726809.86</v>
          </cell>
          <cell r="D186">
            <v>3726809.86</v>
          </cell>
        </row>
        <row r="187">
          <cell r="A187" t="str">
            <v>325002</v>
          </cell>
          <cell r="B187" t="str">
            <v>FOREIGN CURRENCY CD P.STG.</v>
          </cell>
          <cell r="C187">
            <v>1903.5250000000001</v>
          </cell>
          <cell r="D187">
            <v>1903.5250000000001</v>
          </cell>
        </row>
        <row r="188">
          <cell r="A188" t="str">
            <v>341001</v>
          </cell>
          <cell r="B188" t="str">
            <v>MARGIN ON LG -</v>
          </cell>
          <cell r="C188">
            <v>14731</v>
          </cell>
          <cell r="D188">
            <v>14731</v>
          </cell>
        </row>
        <row r="189">
          <cell r="A189" t="str">
            <v>342001</v>
          </cell>
          <cell r="B189" t="str">
            <v>MARGIN ON LC</v>
          </cell>
          <cell r="C189">
            <v>3873</v>
          </cell>
          <cell r="D189">
            <v>3873</v>
          </cell>
        </row>
        <row r="190">
          <cell r="A190" t="str">
            <v>343032</v>
          </cell>
          <cell r="B190" t="str">
            <v>SD/SC US DOLLARS</v>
          </cell>
          <cell r="C190">
            <v>0</v>
          </cell>
          <cell r="D190">
            <v>0</v>
          </cell>
        </row>
        <row r="191">
          <cell r="A191" t="str">
            <v>343037</v>
          </cell>
          <cell r="B191" t="str">
            <v>SD/SC UAE DIRHAM</v>
          </cell>
          <cell r="C191">
            <v>0</v>
          </cell>
          <cell r="D191">
            <v>0</v>
          </cell>
        </row>
        <row r="192">
          <cell r="A192" t="str">
            <v>343073</v>
          </cell>
          <cell r="B192" t="str">
            <v>SD/SC PAKISTAN SCHOOL FEE</v>
          </cell>
          <cell r="C192">
            <v>0</v>
          </cell>
          <cell r="D192">
            <v>0</v>
          </cell>
        </row>
        <row r="193">
          <cell r="A193" t="str">
            <v>343089</v>
          </cell>
          <cell r="B193" t="str">
            <v>CASH RECEIVED FOR TEZRAFTAR</v>
          </cell>
          <cell r="C193">
            <v>0</v>
          </cell>
          <cell r="D193">
            <v>0</v>
          </cell>
        </row>
        <row r="194">
          <cell r="A194" t="str">
            <v>344001</v>
          </cell>
          <cell r="B194" t="str">
            <v>ACCOUNTS DEPARTMENT</v>
          </cell>
          <cell r="C194">
            <v>57177.159</v>
          </cell>
          <cell r="D194">
            <v>57177.159</v>
          </cell>
        </row>
        <row r="195">
          <cell r="A195" t="str">
            <v>344008</v>
          </cell>
          <cell r="B195" t="str">
            <v>SD. A/C SUNDRY FDR</v>
          </cell>
          <cell r="C195">
            <v>0</v>
          </cell>
          <cell r="D195">
            <v>0</v>
          </cell>
        </row>
        <row r="196">
          <cell r="A196" t="str">
            <v>344062</v>
          </cell>
          <cell r="B196" t="str">
            <v>S/DEP A/C CREDIT CARD PAYME</v>
          </cell>
          <cell r="C196">
            <v>823.78300000000002</v>
          </cell>
          <cell r="D196">
            <v>823.78300000000002</v>
          </cell>
        </row>
        <row r="197">
          <cell r="A197" t="str">
            <v>344068</v>
          </cell>
          <cell r="B197" t="str">
            <v>CASH MASTER CARD</v>
          </cell>
          <cell r="C197">
            <v>558</v>
          </cell>
          <cell r="D197">
            <v>558</v>
          </cell>
        </row>
        <row r="198">
          <cell r="A198" t="str">
            <v>344078</v>
          </cell>
          <cell r="B198" t="str">
            <v>TT / DD/FDD HOME REMITT. CA</v>
          </cell>
          <cell r="C198">
            <v>0</v>
          </cell>
          <cell r="D198">
            <v>0</v>
          </cell>
        </row>
        <row r="199">
          <cell r="A199" t="str">
            <v>344082</v>
          </cell>
          <cell r="B199" t="str">
            <v>REMITT. CASH</v>
          </cell>
          <cell r="C199">
            <v>0</v>
          </cell>
          <cell r="D199">
            <v>0</v>
          </cell>
        </row>
        <row r="200">
          <cell r="A200" t="str">
            <v>344088</v>
          </cell>
          <cell r="B200" t="str">
            <v>UN-CLAIMED DEPOSITS</v>
          </cell>
          <cell r="C200">
            <v>31.766999999999999</v>
          </cell>
          <cell r="D200">
            <v>31.766999999999999</v>
          </cell>
        </row>
        <row r="201">
          <cell r="A201" t="str">
            <v>344092</v>
          </cell>
          <cell r="B201" t="str">
            <v>UNCLAIMED PAYORDER</v>
          </cell>
          <cell r="C201">
            <v>51173.116999999998</v>
          </cell>
          <cell r="D201">
            <v>51173.116999999998</v>
          </cell>
        </row>
        <row r="202">
          <cell r="A202" t="str">
            <v>346011</v>
          </cell>
          <cell r="B202" t="str">
            <v>KEY DEPOSIT LOCKERS - OVERS</v>
          </cell>
          <cell r="C202">
            <v>1265</v>
          </cell>
          <cell r="D202">
            <v>1265</v>
          </cell>
        </row>
        <row r="203">
          <cell r="A203" t="str">
            <v>349001</v>
          </cell>
          <cell r="B203" t="str">
            <v>SUNDRY DEP. A/C.  CLEARING</v>
          </cell>
          <cell r="C203">
            <v>0</v>
          </cell>
          <cell r="D203">
            <v>0</v>
          </cell>
        </row>
        <row r="204">
          <cell r="A204" t="str">
            <v>349012</v>
          </cell>
          <cell r="B204" t="str">
            <v>BANKERS CLEARING HOUSE</v>
          </cell>
          <cell r="C204">
            <v>0</v>
          </cell>
          <cell r="D204">
            <v>0</v>
          </cell>
        </row>
        <row r="205">
          <cell r="A205" t="str">
            <v>359008</v>
          </cell>
          <cell r="B205" t="str">
            <v>EXCESS CASH</v>
          </cell>
          <cell r="C205">
            <v>110.473</v>
          </cell>
          <cell r="D205">
            <v>110.473</v>
          </cell>
        </row>
        <row r="206">
          <cell r="A206" t="str">
            <v>359067</v>
          </cell>
          <cell r="B206" t="str">
            <v>SD G.P.F</v>
          </cell>
          <cell r="C206">
            <v>0</v>
          </cell>
          <cell r="D206">
            <v>0</v>
          </cell>
        </row>
        <row r="207">
          <cell r="A207" t="str">
            <v>359069</v>
          </cell>
          <cell r="B207" t="str">
            <v>SD B.F (OLD OPTION)</v>
          </cell>
          <cell r="C207">
            <v>0</v>
          </cell>
          <cell r="D207">
            <v>0</v>
          </cell>
        </row>
        <row r="208">
          <cell r="A208" t="str">
            <v>359070</v>
          </cell>
          <cell r="B208" t="str">
            <v>SD GROUP ASSURANCE</v>
          </cell>
          <cell r="C208">
            <v>0</v>
          </cell>
          <cell r="D208">
            <v>0</v>
          </cell>
        </row>
        <row r="209">
          <cell r="A209" t="str">
            <v>359073</v>
          </cell>
          <cell r="B209" t="str">
            <v>SD MONETARY ASSISTANCE</v>
          </cell>
          <cell r="C209">
            <v>0</v>
          </cell>
          <cell r="D209">
            <v>0</v>
          </cell>
        </row>
        <row r="210">
          <cell r="A210" t="str">
            <v>359083</v>
          </cell>
          <cell r="B210" t="str">
            <v>SD PARKING ACCOUNT</v>
          </cell>
          <cell r="C210">
            <v>0</v>
          </cell>
          <cell r="D210">
            <v>0</v>
          </cell>
        </row>
        <row r="211">
          <cell r="A211" t="str">
            <v>359096</v>
          </cell>
          <cell r="B211" t="str">
            <v>CASH PURGED IN ATM</v>
          </cell>
          <cell r="C211">
            <v>390</v>
          </cell>
          <cell r="D211">
            <v>390</v>
          </cell>
        </row>
        <row r="212">
          <cell r="A212" t="str">
            <v>362001</v>
          </cell>
          <cell r="B212" t="str">
            <v>DEMAND DEP. FROM BANKS  (J.</v>
          </cell>
          <cell r="C212">
            <v>21308.51</v>
          </cell>
          <cell r="D212">
            <v>21308.51</v>
          </cell>
        </row>
        <row r="213">
          <cell r="A213" t="str">
            <v>366011</v>
          </cell>
          <cell r="B213" t="str">
            <v>DEPOSITS / PLACEMENTS FROM</v>
          </cell>
          <cell r="C213">
            <v>3619200</v>
          </cell>
          <cell r="D213">
            <v>3619200</v>
          </cell>
        </row>
        <row r="214">
          <cell r="A214" t="str">
            <v>366012</v>
          </cell>
          <cell r="B214" t="str">
            <v>CURRENT DEPOSITS UBL OVERSE</v>
          </cell>
          <cell r="C214">
            <v>49648.294000000002</v>
          </cell>
          <cell r="D214">
            <v>49648.294000000002</v>
          </cell>
        </row>
        <row r="215">
          <cell r="A215" t="str">
            <v>381012</v>
          </cell>
          <cell r="B215" t="str">
            <v>SAVING DEPOSITS BD</v>
          </cell>
          <cell r="C215">
            <v>1408581.7069999999</v>
          </cell>
          <cell r="D215">
            <v>1408581.7069999999</v>
          </cell>
        </row>
        <row r="216">
          <cell r="A216" t="str">
            <v>401002</v>
          </cell>
          <cell r="B216" t="str">
            <v>FIXED DEPOSIT - 2 MONTHS</v>
          </cell>
          <cell r="C216">
            <v>43191.466</v>
          </cell>
          <cell r="D216">
            <v>43191.466</v>
          </cell>
        </row>
        <row r="217">
          <cell r="A217" t="str">
            <v>401021</v>
          </cell>
          <cell r="B217" t="str">
            <v>FIXED DEPOSITS BD - ONE MON</v>
          </cell>
          <cell r="C217">
            <v>6717870.7259999998</v>
          </cell>
          <cell r="D217">
            <v>6717870.7259999998</v>
          </cell>
        </row>
        <row r="218">
          <cell r="A218" t="str">
            <v>401022</v>
          </cell>
          <cell r="B218" t="str">
            <v>FIXED DEP. BD - THREE MONTH</v>
          </cell>
          <cell r="C218">
            <v>1662570.2660000001</v>
          </cell>
          <cell r="D218">
            <v>1662570.2660000001</v>
          </cell>
        </row>
        <row r="219">
          <cell r="A219" t="str">
            <v>401023</v>
          </cell>
          <cell r="B219" t="str">
            <v>FIXED DEPOSITS BD - SIX MON</v>
          </cell>
          <cell r="C219">
            <v>1793835.406</v>
          </cell>
          <cell r="D219">
            <v>1793835.406</v>
          </cell>
        </row>
        <row r="220">
          <cell r="A220" t="str">
            <v>401024</v>
          </cell>
          <cell r="B220" t="str">
            <v>FIXED DEPOSITS BD - ONE YEA</v>
          </cell>
          <cell r="C220">
            <v>684161.98499999999</v>
          </cell>
          <cell r="D220">
            <v>684161.98499999999</v>
          </cell>
        </row>
        <row r="221">
          <cell r="A221" t="str">
            <v>405001</v>
          </cell>
          <cell r="B221" t="str">
            <v>FC. FIXED DEP. US$ - 3 MONT</v>
          </cell>
          <cell r="C221">
            <v>9631847.443</v>
          </cell>
          <cell r="D221">
            <v>9631847.443</v>
          </cell>
        </row>
        <row r="222">
          <cell r="A222" t="str">
            <v>405002</v>
          </cell>
          <cell r="B222" t="str">
            <v>FC. FIXED DEP. US$ - 6 MONT</v>
          </cell>
          <cell r="C222">
            <v>1778873.888</v>
          </cell>
          <cell r="D222">
            <v>1778873.888</v>
          </cell>
        </row>
        <row r="223">
          <cell r="A223" t="str">
            <v>405003</v>
          </cell>
          <cell r="B223" t="str">
            <v>FC. FIXED DEPOSITS US $ - O</v>
          </cell>
          <cell r="C223">
            <v>95639.952999999994</v>
          </cell>
          <cell r="D223">
            <v>95639.952999999994</v>
          </cell>
        </row>
        <row r="224">
          <cell r="A224" t="str">
            <v>405013</v>
          </cell>
          <cell r="B224" t="str">
            <v>FC. FIXED DEP. GBP - 1 YEAR</v>
          </cell>
          <cell r="C224">
            <v>6531.5780000000004</v>
          </cell>
          <cell r="D224">
            <v>6531.5780000000004</v>
          </cell>
        </row>
        <row r="225">
          <cell r="A225" t="str">
            <v>405041</v>
          </cell>
          <cell r="B225" t="str">
            <v>FC. FIXED DEP. US$ - 1 MONT</v>
          </cell>
          <cell r="C225">
            <v>6038774.9369999999</v>
          </cell>
          <cell r="D225">
            <v>6038774.9369999999</v>
          </cell>
        </row>
        <row r="226">
          <cell r="A226" t="str">
            <v>405042</v>
          </cell>
          <cell r="B226" t="str">
            <v>FC. FIXED DEP. GBP - 1 MONT</v>
          </cell>
          <cell r="C226">
            <v>823002.08200000005</v>
          </cell>
          <cell r="D226">
            <v>823002.08200000005</v>
          </cell>
        </row>
        <row r="227">
          <cell r="A227" t="str">
            <v>421001</v>
          </cell>
          <cell r="B227" t="str">
            <v>PAYORDER ISSUED</v>
          </cell>
          <cell r="C227">
            <v>62527.273999999998</v>
          </cell>
          <cell r="D227">
            <v>62527.273999999998</v>
          </cell>
        </row>
        <row r="228">
          <cell r="A228" t="str">
            <v>434003</v>
          </cell>
          <cell r="B228" t="str">
            <v>PROVISION FOR INCENTIVE/AWA</v>
          </cell>
          <cell r="C228">
            <v>46525</v>
          </cell>
          <cell r="D228">
            <v>46525</v>
          </cell>
        </row>
        <row r="229">
          <cell r="A229" t="str">
            <v>434018</v>
          </cell>
          <cell r="B229" t="str">
            <v>PROVISION FOR STAFF BENEFIT</v>
          </cell>
          <cell r="C229">
            <v>44072.834999999999</v>
          </cell>
          <cell r="D229">
            <v>44072.834999999999</v>
          </cell>
        </row>
        <row r="230">
          <cell r="A230" t="str">
            <v>434019</v>
          </cell>
          <cell r="B230" t="str">
            <v>PROVISION FOR LEGAL &amp;PROF C</v>
          </cell>
          <cell r="C230">
            <v>13951</v>
          </cell>
          <cell r="D230">
            <v>13951</v>
          </cell>
        </row>
        <row r="231">
          <cell r="A231" t="str">
            <v>434021</v>
          </cell>
          <cell r="B231" t="str">
            <v>PROVISION FOR BONUS PAYABLE</v>
          </cell>
          <cell r="C231">
            <v>22050</v>
          </cell>
          <cell r="D231">
            <v>22050</v>
          </cell>
        </row>
        <row r="232">
          <cell r="A232" t="str">
            <v>434022</v>
          </cell>
          <cell r="B232" t="str">
            <v>PROVISION FOR INSURANCE PAY</v>
          </cell>
          <cell r="C232">
            <v>502</v>
          </cell>
          <cell r="D232">
            <v>502</v>
          </cell>
        </row>
        <row r="233">
          <cell r="A233" t="str">
            <v>434024</v>
          </cell>
          <cell r="B233" t="str">
            <v>PROVISION FOR ELECTRICITY</v>
          </cell>
          <cell r="C233">
            <v>550</v>
          </cell>
          <cell r="D233">
            <v>550</v>
          </cell>
        </row>
        <row r="234">
          <cell r="A234" t="str">
            <v>434025</v>
          </cell>
          <cell r="B234" t="str">
            <v>PROVISION FOR TELEPHONE</v>
          </cell>
          <cell r="C234">
            <v>3650</v>
          </cell>
          <cell r="D234">
            <v>3650</v>
          </cell>
        </row>
        <row r="235">
          <cell r="A235" t="str">
            <v>434028</v>
          </cell>
          <cell r="B235" t="str">
            <v>PROVISION FOR RENT,RATE &amp; T</v>
          </cell>
          <cell r="C235">
            <v>1900</v>
          </cell>
          <cell r="D235">
            <v>1900</v>
          </cell>
        </row>
        <row r="236">
          <cell r="A236" t="str">
            <v>434098</v>
          </cell>
          <cell r="B236" t="str">
            <v>PROVISION FOR OTHER EXPENSE</v>
          </cell>
          <cell r="C236">
            <v>68760</v>
          </cell>
          <cell r="D236">
            <v>68760</v>
          </cell>
        </row>
        <row r="237">
          <cell r="A237" t="str">
            <v>461011</v>
          </cell>
          <cell r="B237" t="str">
            <v>GENERAL PROVISION FOR CONSU</v>
          </cell>
          <cell r="C237">
            <v>386369.14299999998</v>
          </cell>
          <cell r="D237">
            <v>386369.14299999998</v>
          </cell>
        </row>
        <row r="238">
          <cell r="A238" t="str">
            <v>464001</v>
          </cell>
          <cell r="B238" t="str">
            <v>PROVISION FOR OTHER ASSETS</v>
          </cell>
          <cell r="C238">
            <v>26393.15</v>
          </cell>
          <cell r="D238">
            <v>26393.15</v>
          </cell>
        </row>
        <row r="239">
          <cell r="A239" t="str">
            <v>464012</v>
          </cell>
          <cell r="B239" t="str">
            <v>PROVISION FOR OFF BALANCE S</v>
          </cell>
          <cell r="C239">
            <v>4276.7910000000002</v>
          </cell>
          <cell r="D239">
            <v>4276.7910000000002</v>
          </cell>
        </row>
        <row r="240">
          <cell r="A240" t="str">
            <v>467001</v>
          </cell>
          <cell r="B240" t="str">
            <v>FURNITURE &amp; FIXTURES WOODEN</v>
          </cell>
          <cell r="C240">
            <v>39935.400999999998</v>
          </cell>
          <cell r="D240">
            <v>39935.400999999998</v>
          </cell>
        </row>
        <row r="241">
          <cell r="A241" t="str">
            <v>471002</v>
          </cell>
          <cell r="B241" t="str">
            <v>PROVISION FOR GRATUITY -</v>
          </cell>
          <cell r="C241">
            <v>5337.1549999999997</v>
          </cell>
          <cell r="D241">
            <v>5337.1549999999997</v>
          </cell>
        </row>
        <row r="242">
          <cell r="A242" t="str">
            <v>471021</v>
          </cell>
          <cell r="B242" t="str">
            <v>END SERVICE BENEFITS - OVS.</v>
          </cell>
          <cell r="C242">
            <v>2790</v>
          </cell>
          <cell r="D242">
            <v>2790</v>
          </cell>
        </row>
        <row r="243">
          <cell r="A243" t="str">
            <v>473001</v>
          </cell>
          <cell r="B243" t="str">
            <v>PROVISION FOR BAD DEBTS - O</v>
          </cell>
          <cell r="C243">
            <v>4355955.699</v>
          </cell>
          <cell r="D243">
            <v>4355955.699</v>
          </cell>
        </row>
        <row r="244">
          <cell r="A244" t="str">
            <v>501001</v>
          </cell>
          <cell r="B244" t="str">
            <v>ELECTRICAL &amp; OFFICE APPLIAN</v>
          </cell>
          <cell r="C244">
            <v>40946.527000000002</v>
          </cell>
          <cell r="D244">
            <v>40946.527000000002</v>
          </cell>
        </row>
        <row r="245">
          <cell r="A245" t="str">
            <v>502001</v>
          </cell>
          <cell r="B245" t="str">
            <v>ACC. DEPRECIATION - VEHICLE</v>
          </cell>
          <cell r="C245">
            <v>12006.28</v>
          </cell>
          <cell r="D245">
            <v>12006.28</v>
          </cell>
        </row>
        <row r="246">
          <cell r="A246" t="str">
            <v>503001</v>
          </cell>
          <cell r="B246" t="str">
            <v>PC &amp; SERVER</v>
          </cell>
          <cell r="C246">
            <v>145176.43100000001</v>
          </cell>
          <cell r="D246">
            <v>145176.43100000001</v>
          </cell>
        </row>
        <row r="247">
          <cell r="A247" t="str">
            <v>503005</v>
          </cell>
          <cell r="B247" t="str">
            <v>ACCUMULATED AMORTIZATION -</v>
          </cell>
          <cell r="C247">
            <v>49075.472999999998</v>
          </cell>
          <cell r="D247">
            <v>49075.472999999998</v>
          </cell>
        </row>
        <row r="248">
          <cell r="A248" t="str">
            <v>504003</v>
          </cell>
          <cell r="B248" t="str">
            <v>AMORTIZATION - LEASEHOLD IM</v>
          </cell>
          <cell r="C248">
            <v>49280.239000000001</v>
          </cell>
          <cell r="D248">
            <v>49280.239000000001</v>
          </cell>
        </row>
        <row r="249">
          <cell r="A249" t="str">
            <v>529051</v>
          </cell>
          <cell r="B249" t="str">
            <v>INTEREST PAYABLE ON CURRENT</v>
          </cell>
          <cell r="C249">
            <v>0</v>
          </cell>
          <cell r="D249">
            <v>0</v>
          </cell>
        </row>
        <row r="250">
          <cell r="A250" t="str">
            <v>529052</v>
          </cell>
          <cell r="B250" t="str">
            <v>INTEREST PAYABLE ON SAVINGS</v>
          </cell>
          <cell r="C250">
            <v>2122</v>
          </cell>
          <cell r="D250">
            <v>2122</v>
          </cell>
        </row>
        <row r="251">
          <cell r="A251" t="str">
            <v>529053</v>
          </cell>
          <cell r="B251" t="str">
            <v>INTEREST PAYABLE ON TIME DE</v>
          </cell>
          <cell r="C251">
            <v>135237</v>
          </cell>
          <cell r="D251">
            <v>135237</v>
          </cell>
        </row>
        <row r="252">
          <cell r="A252" t="str">
            <v>529056</v>
          </cell>
          <cell r="B252" t="str">
            <v>INTEREST PAYABLE ON DEPOSIT</v>
          </cell>
          <cell r="C252">
            <v>2857</v>
          </cell>
          <cell r="D252">
            <v>2857</v>
          </cell>
        </row>
        <row r="253">
          <cell r="A253" t="str">
            <v>529059</v>
          </cell>
          <cell r="B253" t="str">
            <v>UN-EARNED COMMISSION</v>
          </cell>
          <cell r="C253">
            <v>12401.268</v>
          </cell>
          <cell r="D253">
            <v>12401.268</v>
          </cell>
        </row>
        <row r="254">
          <cell r="A254" t="str">
            <v>532012</v>
          </cell>
          <cell r="B254" t="str">
            <v>INTEREST ON STUCK UP / DOUB</v>
          </cell>
          <cell r="C254">
            <v>780787.28300000005</v>
          </cell>
          <cell r="D254">
            <v>780787.28300000005</v>
          </cell>
        </row>
        <row r="255">
          <cell r="A255" t="str">
            <v>541002</v>
          </cell>
          <cell r="B255" t="str">
            <v>FBC BILLS FOR COLL. OUTWARD</v>
          </cell>
          <cell r="C255">
            <v>19700</v>
          </cell>
          <cell r="D255">
            <v>19700</v>
          </cell>
        </row>
        <row r="256">
          <cell r="A256" t="str">
            <v>541006</v>
          </cell>
          <cell r="B256" t="str">
            <v>IBC BILLS FOR COLLECTION-IN</v>
          </cell>
          <cell r="C256">
            <v>14900</v>
          </cell>
          <cell r="D256">
            <v>14900</v>
          </cell>
        </row>
        <row r="257">
          <cell r="A257" t="str">
            <v>541008</v>
          </cell>
          <cell r="B257" t="str">
            <v>BILLS FOR COLLECTION-INWARD</v>
          </cell>
          <cell r="C257">
            <v>700010</v>
          </cell>
          <cell r="D257">
            <v>700010</v>
          </cell>
        </row>
        <row r="258">
          <cell r="A258" t="str">
            <v>542008</v>
          </cell>
          <cell r="B258" t="str">
            <v>FOREIGN DOCUMENTARY BILLS F</v>
          </cell>
          <cell r="C258">
            <v>89158</v>
          </cell>
          <cell r="D258">
            <v>89158</v>
          </cell>
        </row>
        <row r="259">
          <cell r="A259" t="str">
            <v>543003</v>
          </cell>
          <cell r="B259" t="str">
            <v>BANKERS LIABILITY L.G.</v>
          </cell>
          <cell r="C259">
            <v>2880314.1</v>
          </cell>
          <cell r="D259">
            <v>2880314.1</v>
          </cell>
        </row>
        <row r="260">
          <cell r="A260" t="str">
            <v>544003</v>
          </cell>
          <cell r="B260" t="str">
            <v>BANKER LIABILITY L.C. (CASH</v>
          </cell>
          <cell r="C260">
            <v>10237236</v>
          </cell>
          <cell r="D260">
            <v>10237236</v>
          </cell>
        </row>
        <row r="261">
          <cell r="A261" t="str">
            <v>544004</v>
          </cell>
          <cell r="B261" t="str">
            <v>BANKER LIABILITY L.C. (ICA)</v>
          </cell>
          <cell r="C261">
            <v>517680</v>
          </cell>
          <cell r="D261">
            <v>517680</v>
          </cell>
        </row>
        <row r="262">
          <cell r="A262" t="str">
            <v>549001</v>
          </cell>
          <cell r="B262" t="str">
            <v>BANKERS LIAB L/C ACCEPTANCE</v>
          </cell>
          <cell r="C262">
            <v>405532</v>
          </cell>
          <cell r="D262">
            <v>405532</v>
          </cell>
        </row>
        <row r="263">
          <cell r="A263" t="str">
            <v>555001</v>
          </cell>
          <cell r="B263" t="str">
            <v>BANKERS LIABILITY NIDF</v>
          </cell>
          <cell r="C263">
            <v>-2E-3</v>
          </cell>
          <cell r="D263">
            <v>-2E-3</v>
          </cell>
        </row>
        <row r="264">
          <cell r="A264" t="str">
            <v>581001</v>
          </cell>
          <cell r="B264" t="str">
            <v>INCOME ACCOUNT</v>
          </cell>
          <cell r="C264">
            <v>3345813.8459999999</v>
          </cell>
          <cell r="D264">
            <v>3345813.8459999999</v>
          </cell>
        </row>
        <row r="265">
          <cell r="A265" t="str">
            <v>602012</v>
          </cell>
          <cell r="B265" t="str">
            <v>CASH ON HAND BD (BAHRAIN ON</v>
          </cell>
          <cell r="C265">
            <v>-128539.827</v>
          </cell>
          <cell r="D265">
            <v>128539.827</v>
          </cell>
        </row>
        <row r="266">
          <cell r="A266" t="str">
            <v>603032</v>
          </cell>
          <cell r="B266" t="str">
            <v>BAHRAIN MONETARY AGENCY</v>
          </cell>
          <cell r="C266">
            <v>-189782.272</v>
          </cell>
          <cell r="D266">
            <v>189782.272</v>
          </cell>
        </row>
        <row r="267">
          <cell r="A267" t="str">
            <v>605013</v>
          </cell>
          <cell r="B267" t="str">
            <v>BAHRAIN MONETARY AGENCY</v>
          </cell>
          <cell r="C267">
            <v>-745000</v>
          </cell>
          <cell r="D267">
            <v>745000</v>
          </cell>
        </row>
        <row r="268">
          <cell r="A268" t="str">
            <v>608018</v>
          </cell>
          <cell r="B268" t="str">
            <v>BALANCE WITH FOREIGN BANKS</v>
          </cell>
          <cell r="C268">
            <v>-439.31099999999998</v>
          </cell>
          <cell r="D268">
            <v>439.31099999999998</v>
          </cell>
        </row>
        <row r="269">
          <cell r="A269" t="str">
            <v>608019</v>
          </cell>
          <cell r="B269" t="str">
            <v>BALANCE WITH FOREIGN BANKS</v>
          </cell>
          <cell r="C269">
            <v>-723.48800000000006</v>
          </cell>
          <cell r="D269">
            <v>723.48800000000006</v>
          </cell>
        </row>
        <row r="270">
          <cell r="A270" t="str">
            <v>608029</v>
          </cell>
          <cell r="B270" t="str">
            <v>BALANCE WITH FOREIGN BANKS</v>
          </cell>
          <cell r="C270">
            <v>-14007.844999999999</v>
          </cell>
          <cell r="D270">
            <v>14007.844999999999</v>
          </cell>
        </row>
        <row r="271">
          <cell r="A271" t="str">
            <v>608053</v>
          </cell>
          <cell r="B271" t="str">
            <v>BALANCE  WITH UNITED NATION</v>
          </cell>
          <cell r="C271">
            <v>-2209.1390000000001</v>
          </cell>
          <cell r="D271">
            <v>2209.1390000000001</v>
          </cell>
        </row>
        <row r="272">
          <cell r="A272" t="str">
            <v>608055</v>
          </cell>
          <cell r="B272" t="str">
            <v>BALANCE  WITH UNITED NATION</v>
          </cell>
          <cell r="C272">
            <v>-1683.7829999999999</v>
          </cell>
          <cell r="D272">
            <v>1683.7829999999999</v>
          </cell>
        </row>
        <row r="273">
          <cell r="A273" t="str">
            <v>613012</v>
          </cell>
          <cell r="B273" t="str">
            <v>CASH IN ATM SAFE BD</v>
          </cell>
          <cell r="C273">
            <v>-47620</v>
          </cell>
          <cell r="D273">
            <v>47620</v>
          </cell>
        </row>
        <row r="274">
          <cell r="A274" t="str">
            <v>616001</v>
          </cell>
          <cell r="B274" t="str">
            <v>BAL WITH OVERSEAS BRCHS -US</v>
          </cell>
          <cell r="C274">
            <v>-93314.202999999994</v>
          </cell>
          <cell r="D274">
            <v>93314.202999999994</v>
          </cell>
        </row>
        <row r="275">
          <cell r="A275" t="str">
            <v>616002</v>
          </cell>
          <cell r="B275" t="str">
            <v>BALANCE WITH OVERSEAS BRANC</v>
          </cell>
          <cell r="C275">
            <v>-20691.100999999999</v>
          </cell>
          <cell r="D275">
            <v>20691.100999999999</v>
          </cell>
        </row>
        <row r="276">
          <cell r="A276" t="str">
            <v>616005</v>
          </cell>
          <cell r="B276" t="str">
            <v>BALANCE WITH OVERSEAS BRANC</v>
          </cell>
          <cell r="C276">
            <v>-121.562</v>
          </cell>
          <cell r="D276">
            <v>121.562</v>
          </cell>
        </row>
        <row r="277">
          <cell r="A277" t="str">
            <v>616014</v>
          </cell>
          <cell r="B277" t="str">
            <v>BALANCE WITH OVERSEAS BRANC</v>
          </cell>
          <cell r="C277">
            <v>-50458.78</v>
          </cell>
          <cell r="D277">
            <v>50458.78</v>
          </cell>
        </row>
        <row r="278">
          <cell r="A278" t="str">
            <v>617021</v>
          </cell>
          <cell r="B278" t="str">
            <v>PLACEMENT  WITH UNITED NATI</v>
          </cell>
          <cell r="C278">
            <v>-836759.74300000002</v>
          </cell>
          <cell r="D278">
            <v>836759.74300000002</v>
          </cell>
        </row>
        <row r="279">
          <cell r="A279" t="str">
            <v>618002</v>
          </cell>
          <cell r="B279" t="str">
            <v>PLACEMENT WITH OVERSEAS BRA</v>
          </cell>
          <cell r="C279">
            <v>-0.129</v>
          </cell>
          <cell r="D279">
            <v>0.129</v>
          </cell>
        </row>
        <row r="280">
          <cell r="A280" t="str">
            <v>618003</v>
          </cell>
          <cell r="B280" t="str">
            <v>PLACEMENT WITH OVERSEAS BRA</v>
          </cell>
          <cell r="C280">
            <v>-7.0000000000000001E-3</v>
          </cell>
          <cell r="D280">
            <v>7.0000000000000001E-3</v>
          </cell>
        </row>
        <row r="281">
          <cell r="A281" t="str">
            <v>621001</v>
          </cell>
          <cell r="B281" t="str">
            <v>CALL LOAN/ADV. TO BANKERS</v>
          </cell>
          <cell r="C281">
            <v>-600000</v>
          </cell>
          <cell r="D281">
            <v>600000</v>
          </cell>
        </row>
        <row r="282">
          <cell r="A282" t="str">
            <v>651008</v>
          </cell>
          <cell r="B282" t="str">
            <v>GOP ISLAMIC BOUND (SUKUK)</v>
          </cell>
          <cell r="C282">
            <v>-2488200</v>
          </cell>
          <cell r="D282">
            <v>2488200</v>
          </cell>
        </row>
        <row r="283">
          <cell r="A283" t="str">
            <v>651016</v>
          </cell>
          <cell r="B283" t="str">
            <v>GOV.OF INDONESIA USD BONDS</v>
          </cell>
          <cell r="C283">
            <v>-3377799.36</v>
          </cell>
          <cell r="D283">
            <v>3377799.36</v>
          </cell>
        </row>
        <row r="284">
          <cell r="A284" t="str">
            <v>664012</v>
          </cell>
          <cell r="B284" t="str">
            <v>SHARES AT BAHRAIN UNQUOTED</v>
          </cell>
          <cell r="C284">
            <v>-8000</v>
          </cell>
          <cell r="D284">
            <v>8000</v>
          </cell>
        </row>
        <row r="285">
          <cell r="A285" t="str">
            <v>677001</v>
          </cell>
          <cell r="B285" t="str">
            <v>OTHER BONDS-TABREED 06 FINA</v>
          </cell>
          <cell r="C285">
            <v>-848250</v>
          </cell>
          <cell r="D285">
            <v>848250</v>
          </cell>
        </row>
        <row r="286">
          <cell r="A286" t="str">
            <v>682001</v>
          </cell>
          <cell r="B286" t="str">
            <v>PERSONAL LOAN</v>
          </cell>
          <cell r="C286">
            <v>-8287.3449999999993</v>
          </cell>
          <cell r="D286">
            <v>8287.3449999999993</v>
          </cell>
        </row>
        <row r="287">
          <cell r="A287" t="str">
            <v>685031</v>
          </cell>
          <cell r="B287" t="str">
            <v>GENERAL LOAN</v>
          </cell>
          <cell r="C287">
            <v>-6282580.1200000001</v>
          </cell>
          <cell r="D287">
            <v>6282580.1200000001</v>
          </cell>
        </row>
        <row r="288">
          <cell r="A288" t="str">
            <v>685034</v>
          </cell>
          <cell r="B288" t="str">
            <v>CONSUMER LOAN</v>
          </cell>
          <cell r="C288">
            <v>-209304.61900000001</v>
          </cell>
          <cell r="D288">
            <v>209304.61900000001</v>
          </cell>
        </row>
        <row r="289">
          <cell r="A289" t="str">
            <v>685037</v>
          </cell>
          <cell r="B289" t="str">
            <v>CORPORATE LOAN USD</v>
          </cell>
          <cell r="C289">
            <v>-191070.93900000001</v>
          </cell>
          <cell r="D289">
            <v>191070.93900000001</v>
          </cell>
        </row>
        <row r="290">
          <cell r="A290" t="str">
            <v>685039</v>
          </cell>
          <cell r="B290" t="str">
            <v>RECEIVABLE DFCM GOLD MASTER</v>
          </cell>
          <cell r="C290">
            <v>11188.564</v>
          </cell>
          <cell r="D290">
            <v>-11188.564</v>
          </cell>
        </row>
        <row r="291">
          <cell r="A291" t="str">
            <v>685040</v>
          </cell>
          <cell r="B291" t="str">
            <v>RECEIVABLE DFCM SILVER MAST</v>
          </cell>
          <cell r="C291">
            <v>-4678.0050000000001</v>
          </cell>
          <cell r="D291">
            <v>4678.0050000000001</v>
          </cell>
        </row>
        <row r="292">
          <cell r="A292" t="str">
            <v>685044</v>
          </cell>
          <cell r="B292" t="str">
            <v>LOAN - SYNDICATE - US $</v>
          </cell>
          <cell r="C292">
            <v>-8174293.4050000003</v>
          </cell>
          <cell r="D292">
            <v>8174293.4050000003</v>
          </cell>
        </row>
        <row r="293">
          <cell r="A293" t="str">
            <v>685053</v>
          </cell>
          <cell r="B293" t="str">
            <v>MOI LOANS  5YEARS &amp; OVER</v>
          </cell>
          <cell r="C293">
            <v>-11474780.252</v>
          </cell>
          <cell r="D293">
            <v>11474780.252</v>
          </cell>
        </row>
        <row r="294">
          <cell r="A294" t="str">
            <v>685054</v>
          </cell>
          <cell r="B294" t="str">
            <v>BDF LOANS 5 YEARS &amp; OVER</v>
          </cell>
          <cell r="C294">
            <v>-1691519.338</v>
          </cell>
          <cell r="D294">
            <v>1691519.338</v>
          </cell>
        </row>
        <row r="295">
          <cell r="A295" t="str">
            <v>689001</v>
          </cell>
          <cell r="B295" t="str">
            <v>LOANS AGAINST FOREIGN BILLS</v>
          </cell>
          <cell r="C295">
            <v>-19900</v>
          </cell>
          <cell r="D295">
            <v>19900</v>
          </cell>
        </row>
        <row r="296">
          <cell r="A296" t="str">
            <v>691001</v>
          </cell>
          <cell r="B296" t="str">
            <v>LOANS AGAINST TRUST RECEIPT</v>
          </cell>
          <cell r="C296">
            <v>-5196505.4400000004</v>
          </cell>
          <cell r="D296">
            <v>5196505.4400000004</v>
          </cell>
        </row>
        <row r="297">
          <cell r="A297" t="str">
            <v>692001</v>
          </cell>
          <cell r="B297" t="str">
            <v>LOANS AGAINST PACKING CREDI</v>
          </cell>
          <cell r="C297">
            <v>-6121</v>
          </cell>
          <cell r="D297">
            <v>6121</v>
          </cell>
        </row>
        <row r="298">
          <cell r="A298" t="str">
            <v>721001</v>
          </cell>
          <cell r="B298" t="str">
            <v>PAD OVERDUE IFDBC</v>
          </cell>
          <cell r="C298">
            <v>-58784.601999999999</v>
          </cell>
          <cell r="D298">
            <v>58784.601999999999</v>
          </cell>
        </row>
        <row r="299">
          <cell r="A299" t="str">
            <v>722002</v>
          </cell>
          <cell r="B299" t="str">
            <v>LOCAL BILLS DISCOUNTED (LBD</v>
          </cell>
          <cell r="C299">
            <v>-157299</v>
          </cell>
          <cell r="D299">
            <v>157299</v>
          </cell>
        </row>
        <row r="300">
          <cell r="A300" t="str">
            <v>724001</v>
          </cell>
          <cell r="B300" t="str">
            <v>PAD (CASH)</v>
          </cell>
          <cell r="C300">
            <v>-689792.14</v>
          </cell>
          <cell r="D300">
            <v>689792.14</v>
          </cell>
        </row>
        <row r="301">
          <cell r="A301" t="str">
            <v>726001</v>
          </cell>
          <cell r="B301" t="str">
            <v>FOREIGN BILLS PURCHASED .</v>
          </cell>
          <cell r="C301">
            <v>-21400</v>
          </cell>
          <cell r="D301">
            <v>21400</v>
          </cell>
        </row>
        <row r="302">
          <cell r="A302" t="str">
            <v>741062</v>
          </cell>
          <cell r="B302" t="str">
            <v>GOVERNMENT OF INDONESIA USD</v>
          </cell>
          <cell r="C302">
            <v>-16199</v>
          </cell>
          <cell r="D302">
            <v>16199</v>
          </cell>
        </row>
        <row r="303">
          <cell r="A303" t="str">
            <v>741066</v>
          </cell>
          <cell r="B303" t="str">
            <v>INCOME ACCRUED ON TABREED 0</v>
          </cell>
          <cell r="C303">
            <v>-11752</v>
          </cell>
          <cell r="D303">
            <v>11752</v>
          </cell>
        </row>
        <row r="304">
          <cell r="A304" t="str">
            <v>742003</v>
          </cell>
          <cell r="B304" t="str">
            <v>LEASE HOLD IMPROVEMENT</v>
          </cell>
          <cell r="C304">
            <v>-88899.91</v>
          </cell>
          <cell r="D304">
            <v>88899.91</v>
          </cell>
        </row>
        <row r="305">
          <cell r="A305" t="str">
            <v>744007</v>
          </cell>
          <cell r="B305" t="str">
            <v>FURNITURE &amp; FIXTURE WOODEN,</v>
          </cell>
          <cell r="C305">
            <v>-55316.966</v>
          </cell>
          <cell r="D305">
            <v>55316.966</v>
          </cell>
        </row>
        <row r="306">
          <cell r="A306" t="str">
            <v>744008</v>
          </cell>
          <cell r="B306" t="str">
            <v>LIABRARY BOOKS -</v>
          </cell>
          <cell r="C306">
            <v>-46</v>
          </cell>
          <cell r="D306">
            <v>46</v>
          </cell>
        </row>
        <row r="307">
          <cell r="A307" t="str">
            <v>744010</v>
          </cell>
          <cell r="B307" t="str">
            <v>FURNITURE &amp; FIXTURE - MISC.</v>
          </cell>
          <cell r="C307">
            <v>-3005</v>
          </cell>
          <cell r="D307">
            <v>3005</v>
          </cell>
        </row>
        <row r="308">
          <cell r="A308" t="str">
            <v>744012</v>
          </cell>
          <cell r="B308" t="str">
            <v>FURNITURE &amp; FIXTURE - STEEL</v>
          </cell>
          <cell r="C308">
            <v>-2188</v>
          </cell>
          <cell r="D308">
            <v>2188</v>
          </cell>
        </row>
        <row r="309">
          <cell r="A309" t="str">
            <v>746001</v>
          </cell>
          <cell r="B309" t="str">
            <v>STOCK OF OFFICE STATIONERY</v>
          </cell>
          <cell r="C309">
            <v>-1969.96</v>
          </cell>
          <cell r="D309">
            <v>1969.96</v>
          </cell>
        </row>
        <row r="310">
          <cell r="A310" t="str">
            <v>746002</v>
          </cell>
          <cell r="B310" t="str">
            <v>STOCK OF SECURITY STATIONER</v>
          </cell>
          <cell r="C310">
            <v>-335.88200000000001</v>
          </cell>
          <cell r="D310">
            <v>335.88200000000001</v>
          </cell>
        </row>
        <row r="311">
          <cell r="A311" t="str">
            <v>751021</v>
          </cell>
          <cell r="B311" t="str">
            <v>ADVANCE DEPOSITS - OVS. BRS</v>
          </cell>
          <cell r="C311">
            <v>-200</v>
          </cell>
          <cell r="D311">
            <v>200</v>
          </cell>
        </row>
        <row r="312">
          <cell r="A312" t="str">
            <v>751022</v>
          </cell>
          <cell r="B312" t="str">
            <v>ADVANCE DEPOSIT - CREDIT CA</v>
          </cell>
          <cell r="C312">
            <v>-38394.288</v>
          </cell>
          <cell r="D312">
            <v>38394.288</v>
          </cell>
        </row>
        <row r="313">
          <cell r="A313" t="str">
            <v>761032</v>
          </cell>
          <cell r="B313" t="str">
            <v>SUNDRY DEBTORS - OTHERS</v>
          </cell>
          <cell r="C313">
            <v>-20977.491000000002</v>
          </cell>
          <cell r="D313">
            <v>20977.491000000002</v>
          </cell>
        </row>
        <row r="314">
          <cell r="A314" t="str">
            <v>766001</v>
          </cell>
          <cell r="B314" t="str">
            <v>SUSP. A/C-DD CANCELLED</v>
          </cell>
          <cell r="C314">
            <v>-3389.54</v>
          </cell>
          <cell r="D314">
            <v>3389.54</v>
          </cell>
        </row>
        <row r="315">
          <cell r="A315" t="str">
            <v>771001</v>
          </cell>
          <cell r="B315" t="str">
            <v>SUSP.A/C- CLEARING ADJUSTME</v>
          </cell>
          <cell r="C315">
            <v>-465</v>
          </cell>
          <cell r="D315">
            <v>465</v>
          </cell>
        </row>
        <row r="316">
          <cell r="A316" t="str">
            <v>771002</v>
          </cell>
          <cell r="B316" t="str">
            <v>SUSP.A/C CLRNG.ADJ.OTHERS</v>
          </cell>
          <cell r="C316">
            <v>20236.142</v>
          </cell>
          <cell r="D316">
            <v>-20236.142</v>
          </cell>
        </row>
        <row r="317">
          <cell r="A317" t="str">
            <v>772002</v>
          </cell>
          <cell r="B317" t="str">
            <v>PREPAIRED INSURANCE</v>
          </cell>
          <cell r="C317">
            <v>-398.97300000000001</v>
          </cell>
          <cell r="D317">
            <v>398.97300000000001</v>
          </cell>
        </row>
        <row r="318">
          <cell r="A318" t="str">
            <v>772003</v>
          </cell>
          <cell r="B318" t="str">
            <v>PRE-PAID EXPENSES - OTHERS</v>
          </cell>
          <cell r="C318">
            <v>-53359.580999999998</v>
          </cell>
          <cell r="D318">
            <v>53359.580999999998</v>
          </cell>
        </row>
        <row r="319">
          <cell r="A319" t="str">
            <v>772011</v>
          </cell>
          <cell r="B319" t="str">
            <v>INTEREST ACCRUED ON ADVANCE</v>
          </cell>
          <cell r="C319">
            <v>-152115</v>
          </cell>
          <cell r="D319">
            <v>152115</v>
          </cell>
        </row>
        <row r="320">
          <cell r="A320" t="str">
            <v>772012</v>
          </cell>
          <cell r="B320" t="str">
            <v>INTEREST ACCRUED ON PLACEME</v>
          </cell>
          <cell r="C320">
            <v>-4046</v>
          </cell>
          <cell r="D320">
            <v>4046</v>
          </cell>
        </row>
        <row r="321">
          <cell r="A321" t="str">
            <v>772017</v>
          </cell>
          <cell r="B321" t="str">
            <v>OTHER RECEIVABLES</v>
          </cell>
          <cell r="C321">
            <v>-146873</v>
          </cell>
          <cell r="D321">
            <v>146873</v>
          </cell>
        </row>
        <row r="322">
          <cell r="A322" t="str">
            <v>773002</v>
          </cell>
          <cell r="B322" t="str">
            <v>OTHER ASSETS- ADV RENT PAID</v>
          </cell>
          <cell r="C322">
            <v>-6325</v>
          </cell>
          <cell r="D322">
            <v>6325</v>
          </cell>
        </row>
        <row r="323">
          <cell r="A323" t="str">
            <v>774001</v>
          </cell>
          <cell r="B323" t="str">
            <v>OTHER ASSET-ADV.POSTAGE / T</v>
          </cell>
          <cell r="C323">
            <v>-50</v>
          </cell>
          <cell r="D323">
            <v>50</v>
          </cell>
        </row>
        <row r="324">
          <cell r="A324" t="str">
            <v>776006</v>
          </cell>
          <cell r="B324" t="str">
            <v>OTHER ASSETS A/C MARKUP REC</v>
          </cell>
          <cell r="C324">
            <v>174.61600000000001</v>
          </cell>
          <cell r="D324">
            <v>-174.61600000000001</v>
          </cell>
        </row>
        <row r="325">
          <cell r="A325" t="str">
            <v>779001</v>
          </cell>
          <cell r="B325" t="str">
            <v>CASH IN TRANSIT</v>
          </cell>
          <cell r="C325">
            <v>0</v>
          </cell>
          <cell r="D325">
            <v>0</v>
          </cell>
        </row>
        <row r="326">
          <cell r="A326" t="str">
            <v>779011</v>
          </cell>
          <cell r="B326" t="str">
            <v>ZAYANI INVESTMENT AT BAHRAI</v>
          </cell>
          <cell r="C326">
            <v>-26393.15</v>
          </cell>
          <cell r="D326">
            <v>26393.15</v>
          </cell>
        </row>
        <row r="327">
          <cell r="A327" t="str">
            <v>779017</v>
          </cell>
          <cell r="B327" t="str">
            <v>O/A A/C TEZRAFTAR CASH EVEN</v>
          </cell>
          <cell r="C327">
            <v>-11849.785</v>
          </cell>
          <cell r="D327">
            <v>11849.785</v>
          </cell>
        </row>
        <row r="328">
          <cell r="A328" t="str">
            <v>785001</v>
          </cell>
          <cell r="B328" t="str">
            <v>OTHER ASSETS - MEND</v>
          </cell>
          <cell r="C328">
            <v>5.7000000000000002E-2</v>
          </cell>
          <cell r="D328">
            <v>-5.7000000000000002E-2</v>
          </cell>
        </row>
        <row r="329">
          <cell r="A329" t="str">
            <v>795001</v>
          </cell>
          <cell r="B329" t="str">
            <v>PC &amp; SERVER -</v>
          </cell>
          <cell r="C329">
            <v>-158040.69099999999</v>
          </cell>
          <cell r="D329">
            <v>158040.69099999999</v>
          </cell>
        </row>
        <row r="330">
          <cell r="A330" t="str">
            <v>795002</v>
          </cell>
          <cell r="B330" t="str">
            <v>PRINTER/PERIPHERALS -</v>
          </cell>
          <cell r="C330">
            <v>-3989.02</v>
          </cell>
          <cell r="D330">
            <v>3989.02</v>
          </cell>
        </row>
        <row r="331">
          <cell r="A331" t="str">
            <v>795004</v>
          </cell>
          <cell r="B331" t="str">
            <v>COMMUNICATION/NETWORKING</v>
          </cell>
          <cell r="C331">
            <v>-19674.823</v>
          </cell>
          <cell r="D331">
            <v>19674.823</v>
          </cell>
        </row>
        <row r="332">
          <cell r="A332" t="str">
            <v>795005</v>
          </cell>
          <cell r="B332" t="str">
            <v>IT SOFTWARE</v>
          </cell>
          <cell r="C332">
            <v>-67808.494999999995</v>
          </cell>
          <cell r="D332">
            <v>67808.494999999995</v>
          </cell>
        </row>
        <row r="333">
          <cell r="A333" t="str">
            <v>821002</v>
          </cell>
          <cell r="B333" t="str">
            <v>FBC BILLS LODGED OUTWARD</v>
          </cell>
          <cell r="C333">
            <v>-19700</v>
          </cell>
          <cell r="D333">
            <v>19700</v>
          </cell>
        </row>
        <row r="334">
          <cell r="A334" t="str">
            <v>821006</v>
          </cell>
          <cell r="B334" t="str">
            <v>IBC BILLS LODGED-INWARD</v>
          </cell>
          <cell r="C334">
            <v>-14900</v>
          </cell>
          <cell r="D334">
            <v>14900</v>
          </cell>
        </row>
        <row r="335">
          <cell r="A335" t="str">
            <v>822007</v>
          </cell>
          <cell r="B335" t="str">
            <v>FOREIGN DOCUMENTARY BILLS L</v>
          </cell>
          <cell r="C335">
            <v>-700010</v>
          </cell>
          <cell r="D335">
            <v>700010</v>
          </cell>
        </row>
        <row r="336">
          <cell r="A336" t="str">
            <v>822008</v>
          </cell>
          <cell r="B336" t="str">
            <v>FOREIGN DOCUMENTARY BILLS L</v>
          </cell>
          <cell r="C336">
            <v>-89158</v>
          </cell>
          <cell r="D336">
            <v>89158</v>
          </cell>
        </row>
        <row r="337">
          <cell r="A337" t="str">
            <v>823003</v>
          </cell>
          <cell r="B337" t="str">
            <v>CURTOMER'S LIABILITY L.G.</v>
          </cell>
          <cell r="C337">
            <v>-2880314.1</v>
          </cell>
          <cell r="D337">
            <v>2880314.1</v>
          </cell>
        </row>
        <row r="338">
          <cell r="A338" t="str">
            <v>824003</v>
          </cell>
          <cell r="B338" t="str">
            <v>CUSTOMER LIABILITY L.C. (CA</v>
          </cell>
          <cell r="C338">
            <v>-10237236</v>
          </cell>
          <cell r="D338">
            <v>10237236</v>
          </cell>
        </row>
        <row r="339">
          <cell r="A339" t="str">
            <v>824004</v>
          </cell>
          <cell r="B339" t="str">
            <v>CUSTOMER LIABILITY L.C. (IC</v>
          </cell>
          <cell r="C339">
            <v>-517680</v>
          </cell>
          <cell r="D339">
            <v>517680</v>
          </cell>
        </row>
        <row r="340">
          <cell r="A340" t="str">
            <v>829001</v>
          </cell>
          <cell r="B340" t="str">
            <v>CUST LIAB. L/C ACCEPTANCE</v>
          </cell>
          <cell r="C340">
            <v>-405532</v>
          </cell>
          <cell r="D340">
            <v>405532</v>
          </cell>
        </row>
        <row r="341">
          <cell r="A341" t="str">
            <v>835001</v>
          </cell>
          <cell r="B341" t="str">
            <v>CUSTOMER LIABILITY NIDF</v>
          </cell>
          <cell r="C341">
            <v>-49.140999999999998</v>
          </cell>
          <cell r="D341">
            <v>49.140999999999998</v>
          </cell>
        </row>
        <row r="342">
          <cell r="A342" t="str">
            <v>842012</v>
          </cell>
          <cell r="B342" t="str">
            <v>MAIN OFFICE ACCOUNT - BD</v>
          </cell>
          <cell r="C342">
            <v>0</v>
          </cell>
          <cell r="D342">
            <v>0</v>
          </cell>
        </row>
        <row r="343">
          <cell r="A343" t="str">
            <v>861001</v>
          </cell>
          <cell r="B343" t="str">
            <v>EXPENDITURE ACCOUNT</v>
          </cell>
          <cell r="C343">
            <v>-2219391.645</v>
          </cell>
          <cell r="D343">
            <v>2219391.645</v>
          </cell>
        </row>
        <row r="344">
          <cell r="A344" t="str">
            <v>911001</v>
          </cell>
          <cell r="B344" t="str">
            <v>AUTO CAR FINANCE</v>
          </cell>
          <cell r="C344">
            <v>-21502.669000000002</v>
          </cell>
          <cell r="D344">
            <v>21502.669000000002</v>
          </cell>
        </row>
        <row r="345">
          <cell r="A345" t="str">
            <v>921001</v>
          </cell>
          <cell r="B345" t="str">
            <v>ELECTRICAL &amp; OFFICE APPLIAN</v>
          </cell>
          <cell r="C345">
            <v>-80740.790999999997</v>
          </cell>
          <cell r="D345">
            <v>80740.790999999997</v>
          </cell>
        </row>
        <row r="346">
          <cell r="A346" t="str">
            <v>922001</v>
          </cell>
          <cell r="B346" t="str">
            <v>VEHICLE OFFICE -</v>
          </cell>
          <cell r="C346">
            <v>-27858</v>
          </cell>
          <cell r="D346">
            <v>27858</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s>
    <sheetDataSet>
      <sheetData sheetId="0"/>
      <sheetData sheetId="1"/>
      <sheetData sheetId="2"/>
      <sheetData sheetId="3">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s>
    <sheetDataSet>
      <sheetData sheetId="0"/>
      <sheetData sheetId="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s>
    <sheetDataSet>
      <sheetData sheetId="0" refreshError="1"/>
      <sheetData sheetId="1" refreshError="1"/>
      <sheetData sheetId="2">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s>
    <sheetDataSet>
      <sheetData sheetId="0"/>
      <sheetData sheetId="1"/>
      <sheetData sheetId="2"/>
      <sheetData sheetId="3"/>
      <sheetData sheetId="4"/>
      <sheetData sheetId="5">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s>
    <sheetDataSet>
      <sheetData sheetId="0" refreshError="1">
        <row r="132">
          <cell r="C132" t="str">
            <v>TOTAL RECOVERY OF STUCK-UP ADVANCES REPORT</v>
          </cell>
          <cell r="O132" t="str">
            <v>TOTAL</v>
          </cell>
        </row>
        <row r="133">
          <cell r="C133" t="str">
            <v>ON ACHIEVEMENT OF CASH RECOVERY TARGET FOR WEEK ENDED  31.12.98</v>
          </cell>
        </row>
        <row r="135">
          <cell r="B135" t="str">
            <v xml:space="preserve"> </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E168">
            <v>306.30900000000008</v>
          </cell>
          <cell r="F168">
            <v>9.5596689324569795</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I-B"/>
      <sheetName val="I-BR"/>
      <sheetName val="FEb"/>
      <sheetName val="Lookups"/>
      <sheetName val="OUTSTANDING FX-SWAP"/>
      <sheetName val="SOA "/>
      <sheetName val="woRKING"/>
      <sheetName val="Main1"/>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refreshError="1">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CliftonMain-1003-P&amp;L"/>
      <sheetName val="CliftonMain-1003-EXP"/>
      <sheetName val="nt²"/>
      <sheetName val="nt__2"/>
      <sheetName val="nt__3"/>
      <sheetName val="nt__4"/>
      <sheetName val="SALARY"/>
      <sheetName val="Parameters"/>
      <sheetName val="broker sheet-2"/>
      <sheetName val="acct"/>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PDF1"/>
      <sheetName val="Notes1_5"/>
      <sheetName val="CFR-5"/>
      <sheetName val="Links"/>
      <sheetName val="Code"/>
      <sheetName val="A-C CODE &amp; NAME"/>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TB Mapping"/>
      <sheetName val="Element"/>
      <sheetName val="TB"/>
      <sheetName val="W PnL"/>
      <sheetName val="W UHF"/>
      <sheetName val="cash flow working"/>
      <sheetName val="Qtr CF"/>
      <sheetName val="BS"/>
      <sheetName val="P&amp;L"/>
      <sheetName val="Other Comp Income"/>
      <sheetName val="Distri"/>
      <sheetName val="UHF"/>
      <sheetName val="cash flow"/>
      <sheetName val="1 - 4"/>
      <sheetName val="5 - 7"/>
      <sheetName val="8"/>
      <sheetName val="NI(U)T-HFT Final"/>
      <sheetName val="NI(U)T-AFS Final"/>
      <sheetName val="Annexure 3"/>
      <sheetName val="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NATIONAL INVESTMENT (UNIT) TRUST</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TBB"/>
      <sheetName val="BS"/>
      <sheetName val="IS"/>
      <sheetName val="IS Quater working"/>
      <sheetName val="COI"/>
      <sheetName val="OCI Quater working"/>
      <sheetName val="Distribution "/>
      <sheetName val="Distribution Q working"/>
      <sheetName val="UHF"/>
      <sheetName val="UHF Q working"/>
      <sheetName val="Cash Flow "/>
      <sheetName val="CF Q working"/>
      <sheetName val="CF"/>
      <sheetName val="Notes 1-2"/>
      <sheetName val="Notes 2-6"/>
      <sheetName val="Notes 7-9"/>
      <sheetName val="Notes 3.10-4.3"/>
      <sheetName val="Notes 5-11"/>
      <sheetName val="working for investmenst note"/>
      <sheetName val="Notes 10-11"/>
      <sheetName val="RP Q working"/>
      <sheetName val="W.A units"/>
      <sheetName val="W.A units (Q)"/>
      <sheetName val="Annex(2)"/>
      <sheetName val="adjustment"/>
      <sheetName val="Units"/>
      <sheetName val="Weighted Av No. Units"/>
      <sheetName val="distribution income working"/>
      <sheetName val="adjustments"/>
      <sheetName val="working for rp"/>
      <sheetName val="Cash Flow"/>
      <sheetName val="investment note"/>
      <sheetName val="W.A units quarte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A3" t="str">
            <v>FOR THE HALF YEAR AND QUARTER ENDED DECEMBER 31, 2011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29_30"/>
      <sheetName val="BSDOMOVS"/>
      <sheetName val="I-B"/>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0000"/>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0000"/>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48"/>
  <sheetViews>
    <sheetView showGridLines="0" topLeftCell="D1" workbookViewId="0">
      <pane xSplit="2" ySplit="1" topLeftCell="F2" activePane="bottomRight" state="frozen"/>
      <selection activeCell="D1" sqref="D1"/>
      <selection pane="topRight" activeCell="F1" sqref="F1"/>
      <selection pane="bottomLeft" activeCell="D2" sqref="D2"/>
      <selection pane="bottomRight" activeCell="A15" sqref="A15"/>
    </sheetView>
  </sheetViews>
  <sheetFormatPr defaultRowHeight="12.75" customHeight="1" outlineLevelRow="2" outlineLevelCol="1"/>
  <cols>
    <col min="1" max="1" width="15.25" style="12" hidden="1" customWidth="1"/>
    <col min="2" max="2" width="9.5" style="5" hidden="1" customWidth="1" outlineLevel="1"/>
    <col min="3" max="3" width="15.875" style="6" hidden="1" customWidth="1" outlineLevel="1"/>
    <col min="4" max="4" width="16" style="6" customWidth="1" collapsed="1"/>
    <col min="5" max="5" width="56.625" style="5" customWidth="1"/>
    <col min="6" max="6" width="14.375" style="7" customWidth="1"/>
    <col min="7" max="7" width="4.375" style="7" hidden="1" customWidth="1" outlineLevel="1"/>
    <col min="8" max="8" width="14.375" style="7" hidden="1" customWidth="1" outlineLevel="1"/>
    <col min="9" max="9" width="4.375" style="7" hidden="1" customWidth="1" outlineLevel="1"/>
    <col min="10" max="10" width="14.375" style="7" customWidth="1" collapsed="1"/>
    <col min="11" max="11" width="13.875" style="7" customWidth="1"/>
    <col min="12" max="16384" width="9" style="4"/>
  </cols>
  <sheetData>
    <row r="1" spans="1:11" ht="12.75" customHeight="1">
      <c r="A1" s="11" t="s">
        <v>343</v>
      </c>
      <c r="B1" s="1" t="s">
        <v>35</v>
      </c>
      <c r="C1" s="1" t="s">
        <v>28</v>
      </c>
      <c r="D1" s="1" t="s">
        <v>29</v>
      </c>
      <c r="E1" s="2" t="s">
        <v>30</v>
      </c>
      <c r="F1" s="3" t="s">
        <v>31</v>
      </c>
      <c r="G1" s="3" t="s">
        <v>32</v>
      </c>
      <c r="H1" s="3" t="s">
        <v>33</v>
      </c>
      <c r="I1" s="3" t="s">
        <v>34</v>
      </c>
      <c r="J1" s="3">
        <v>2006</v>
      </c>
      <c r="K1" s="3">
        <v>2005</v>
      </c>
    </row>
    <row r="2" spans="1:11" ht="12.75" customHeight="1" outlineLevel="2">
      <c r="A2" s="12" t="s">
        <v>37</v>
      </c>
      <c r="C2" s="6" t="s">
        <v>36</v>
      </c>
    </row>
    <row r="3" spans="1:11" ht="12.75" customHeight="1" outlineLevel="2">
      <c r="A3" s="12" t="s">
        <v>344</v>
      </c>
      <c r="B3" s="5" t="s">
        <v>37</v>
      </c>
      <c r="C3" s="6" t="s">
        <v>36</v>
      </c>
      <c r="D3" s="6" t="s">
        <v>38</v>
      </c>
      <c r="E3" s="5" t="s">
        <v>39</v>
      </c>
      <c r="F3" s="7">
        <v>985939441</v>
      </c>
      <c r="G3" s="7">
        <v>0</v>
      </c>
      <c r="H3" s="7">
        <v>985939441</v>
      </c>
      <c r="I3" s="7">
        <v>0</v>
      </c>
      <c r="J3" s="7">
        <v>985939441</v>
      </c>
      <c r="K3" s="7">
        <v>460172873</v>
      </c>
    </row>
    <row r="4" spans="1:11" ht="12.75" customHeight="1" outlineLevel="2">
      <c r="A4" s="12" t="s">
        <v>345</v>
      </c>
      <c r="B4" s="5" t="s">
        <v>37</v>
      </c>
      <c r="C4" s="6" t="s">
        <v>36</v>
      </c>
      <c r="D4" s="6" t="s">
        <v>268</v>
      </c>
      <c r="E4" s="5" t="s">
        <v>269</v>
      </c>
      <c r="F4" s="7">
        <v>6802305</v>
      </c>
      <c r="G4" s="7">
        <v>0</v>
      </c>
      <c r="H4" s="7">
        <v>6802305</v>
      </c>
      <c r="I4" s="7">
        <v>0</v>
      </c>
      <c r="J4" s="7">
        <v>6802305</v>
      </c>
      <c r="K4" s="7">
        <v>0</v>
      </c>
    </row>
    <row r="5" spans="1:11" ht="12.75" customHeight="1" outlineLevel="2">
      <c r="A5" s="12" t="s">
        <v>346</v>
      </c>
      <c r="B5" s="5" t="s">
        <v>37</v>
      </c>
      <c r="C5" s="6" t="s">
        <v>36</v>
      </c>
      <c r="D5" s="6" t="s">
        <v>270</v>
      </c>
      <c r="E5" s="5" t="s">
        <v>271</v>
      </c>
      <c r="F5" s="7">
        <v>43115166</v>
      </c>
      <c r="G5" s="7">
        <v>0</v>
      </c>
      <c r="H5" s="7">
        <v>43115166</v>
      </c>
      <c r="I5" s="7">
        <v>0</v>
      </c>
      <c r="J5" s="7">
        <v>43115166</v>
      </c>
      <c r="K5" s="7">
        <v>0</v>
      </c>
    </row>
    <row r="6" spans="1:11" ht="12.75" customHeight="1" outlineLevel="2">
      <c r="A6" s="12" t="s">
        <v>347</v>
      </c>
      <c r="B6" s="5" t="s">
        <v>37</v>
      </c>
      <c r="C6" s="6" t="s">
        <v>36</v>
      </c>
      <c r="D6" s="6" t="s">
        <v>272</v>
      </c>
      <c r="E6" s="5" t="s">
        <v>273</v>
      </c>
      <c r="F6" s="7">
        <v>0</v>
      </c>
      <c r="G6" s="7">
        <v>0</v>
      </c>
      <c r="H6" s="7">
        <v>0</v>
      </c>
      <c r="I6" s="7">
        <v>0</v>
      </c>
      <c r="J6" s="7">
        <v>0</v>
      </c>
      <c r="K6" s="7">
        <v>37703</v>
      </c>
    </row>
    <row r="7" spans="1:11" ht="12.75" customHeight="1" outlineLevel="2">
      <c r="A7" s="12" t="s">
        <v>348</v>
      </c>
      <c r="B7" s="5" t="s">
        <v>37</v>
      </c>
      <c r="C7" s="6" t="s">
        <v>36</v>
      </c>
      <c r="D7" s="6" t="s">
        <v>274</v>
      </c>
      <c r="E7" s="5" t="s">
        <v>275</v>
      </c>
      <c r="F7" s="7">
        <v>9342427</v>
      </c>
      <c r="G7" s="7">
        <v>0</v>
      </c>
      <c r="H7" s="7">
        <v>9342427</v>
      </c>
      <c r="I7" s="7">
        <v>0</v>
      </c>
      <c r="J7" s="7">
        <v>9342427</v>
      </c>
      <c r="K7" s="7">
        <v>0</v>
      </c>
    </row>
    <row r="8" spans="1:11" ht="12.75" customHeight="1" outlineLevel="2">
      <c r="A8" s="12" t="s">
        <v>537</v>
      </c>
      <c r="B8" s="5" t="s">
        <v>37</v>
      </c>
      <c r="C8" s="6" t="s">
        <v>36</v>
      </c>
      <c r="D8" s="6" t="s">
        <v>276</v>
      </c>
      <c r="E8" s="5" t="s">
        <v>408</v>
      </c>
      <c r="F8" s="7">
        <v>3616351</v>
      </c>
      <c r="G8" s="7">
        <v>0</v>
      </c>
      <c r="H8" s="7">
        <v>3616351</v>
      </c>
      <c r="I8" s="7">
        <v>0</v>
      </c>
      <c r="J8" s="7">
        <v>3616351</v>
      </c>
      <c r="K8" s="7">
        <v>0</v>
      </c>
    </row>
    <row r="9" spans="1:11" ht="12.75" customHeight="1" outlineLevel="2">
      <c r="A9" s="12" t="s">
        <v>538</v>
      </c>
      <c r="B9" s="5" t="s">
        <v>37</v>
      </c>
      <c r="C9" s="6" t="s">
        <v>36</v>
      </c>
      <c r="D9" s="6" t="s">
        <v>409</v>
      </c>
      <c r="E9" s="5" t="s">
        <v>410</v>
      </c>
      <c r="F9" s="7">
        <v>8013407</v>
      </c>
      <c r="G9" s="7">
        <v>0</v>
      </c>
      <c r="H9" s="7">
        <v>8013407</v>
      </c>
      <c r="I9" s="7">
        <v>0</v>
      </c>
      <c r="J9" s="7">
        <v>8013407</v>
      </c>
      <c r="K9" s="7">
        <v>0</v>
      </c>
    </row>
    <row r="10" spans="1:11" ht="12.75" customHeight="1" outlineLevel="2">
      <c r="A10" s="12" t="s">
        <v>539</v>
      </c>
      <c r="B10" s="5" t="s">
        <v>37</v>
      </c>
      <c r="C10" s="6" t="s">
        <v>36</v>
      </c>
      <c r="D10" s="6" t="s">
        <v>411</v>
      </c>
      <c r="E10" s="5" t="s">
        <v>134</v>
      </c>
      <c r="F10" s="7">
        <v>19328562</v>
      </c>
      <c r="G10" s="7">
        <v>0</v>
      </c>
      <c r="H10" s="7">
        <v>19328562</v>
      </c>
      <c r="I10" s="7">
        <v>0</v>
      </c>
      <c r="J10" s="7">
        <v>19328562</v>
      </c>
      <c r="K10" s="7">
        <v>22335696</v>
      </c>
    </row>
    <row r="11" spans="1:11" ht="12.75" customHeight="1" outlineLevel="1" thickBot="1">
      <c r="A11" s="12" t="s">
        <v>540</v>
      </c>
      <c r="C11" s="6" t="s">
        <v>36</v>
      </c>
      <c r="E11" s="8" t="s">
        <v>457</v>
      </c>
      <c r="F11" s="9">
        <v>1076157659</v>
      </c>
      <c r="G11" s="9">
        <v>0</v>
      </c>
      <c r="H11" s="9">
        <v>1076157659</v>
      </c>
      <c r="I11" s="9">
        <v>0</v>
      </c>
      <c r="J11" s="9">
        <v>1076157659</v>
      </c>
      <c r="K11" s="9">
        <v>482546272</v>
      </c>
    </row>
    <row r="12" spans="1:11" ht="12.75" customHeight="1" outlineLevel="2" thickTop="1">
      <c r="A12" s="12" t="s">
        <v>37</v>
      </c>
      <c r="C12" s="6" t="s">
        <v>135</v>
      </c>
    </row>
    <row r="13" spans="1:11" ht="12.75" customHeight="1" outlineLevel="2">
      <c r="A13" s="12" t="s">
        <v>541</v>
      </c>
      <c r="B13" s="5" t="s">
        <v>37</v>
      </c>
      <c r="C13" s="6" t="s">
        <v>135</v>
      </c>
      <c r="D13" s="6" t="s">
        <v>136</v>
      </c>
      <c r="E13" s="5" t="s">
        <v>137</v>
      </c>
      <c r="F13" s="7">
        <v>13330061437</v>
      </c>
      <c r="G13" s="7">
        <v>0</v>
      </c>
      <c r="H13" s="7">
        <v>13330061437</v>
      </c>
      <c r="I13" s="7">
        <v>0</v>
      </c>
      <c r="J13" s="7">
        <v>13330061437</v>
      </c>
      <c r="K13" s="7">
        <v>8273345537</v>
      </c>
    </row>
    <row r="14" spans="1:11" ht="12.75" customHeight="1" outlineLevel="2">
      <c r="A14" s="12" t="s">
        <v>542</v>
      </c>
      <c r="B14" s="5" t="s">
        <v>37</v>
      </c>
      <c r="C14" s="6" t="s">
        <v>135</v>
      </c>
      <c r="D14" s="6" t="s">
        <v>138</v>
      </c>
      <c r="E14" s="5" t="s">
        <v>139</v>
      </c>
      <c r="F14" s="7">
        <v>-1775663564</v>
      </c>
      <c r="G14" s="7">
        <v>0</v>
      </c>
      <c r="H14" s="7">
        <v>-1775663564</v>
      </c>
      <c r="I14" s="7">
        <v>0</v>
      </c>
      <c r="J14" s="7">
        <v>-1775663564</v>
      </c>
      <c r="K14" s="7">
        <v>0</v>
      </c>
    </row>
    <row r="15" spans="1:11" ht="12.75" customHeight="1" outlineLevel="1" thickBot="1">
      <c r="A15" s="12" t="s">
        <v>543</v>
      </c>
      <c r="C15" s="6" t="s">
        <v>135</v>
      </c>
      <c r="E15" s="8" t="s">
        <v>458</v>
      </c>
      <c r="F15" s="9">
        <v>11554397873</v>
      </c>
      <c r="G15" s="9">
        <v>0</v>
      </c>
      <c r="H15" s="9">
        <v>11554397873</v>
      </c>
      <c r="I15" s="9">
        <v>0</v>
      </c>
      <c r="J15" s="9">
        <v>11554397873</v>
      </c>
      <c r="K15" s="9">
        <v>8273345537</v>
      </c>
    </row>
    <row r="16" spans="1:11" ht="12.75" customHeight="1" outlineLevel="2" thickTop="1">
      <c r="A16" s="12" t="s">
        <v>37</v>
      </c>
      <c r="C16" s="6" t="s">
        <v>140</v>
      </c>
    </row>
    <row r="17" spans="1:11" ht="12.75" customHeight="1" outlineLevel="2">
      <c r="A17" s="12" t="s">
        <v>544</v>
      </c>
      <c r="B17" s="5" t="s">
        <v>37</v>
      </c>
      <c r="C17" s="6" t="s">
        <v>140</v>
      </c>
      <c r="D17" s="6" t="s">
        <v>141</v>
      </c>
      <c r="E17" s="5" t="s">
        <v>142</v>
      </c>
      <c r="F17" s="7">
        <v>0</v>
      </c>
      <c r="G17" s="7">
        <v>0</v>
      </c>
      <c r="H17" s="7">
        <v>0</v>
      </c>
      <c r="I17" s="7">
        <v>0</v>
      </c>
      <c r="J17" s="7">
        <v>0</v>
      </c>
      <c r="K17" s="7">
        <v>430028985</v>
      </c>
    </row>
    <row r="18" spans="1:11" ht="12.75" customHeight="1" outlineLevel="1" thickBot="1">
      <c r="A18" s="12" t="s">
        <v>545</v>
      </c>
      <c r="C18" s="6" t="s">
        <v>140</v>
      </c>
      <c r="E18" s="8" t="s">
        <v>459</v>
      </c>
      <c r="F18" s="9">
        <v>0</v>
      </c>
      <c r="G18" s="9">
        <v>0</v>
      </c>
      <c r="H18" s="9">
        <v>0</v>
      </c>
      <c r="I18" s="9">
        <v>0</v>
      </c>
      <c r="J18" s="9">
        <v>0</v>
      </c>
      <c r="K18" s="9">
        <v>430028985</v>
      </c>
    </row>
    <row r="19" spans="1:11" ht="12.75" customHeight="1" outlineLevel="2" thickTop="1">
      <c r="A19" s="12" t="s">
        <v>37</v>
      </c>
      <c r="C19" s="6" t="s">
        <v>143</v>
      </c>
    </row>
    <row r="20" spans="1:11" ht="12.75" customHeight="1" outlineLevel="2">
      <c r="A20" s="12" t="s">
        <v>546</v>
      </c>
      <c r="B20" s="5" t="s">
        <v>37</v>
      </c>
      <c r="C20" s="6" t="s">
        <v>143</v>
      </c>
      <c r="D20" s="6" t="s">
        <v>144</v>
      </c>
      <c r="E20" s="5" t="s">
        <v>145</v>
      </c>
      <c r="F20" s="7">
        <v>27500</v>
      </c>
      <c r="G20" s="7">
        <v>0</v>
      </c>
      <c r="H20" s="7">
        <v>27500</v>
      </c>
      <c r="I20" s="7">
        <v>0</v>
      </c>
      <c r="J20" s="7">
        <v>27500</v>
      </c>
      <c r="K20" s="7">
        <v>27500</v>
      </c>
    </row>
    <row r="21" spans="1:11" ht="12.75" customHeight="1" outlineLevel="1" thickBot="1">
      <c r="A21" s="12" t="s">
        <v>547</v>
      </c>
      <c r="C21" s="6" t="s">
        <v>143</v>
      </c>
      <c r="E21" s="8" t="s">
        <v>460</v>
      </c>
      <c r="F21" s="9">
        <v>27500</v>
      </c>
      <c r="G21" s="9">
        <v>0</v>
      </c>
      <c r="H21" s="9">
        <v>27500</v>
      </c>
      <c r="I21" s="9">
        <v>0</v>
      </c>
      <c r="J21" s="9">
        <v>27500</v>
      </c>
      <c r="K21" s="9">
        <v>27500</v>
      </c>
    </row>
    <row r="22" spans="1:11" ht="12.75" customHeight="1" outlineLevel="2" thickTop="1">
      <c r="A22" s="12" t="s">
        <v>37</v>
      </c>
      <c r="C22" s="6" t="s">
        <v>146</v>
      </c>
    </row>
    <row r="23" spans="1:11" ht="12.75" customHeight="1" outlineLevel="2">
      <c r="A23" s="12" t="s">
        <v>548</v>
      </c>
      <c r="B23" s="5" t="s">
        <v>37</v>
      </c>
      <c r="C23" s="6" t="s">
        <v>146</v>
      </c>
      <c r="D23" s="6" t="s">
        <v>147</v>
      </c>
      <c r="E23" s="5" t="s">
        <v>148</v>
      </c>
      <c r="F23" s="7">
        <v>73184245</v>
      </c>
      <c r="G23" s="7">
        <v>0</v>
      </c>
      <c r="H23" s="7">
        <v>73184245</v>
      </c>
      <c r="I23" s="7">
        <v>0</v>
      </c>
      <c r="J23" s="7">
        <v>73184245</v>
      </c>
      <c r="K23" s="7">
        <v>59284980</v>
      </c>
    </row>
    <row r="24" spans="1:11" ht="12.75" customHeight="1" outlineLevel="1" thickBot="1">
      <c r="A24" s="12" t="s">
        <v>442</v>
      </c>
      <c r="C24" s="6" t="s">
        <v>146</v>
      </c>
      <c r="E24" s="8" t="s">
        <v>325</v>
      </c>
      <c r="F24" s="9">
        <v>73184245</v>
      </c>
      <c r="G24" s="9">
        <v>0</v>
      </c>
      <c r="H24" s="9">
        <v>73184245</v>
      </c>
      <c r="I24" s="9">
        <v>0</v>
      </c>
      <c r="J24" s="9">
        <v>73184245</v>
      </c>
      <c r="K24" s="9">
        <v>59284980</v>
      </c>
    </row>
    <row r="25" spans="1:11" ht="12.75" customHeight="1" outlineLevel="2" thickTop="1">
      <c r="A25" s="12" t="s">
        <v>37</v>
      </c>
      <c r="C25" s="6" t="s">
        <v>149</v>
      </c>
    </row>
    <row r="26" spans="1:11" ht="12.75" customHeight="1" outlineLevel="2">
      <c r="A26" s="12" t="s">
        <v>443</v>
      </c>
      <c r="B26" s="5" t="s">
        <v>37</v>
      </c>
      <c r="C26" s="6" t="s">
        <v>149</v>
      </c>
      <c r="D26" s="6" t="s">
        <v>150</v>
      </c>
      <c r="E26" s="5" t="s">
        <v>151</v>
      </c>
      <c r="F26" s="7">
        <v>16729118</v>
      </c>
      <c r="G26" s="7">
        <v>0</v>
      </c>
      <c r="H26" s="7">
        <v>16729118</v>
      </c>
      <c r="I26" s="7">
        <v>0</v>
      </c>
      <c r="J26" s="7">
        <v>16729118</v>
      </c>
      <c r="K26" s="7">
        <v>20612674</v>
      </c>
    </row>
    <row r="27" spans="1:11" ht="12.75" customHeight="1" outlineLevel="2">
      <c r="A27" s="12" t="s">
        <v>350</v>
      </c>
      <c r="B27" s="5" t="s">
        <v>37</v>
      </c>
      <c r="C27" s="6" t="s">
        <v>149</v>
      </c>
      <c r="D27" s="6" t="s">
        <v>206</v>
      </c>
      <c r="E27" s="5" t="s">
        <v>207</v>
      </c>
      <c r="F27" s="7">
        <v>78500</v>
      </c>
      <c r="G27" s="7">
        <v>0</v>
      </c>
      <c r="H27" s="7">
        <v>78500</v>
      </c>
      <c r="I27" s="7">
        <v>0</v>
      </c>
      <c r="J27" s="7">
        <v>78500</v>
      </c>
      <c r="K27" s="7">
        <v>0</v>
      </c>
    </row>
    <row r="28" spans="1:11" ht="12.75" customHeight="1" outlineLevel="2">
      <c r="A28" s="12" t="s">
        <v>351</v>
      </c>
      <c r="B28" s="5" t="s">
        <v>37</v>
      </c>
      <c r="C28" s="6" t="s">
        <v>149</v>
      </c>
      <c r="D28" s="6" t="s">
        <v>208</v>
      </c>
      <c r="E28" s="5" t="s">
        <v>209</v>
      </c>
      <c r="F28" s="7">
        <v>12050</v>
      </c>
      <c r="G28" s="7">
        <v>0</v>
      </c>
      <c r="H28" s="7">
        <v>12050</v>
      </c>
      <c r="I28" s="7">
        <v>0</v>
      </c>
      <c r="J28" s="7">
        <v>12050</v>
      </c>
      <c r="K28" s="7">
        <v>0</v>
      </c>
    </row>
    <row r="29" spans="1:11" ht="12.75" customHeight="1" outlineLevel="2">
      <c r="A29" s="12" t="s">
        <v>352</v>
      </c>
      <c r="B29" s="5" t="s">
        <v>37</v>
      </c>
      <c r="C29" s="6" t="s">
        <v>149</v>
      </c>
      <c r="D29" s="6" t="s">
        <v>132</v>
      </c>
      <c r="E29" s="5" t="s">
        <v>133</v>
      </c>
      <c r="F29" s="7">
        <v>140618</v>
      </c>
      <c r="G29" s="7">
        <v>0</v>
      </c>
      <c r="H29" s="7">
        <v>140618</v>
      </c>
      <c r="I29" s="7">
        <v>0</v>
      </c>
      <c r="J29" s="7">
        <v>140618</v>
      </c>
      <c r="K29" s="7">
        <v>0</v>
      </c>
    </row>
    <row r="30" spans="1:11" ht="12.75" customHeight="1" outlineLevel="1" thickBot="1">
      <c r="A30" s="12" t="s">
        <v>444</v>
      </c>
      <c r="C30" s="6" t="s">
        <v>149</v>
      </c>
      <c r="E30" s="8" t="s">
        <v>326</v>
      </c>
      <c r="F30" s="9">
        <v>16960286</v>
      </c>
      <c r="G30" s="9">
        <v>0</v>
      </c>
      <c r="H30" s="9">
        <v>16960286</v>
      </c>
      <c r="I30" s="9">
        <v>0</v>
      </c>
      <c r="J30" s="9">
        <v>16960286</v>
      </c>
      <c r="K30" s="9">
        <v>20612674</v>
      </c>
    </row>
    <row r="31" spans="1:11" ht="12.75" customHeight="1" outlineLevel="2" thickTop="1">
      <c r="A31" s="12" t="s">
        <v>37</v>
      </c>
      <c r="C31" s="6" t="s">
        <v>152</v>
      </c>
    </row>
    <row r="32" spans="1:11" ht="12.75" customHeight="1" outlineLevel="2">
      <c r="A32" s="12" t="s">
        <v>445</v>
      </c>
      <c r="B32" s="5" t="s">
        <v>37</v>
      </c>
      <c r="C32" s="6" t="s">
        <v>152</v>
      </c>
      <c r="D32" s="6" t="s">
        <v>153</v>
      </c>
      <c r="E32" s="5" t="s">
        <v>154</v>
      </c>
      <c r="F32" s="7">
        <v>175000</v>
      </c>
      <c r="G32" s="7">
        <v>0</v>
      </c>
      <c r="H32" s="7">
        <v>175000</v>
      </c>
      <c r="I32" s="7">
        <v>0</v>
      </c>
      <c r="J32" s="7">
        <v>175000</v>
      </c>
      <c r="K32" s="7">
        <v>175000</v>
      </c>
    </row>
    <row r="33" spans="1:11" ht="12.75" customHeight="1" outlineLevel="1" thickBot="1">
      <c r="A33" s="12" t="s">
        <v>446</v>
      </c>
      <c r="C33" s="6" t="s">
        <v>152</v>
      </c>
      <c r="E33" s="8" t="s">
        <v>235</v>
      </c>
      <c r="F33" s="9">
        <v>175000</v>
      </c>
      <c r="G33" s="9">
        <v>0</v>
      </c>
      <c r="H33" s="9">
        <v>175000</v>
      </c>
      <c r="I33" s="9">
        <v>0</v>
      </c>
      <c r="J33" s="9">
        <v>175000</v>
      </c>
      <c r="K33" s="9">
        <v>175000</v>
      </c>
    </row>
    <row r="34" spans="1:11" ht="12.75" customHeight="1" outlineLevel="2" thickTop="1">
      <c r="A34" s="12" t="s">
        <v>37</v>
      </c>
      <c r="C34" s="6" t="s">
        <v>155</v>
      </c>
    </row>
    <row r="35" spans="1:11" ht="12.75" customHeight="1" outlineLevel="2">
      <c r="A35" s="12" t="s">
        <v>385</v>
      </c>
      <c r="B35" s="5" t="s">
        <v>37</v>
      </c>
      <c r="C35" s="6" t="s">
        <v>155</v>
      </c>
      <c r="D35" s="6" t="s">
        <v>156</v>
      </c>
      <c r="E35" s="5" t="s">
        <v>157</v>
      </c>
      <c r="F35" s="7">
        <v>9000000</v>
      </c>
      <c r="G35" s="7">
        <v>0</v>
      </c>
      <c r="H35" s="7">
        <v>9000000</v>
      </c>
      <c r="I35" s="7">
        <v>0</v>
      </c>
      <c r="J35" s="7">
        <v>9000000</v>
      </c>
      <c r="K35" s="7">
        <v>1800000</v>
      </c>
    </row>
    <row r="36" spans="1:11" ht="12.75" customHeight="1" outlineLevel="2">
      <c r="A36" s="12" t="s">
        <v>386</v>
      </c>
      <c r="B36" s="5" t="s">
        <v>37</v>
      </c>
      <c r="C36" s="6" t="s">
        <v>155</v>
      </c>
      <c r="D36" s="6" t="s">
        <v>158</v>
      </c>
      <c r="E36" s="5" t="s">
        <v>159</v>
      </c>
      <c r="F36" s="7">
        <v>300000</v>
      </c>
      <c r="G36" s="7">
        <v>0</v>
      </c>
      <c r="H36" s="7">
        <v>300000</v>
      </c>
      <c r="I36" s="7">
        <v>0</v>
      </c>
      <c r="J36" s="7">
        <v>300000</v>
      </c>
      <c r="K36" s="7">
        <v>70000</v>
      </c>
    </row>
    <row r="37" spans="1:11" ht="12.75" customHeight="1" outlineLevel="2">
      <c r="A37" s="12" t="s">
        <v>387</v>
      </c>
      <c r="B37" s="5" t="s">
        <v>37</v>
      </c>
      <c r="C37" s="6" t="s">
        <v>155</v>
      </c>
      <c r="D37" s="6" t="s">
        <v>160</v>
      </c>
      <c r="E37" s="5" t="s">
        <v>161</v>
      </c>
      <c r="F37" s="7">
        <v>11134</v>
      </c>
      <c r="G37" s="7">
        <v>0</v>
      </c>
      <c r="H37" s="7">
        <v>11134</v>
      </c>
      <c r="I37" s="7">
        <v>0</v>
      </c>
      <c r="J37" s="7">
        <v>11134</v>
      </c>
      <c r="K37" s="7">
        <v>0</v>
      </c>
    </row>
    <row r="38" spans="1:11" ht="12.75" customHeight="1" outlineLevel="1" thickBot="1">
      <c r="A38" s="12" t="s">
        <v>388</v>
      </c>
      <c r="C38" s="6" t="s">
        <v>155</v>
      </c>
      <c r="E38" s="8" t="s">
        <v>236</v>
      </c>
      <c r="F38" s="9">
        <v>9311134</v>
      </c>
      <c r="G38" s="9">
        <v>0</v>
      </c>
      <c r="H38" s="9">
        <v>9311134</v>
      </c>
      <c r="I38" s="9">
        <v>0</v>
      </c>
      <c r="J38" s="9">
        <v>9311134</v>
      </c>
      <c r="K38" s="9">
        <v>1870000</v>
      </c>
    </row>
    <row r="39" spans="1:11" ht="12.75" customHeight="1" outlineLevel="2" thickTop="1">
      <c r="A39" s="12" t="s">
        <v>37</v>
      </c>
      <c r="C39" s="6" t="s">
        <v>162</v>
      </c>
    </row>
    <row r="40" spans="1:11" ht="12.75" customHeight="1" outlineLevel="2">
      <c r="A40" s="12" t="s">
        <v>389</v>
      </c>
      <c r="B40" s="5" t="s">
        <v>37</v>
      </c>
      <c r="C40" s="6" t="s">
        <v>162</v>
      </c>
      <c r="D40" s="6" t="s">
        <v>163</v>
      </c>
      <c r="E40" s="5" t="s">
        <v>471</v>
      </c>
      <c r="F40" s="7">
        <v>-210407000</v>
      </c>
      <c r="G40" s="7">
        <v>0</v>
      </c>
      <c r="H40" s="7">
        <v>-210407000</v>
      </c>
      <c r="I40" s="7">
        <v>0</v>
      </c>
      <c r="J40" s="7">
        <v>-210407000</v>
      </c>
      <c r="K40" s="7">
        <v>-158929000</v>
      </c>
    </row>
    <row r="41" spans="1:11" ht="12.75" customHeight="1" outlineLevel="1" thickBot="1">
      <c r="A41" s="12" t="s">
        <v>390</v>
      </c>
      <c r="C41" s="6" t="s">
        <v>162</v>
      </c>
      <c r="E41" s="8" t="s">
        <v>397</v>
      </c>
      <c r="F41" s="9">
        <v>-210407000</v>
      </c>
      <c r="G41" s="9">
        <v>0</v>
      </c>
      <c r="H41" s="9">
        <v>-210407000</v>
      </c>
      <c r="I41" s="9">
        <v>0</v>
      </c>
      <c r="J41" s="9">
        <v>-210407000</v>
      </c>
      <c r="K41" s="9">
        <v>-158929000</v>
      </c>
    </row>
    <row r="42" spans="1:11" ht="12.75" customHeight="1" outlineLevel="2" thickTop="1">
      <c r="A42" s="12" t="s">
        <v>37</v>
      </c>
      <c r="C42" s="6" t="s">
        <v>472</v>
      </c>
    </row>
    <row r="43" spans="1:11" ht="12.75" customHeight="1" outlineLevel="2">
      <c r="A43" s="12" t="s">
        <v>391</v>
      </c>
      <c r="B43" s="5" t="s">
        <v>37</v>
      </c>
      <c r="C43" s="6" t="s">
        <v>472</v>
      </c>
      <c r="D43" s="6" t="s">
        <v>473</v>
      </c>
      <c r="E43" s="5" t="s">
        <v>474</v>
      </c>
      <c r="F43" s="7">
        <v>-610000</v>
      </c>
      <c r="G43" s="7">
        <v>0</v>
      </c>
      <c r="H43" s="7">
        <v>-610000</v>
      </c>
      <c r="I43" s="7">
        <v>0</v>
      </c>
      <c r="J43" s="7">
        <v>-610000</v>
      </c>
      <c r="K43" s="7">
        <v>-482000</v>
      </c>
    </row>
    <row r="44" spans="1:11" ht="12.75" customHeight="1" outlineLevel="1" thickBot="1">
      <c r="A44" s="12" t="s">
        <v>392</v>
      </c>
      <c r="C44" s="6" t="s">
        <v>472</v>
      </c>
      <c r="E44" s="8" t="s">
        <v>398</v>
      </c>
      <c r="F44" s="9">
        <v>-610000</v>
      </c>
      <c r="G44" s="9">
        <v>0</v>
      </c>
      <c r="H44" s="9">
        <v>-610000</v>
      </c>
      <c r="I44" s="9">
        <v>0</v>
      </c>
      <c r="J44" s="9">
        <v>-610000</v>
      </c>
      <c r="K44" s="9">
        <v>-482000</v>
      </c>
    </row>
    <row r="45" spans="1:11" ht="12.75" customHeight="1" outlineLevel="2" thickTop="1">
      <c r="A45" s="12" t="s">
        <v>37</v>
      </c>
      <c r="C45" s="6" t="s">
        <v>475</v>
      </c>
    </row>
    <row r="46" spans="1:11" ht="12.75" customHeight="1" outlineLevel="2">
      <c r="A46" s="12" t="s">
        <v>393</v>
      </c>
      <c r="B46" s="5" t="s">
        <v>37</v>
      </c>
      <c r="C46" s="6" t="s">
        <v>475</v>
      </c>
      <c r="D46" s="6" t="s">
        <v>476</v>
      </c>
      <c r="E46" s="5" t="s">
        <v>477</v>
      </c>
      <c r="F46" s="7">
        <v>-10520000</v>
      </c>
      <c r="G46" s="7">
        <v>0</v>
      </c>
      <c r="H46" s="7">
        <v>-10520000</v>
      </c>
      <c r="I46" s="7">
        <v>0</v>
      </c>
      <c r="J46" s="7">
        <v>-10520000</v>
      </c>
      <c r="K46" s="7">
        <v>-7946000</v>
      </c>
    </row>
    <row r="47" spans="1:11" ht="12.75" customHeight="1" outlineLevel="1" thickBot="1">
      <c r="A47" s="12" t="s">
        <v>394</v>
      </c>
      <c r="C47" s="6" t="s">
        <v>475</v>
      </c>
      <c r="E47" s="8" t="s">
        <v>399</v>
      </c>
      <c r="F47" s="9">
        <v>-10520000</v>
      </c>
      <c r="G47" s="9">
        <v>0</v>
      </c>
      <c r="H47" s="9">
        <v>-10520000</v>
      </c>
      <c r="I47" s="9">
        <v>0</v>
      </c>
      <c r="J47" s="9">
        <v>-10520000</v>
      </c>
      <c r="K47" s="9">
        <v>-7946000</v>
      </c>
    </row>
    <row r="48" spans="1:11" ht="12.75" customHeight="1" outlineLevel="2" thickTop="1">
      <c r="A48" s="12" t="s">
        <v>37</v>
      </c>
      <c r="C48" s="6" t="s">
        <v>478</v>
      </c>
    </row>
    <row r="49" spans="1:11" ht="12.75" customHeight="1" outlineLevel="2">
      <c r="A49" s="12" t="s">
        <v>395</v>
      </c>
      <c r="B49" s="5" t="s">
        <v>37</v>
      </c>
      <c r="C49" s="6" t="s">
        <v>478</v>
      </c>
      <c r="D49" s="6" t="s">
        <v>45</v>
      </c>
      <c r="E49" s="5" t="s">
        <v>46</v>
      </c>
      <c r="F49" s="7">
        <v>0</v>
      </c>
      <c r="G49" s="7">
        <v>0</v>
      </c>
      <c r="H49" s="7">
        <v>0</v>
      </c>
      <c r="I49" s="7">
        <v>0</v>
      </c>
      <c r="J49" s="7">
        <v>0</v>
      </c>
      <c r="K49" s="7">
        <v>-30251932</v>
      </c>
    </row>
    <row r="50" spans="1:11" ht="12.75" customHeight="1" outlineLevel="1" thickBot="1">
      <c r="A50" s="12" t="s">
        <v>396</v>
      </c>
      <c r="C50" s="6" t="s">
        <v>478</v>
      </c>
      <c r="E50" s="8" t="s">
        <v>400</v>
      </c>
      <c r="F50" s="9">
        <v>0</v>
      </c>
      <c r="G50" s="9">
        <v>0</v>
      </c>
      <c r="H50" s="9">
        <v>0</v>
      </c>
      <c r="I50" s="9">
        <v>0</v>
      </c>
      <c r="J50" s="9">
        <v>0</v>
      </c>
      <c r="K50" s="9">
        <v>-30251932</v>
      </c>
    </row>
    <row r="51" spans="1:11" ht="12.75" customHeight="1" outlineLevel="2" thickTop="1">
      <c r="A51" s="12" t="s">
        <v>37</v>
      </c>
      <c r="C51" s="6" t="s">
        <v>47</v>
      </c>
    </row>
    <row r="52" spans="1:11" ht="12.75" customHeight="1" outlineLevel="2">
      <c r="A52" s="12" t="s">
        <v>12</v>
      </c>
      <c r="B52" s="5" t="s">
        <v>37</v>
      </c>
      <c r="C52" s="6" t="s">
        <v>47</v>
      </c>
      <c r="D52" s="6" t="s">
        <v>49</v>
      </c>
      <c r="E52" s="5" t="s">
        <v>50</v>
      </c>
      <c r="F52" s="7">
        <v>-180500</v>
      </c>
      <c r="G52" s="7">
        <v>0</v>
      </c>
      <c r="H52" s="7">
        <v>-180500</v>
      </c>
      <c r="I52" s="7">
        <v>0</v>
      </c>
      <c r="J52" s="7">
        <v>-180500</v>
      </c>
      <c r="K52" s="7">
        <v>-160500</v>
      </c>
    </row>
    <row r="53" spans="1:11" ht="12.75" customHeight="1" outlineLevel="2">
      <c r="A53" s="12" t="s">
        <v>13</v>
      </c>
      <c r="B53" s="5" t="s">
        <v>37</v>
      </c>
      <c r="C53" s="6" t="s">
        <v>47</v>
      </c>
      <c r="D53" s="6" t="s">
        <v>51</v>
      </c>
      <c r="E53" s="5" t="s">
        <v>64</v>
      </c>
      <c r="F53" s="7">
        <v>-250000</v>
      </c>
      <c r="G53" s="7">
        <v>0</v>
      </c>
      <c r="H53" s="7">
        <v>-250000</v>
      </c>
      <c r="I53" s="7">
        <v>0</v>
      </c>
      <c r="J53" s="7">
        <v>-250000</v>
      </c>
      <c r="K53" s="7">
        <v>-200000</v>
      </c>
    </row>
    <row r="54" spans="1:11" ht="12.75" customHeight="1" outlineLevel="2">
      <c r="A54" s="12" t="s">
        <v>14</v>
      </c>
      <c r="B54" s="5" t="s">
        <v>37</v>
      </c>
      <c r="C54" s="6" t="s">
        <v>47</v>
      </c>
      <c r="D54" s="6" t="s">
        <v>65</v>
      </c>
      <c r="E54" s="5" t="s">
        <v>490</v>
      </c>
      <c r="F54" s="7">
        <v>-1993470</v>
      </c>
      <c r="G54" s="7">
        <v>0</v>
      </c>
      <c r="H54" s="7">
        <v>-1993470</v>
      </c>
      <c r="I54" s="7">
        <v>0</v>
      </c>
      <c r="J54" s="7">
        <v>-1993470</v>
      </c>
      <c r="K54" s="7">
        <v>-25000</v>
      </c>
    </row>
    <row r="55" spans="1:11" ht="12.75" customHeight="1" outlineLevel="1" thickBot="1">
      <c r="A55" s="12" t="s">
        <v>15</v>
      </c>
      <c r="C55" s="6" t="s">
        <v>47</v>
      </c>
      <c r="E55" s="8" t="s">
        <v>167</v>
      </c>
      <c r="F55" s="9">
        <v>-2423970</v>
      </c>
      <c r="G55" s="9">
        <v>0</v>
      </c>
      <c r="H55" s="9">
        <v>-2423970</v>
      </c>
      <c r="I55" s="9">
        <v>0</v>
      </c>
      <c r="J55" s="9">
        <v>-2423970</v>
      </c>
      <c r="K55" s="9">
        <v>-385500</v>
      </c>
    </row>
    <row r="56" spans="1:11" ht="12.75" customHeight="1" outlineLevel="2" thickTop="1">
      <c r="A56" s="12" t="s">
        <v>37</v>
      </c>
      <c r="C56" s="6" t="s">
        <v>491</v>
      </c>
    </row>
    <row r="57" spans="1:11" ht="12.75" customHeight="1" outlineLevel="2">
      <c r="A57" s="12" t="s">
        <v>407</v>
      </c>
      <c r="B57" s="5" t="s">
        <v>37</v>
      </c>
      <c r="C57" s="6" t="s">
        <v>491</v>
      </c>
      <c r="D57" s="6" t="s">
        <v>492</v>
      </c>
      <c r="E57" s="5" t="s">
        <v>493</v>
      </c>
      <c r="F57" s="7">
        <v>-13402358</v>
      </c>
      <c r="G57" s="7">
        <v>0</v>
      </c>
      <c r="H57" s="7">
        <v>-13402358</v>
      </c>
      <c r="I57" s="7">
        <v>0</v>
      </c>
      <c r="J57" s="7">
        <v>-13402358</v>
      </c>
      <c r="K57" s="7">
        <v>-13913243</v>
      </c>
    </row>
    <row r="58" spans="1:11" ht="12.75" customHeight="1" outlineLevel="2">
      <c r="A58" s="12" t="s">
        <v>437</v>
      </c>
      <c r="B58" s="5" t="s">
        <v>37</v>
      </c>
      <c r="C58" s="6" t="s">
        <v>491</v>
      </c>
      <c r="D58" s="6" t="s">
        <v>494</v>
      </c>
      <c r="E58" s="5" t="s">
        <v>495</v>
      </c>
      <c r="F58" s="7">
        <v>-3006854</v>
      </c>
      <c r="G58" s="7">
        <v>0</v>
      </c>
      <c r="H58" s="7">
        <v>-3006854</v>
      </c>
      <c r="I58" s="7">
        <v>0</v>
      </c>
      <c r="J58" s="7">
        <v>-3006854</v>
      </c>
      <c r="K58" s="7">
        <v>-3203424</v>
      </c>
    </row>
    <row r="59" spans="1:11" ht="12.75" customHeight="1" outlineLevel="2">
      <c r="A59" s="12" t="s">
        <v>438</v>
      </c>
      <c r="B59" s="5" t="s">
        <v>37</v>
      </c>
      <c r="C59" s="6" t="s">
        <v>491</v>
      </c>
      <c r="D59" s="6" t="s">
        <v>496</v>
      </c>
      <c r="E59" s="5" t="s">
        <v>497</v>
      </c>
      <c r="F59" s="7">
        <v>-1747507</v>
      </c>
      <c r="G59" s="7">
        <v>0</v>
      </c>
      <c r="H59" s="7">
        <v>-1747507</v>
      </c>
      <c r="I59" s="7">
        <v>0</v>
      </c>
      <c r="J59" s="7">
        <v>-1747507</v>
      </c>
      <c r="K59" s="7">
        <v>-1939137</v>
      </c>
    </row>
    <row r="60" spans="1:11" ht="12.75" customHeight="1" outlineLevel="2">
      <c r="A60" s="12" t="s">
        <v>439</v>
      </c>
      <c r="B60" s="5" t="s">
        <v>37</v>
      </c>
      <c r="C60" s="6" t="s">
        <v>491</v>
      </c>
      <c r="D60" s="6" t="s">
        <v>498</v>
      </c>
      <c r="E60" s="5" t="s">
        <v>499</v>
      </c>
      <c r="F60" s="7">
        <v>-3304715</v>
      </c>
      <c r="G60" s="7">
        <v>0</v>
      </c>
      <c r="H60" s="7">
        <v>-3304715</v>
      </c>
      <c r="I60" s="7">
        <v>0</v>
      </c>
      <c r="J60" s="7">
        <v>-3304715</v>
      </c>
      <c r="K60" s="7">
        <v>-3792211</v>
      </c>
    </row>
    <row r="61" spans="1:11" ht="12.75" customHeight="1" outlineLevel="2">
      <c r="A61" s="12" t="s">
        <v>440</v>
      </c>
      <c r="B61" s="5" t="s">
        <v>37</v>
      </c>
      <c r="C61" s="6" t="s">
        <v>491</v>
      </c>
      <c r="D61" s="6" t="s">
        <v>500</v>
      </c>
      <c r="E61" s="5" t="s">
        <v>501</v>
      </c>
      <c r="F61" s="7">
        <v>-7502597</v>
      </c>
      <c r="G61" s="7">
        <v>0</v>
      </c>
      <c r="H61" s="7">
        <v>-7502597</v>
      </c>
      <c r="I61" s="7">
        <v>0</v>
      </c>
      <c r="J61" s="7">
        <v>-7502597</v>
      </c>
      <c r="K61" s="7">
        <v>0</v>
      </c>
    </row>
    <row r="62" spans="1:11" ht="12.75" customHeight="1" outlineLevel="2">
      <c r="A62" s="12" t="s">
        <v>441</v>
      </c>
      <c r="B62" s="5" t="s">
        <v>37</v>
      </c>
      <c r="C62" s="6" t="s">
        <v>491</v>
      </c>
      <c r="D62" s="6" t="s">
        <v>502</v>
      </c>
      <c r="E62" s="5" t="s">
        <v>503</v>
      </c>
      <c r="F62" s="7">
        <v>-3340289</v>
      </c>
      <c r="G62" s="7">
        <v>0</v>
      </c>
      <c r="H62" s="7">
        <v>-3340289</v>
      </c>
      <c r="I62" s="7">
        <v>0</v>
      </c>
      <c r="J62" s="7">
        <v>-3340289</v>
      </c>
      <c r="K62" s="7">
        <v>0</v>
      </c>
    </row>
    <row r="63" spans="1:11" ht="12.75" customHeight="1" outlineLevel="2">
      <c r="A63" s="12" t="s">
        <v>556</v>
      </c>
      <c r="B63" s="5" t="s">
        <v>37</v>
      </c>
      <c r="C63" s="6" t="s">
        <v>491</v>
      </c>
      <c r="D63" s="6" t="s">
        <v>504</v>
      </c>
      <c r="E63" s="5" t="s">
        <v>505</v>
      </c>
      <c r="F63" s="7">
        <v>-7997178</v>
      </c>
      <c r="G63" s="7">
        <v>0</v>
      </c>
      <c r="H63" s="7">
        <v>-7997178</v>
      </c>
      <c r="I63" s="7">
        <v>0</v>
      </c>
      <c r="J63" s="7">
        <v>-7997178</v>
      </c>
      <c r="K63" s="7">
        <v>0</v>
      </c>
    </row>
    <row r="64" spans="1:11" ht="12.75" customHeight="1" outlineLevel="2">
      <c r="A64" s="12" t="s">
        <v>557</v>
      </c>
      <c r="B64" s="5" t="s">
        <v>37</v>
      </c>
      <c r="C64" s="6" t="s">
        <v>491</v>
      </c>
      <c r="D64" s="6" t="s">
        <v>506</v>
      </c>
      <c r="E64" s="5" t="s">
        <v>507</v>
      </c>
      <c r="F64" s="7">
        <v>-567000000</v>
      </c>
      <c r="G64" s="7">
        <v>0</v>
      </c>
      <c r="H64" s="7">
        <v>-567000000</v>
      </c>
      <c r="I64" s="7">
        <v>0</v>
      </c>
      <c r="J64" s="7">
        <v>-567000000</v>
      </c>
      <c r="K64" s="7">
        <v>0</v>
      </c>
    </row>
    <row r="65" spans="1:11" ht="12.75" customHeight="1" outlineLevel="1" thickBot="1">
      <c r="A65" s="12" t="s">
        <v>558</v>
      </c>
      <c r="C65" s="6" t="s">
        <v>491</v>
      </c>
      <c r="E65" s="8" t="s">
        <v>168</v>
      </c>
      <c r="F65" s="9">
        <v>-607301498</v>
      </c>
      <c r="G65" s="9">
        <v>0</v>
      </c>
      <c r="H65" s="9">
        <v>-607301498</v>
      </c>
      <c r="I65" s="9">
        <v>0</v>
      </c>
      <c r="J65" s="9">
        <v>-607301498</v>
      </c>
      <c r="K65" s="9">
        <v>-22848015</v>
      </c>
    </row>
    <row r="66" spans="1:11" ht="12.75" customHeight="1" outlineLevel="2" thickTop="1">
      <c r="A66" s="12" t="s">
        <v>37</v>
      </c>
      <c r="C66" s="6" t="s">
        <v>508</v>
      </c>
    </row>
    <row r="67" spans="1:11" ht="12.75" customHeight="1" outlineLevel="2">
      <c r="A67" s="12" t="s">
        <v>559</v>
      </c>
      <c r="B67" s="5" t="s">
        <v>37</v>
      </c>
      <c r="C67" s="6" t="s">
        <v>508</v>
      </c>
      <c r="D67" s="6" t="s">
        <v>509</v>
      </c>
      <c r="E67" s="5" t="s">
        <v>510</v>
      </c>
      <c r="F67" s="7">
        <v>-2205000000</v>
      </c>
      <c r="G67" s="7">
        <v>0</v>
      </c>
      <c r="H67" s="7">
        <v>-2205000000</v>
      </c>
      <c r="I67" s="7">
        <v>0</v>
      </c>
      <c r="J67" s="7">
        <v>-2205000000</v>
      </c>
      <c r="K67" s="7">
        <v>-1260000000</v>
      </c>
    </row>
    <row r="68" spans="1:11" ht="12.75" customHeight="1" outlineLevel="2">
      <c r="A68" s="12" t="s">
        <v>560</v>
      </c>
      <c r="B68" s="5" t="s">
        <v>37</v>
      </c>
      <c r="C68" s="6" t="s">
        <v>508</v>
      </c>
      <c r="D68" s="6" t="s">
        <v>511</v>
      </c>
      <c r="E68" s="5" t="s">
        <v>512</v>
      </c>
      <c r="F68" s="7">
        <v>-630000000</v>
      </c>
      <c r="G68" s="7">
        <v>0</v>
      </c>
      <c r="H68" s="7">
        <v>-630000000</v>
      </c>
      <c r="I68" s="7">
        <v>0</v>
      </c>
      <c r="J68" s="7">
        <v>-630000000</v>
      </c>
      <c r="K68" s="7">
        <v>-315000000</v>
      </c>
    </row>
    <row r="69" spans="1:11" ht="12.75" customHeight="1" outlineLevel="1" thickBot="1">
      <c r="A69" s="12" t="s">
        <v>561</v>
      </c>
      <c r="C69" s="6" t="s">
        <v>508</v>
      </c>
      <c r="E69" s="8" t="s">
        <v>169</v>
      </c>
      <c r="F69" s="9">
        <v>-2835000000</v>
      </c>
      <c r="G69" s="9">
        <v>0</v>
      </c>
      <c r="H69" s="9">
        <v>-2835000000</v>
      </c>
      <c r="I69" s="9">
        <v>0</v>
      </c>
      <c r="J69" s="9">
        <v>-2835000000</v>
      </c>
      <c r="K69" s="9">
        <v>-1575000000</v>
      </c>
    </row>
    <row r="70" spans="1:11" ht="12.75" customHeight="1" outlineLevel="2" thickTop="1">
      <c r="A70" s="12" t="s">
        <v>37</v>
      </c>
      <c r="C70" s="6" t="s">
        <v>513</v>
      </c>
    </row>
    <row r="71" spans="1:11" ht="12.75" customHeight="1" outlineLevel="2">
      <c r="A71" s="12" t="s">
        <v>562</v>
      </c>
      <c r="B71" s="5" t="s">
        <v>37</v>
      </c>
      <c r="C71" s="6" t="s">
        <v>513</v>
      </c>
      <c r="D71" s="6" t="s">
        <v>514</v>
      </c>
      <c r="E71" s="5" t="s">
        <v>515</v>
      </c>
      <c r="F71" s="7">
        <v>-2992500000</v>
      </c>
      <c r="G71" s="7">
        <v>0</v>
      </c>
      <c r="H71" s="7">
        <v>-2992500000</v>
      </c>
      <c r="I71" s="7">
        <v>0</v>
      </c>
      <c r="J71" s="7">
        <v>-2992500000</v>
      </c>
      <c r="K71" s="7">
        <v>-630000000</v>
      </c>
    </row>
    <row r="72" spans="1:11" ht="12.75" customHeight="1" outlineLevel="1" thickBot="1">
      <c r="A72" s="12" t="s">
        <v>563</v>
      </c>
      <c r="C72" s="6" t="s">
        <v>513</v>
      </c>
      <c r="E72" s="8" t="s">
        <v>170</v>
      </c>
      <c r="F72" s="9">
        <v>-2992500000</v>
      </c>
      <c r="G72" s="9">
        <v>0</v>
      </c>
      <c r="H72" s="9">
        <v>-2992500000</v>
      </c>
      <c r="I72" s="9">
        <v>0</v>
      </c>
      <c r="J72" s="9">
        <v>-2992500000</v>
      </c>
      <c r="K72" s="9">
        <v>-630000000</v>
      </c>
    </row>
    <row r="73" spans="1:11" ht="12.75" customHeight="1" outlineLevel="2" thickTop="1">
      <c r="A73" s="12" t="s">
        <v>37</v>
      </c>
      <c r="C73" s="6" t="s">
        <v>516</v>
      </c>
    </row>
    <row r="74" spans="1:11" ht="12.75" customHeight="1" outlineLevel="2">
      <c r="A74" s="12" t="s">
        <v>564</v>
      </c>
      <c r="B74" s="5" t="s">
        <v>37</v>
      </c>
      <c r="C74" s="6" t="s">
        <v>516</v>
      </c>
      <c r="D74" s="6" t="s">
        <v>517</v>
      </c>
      <c r="E74" s="5" t="s">
        <v>518</v>
      </c>
      <c r="F74" s="7">
        <v>-4700048501</v>
      </c>
      <c r="G74" s="7">
        <v>0</v>
      </c>
      <c r="H74" s="7">
        <v>-4700048501</v>
      </c>
      <c r="I74" s="7">
        <v>0</v>
      </c>
      <c r="J74" s="7">
        <v>-4700048501</v>
      </c>
      <c r="K74" s="7">
        <v>-4163914444</v>
      </c>
    </row>
    <row r="75" spans="1:11" ht="12.75" customHeight="1" outlineLevel="1" thickBot="1">
      <c r="A75" s="12" t="s">
        <v>565</v>
      </c>
      <c r="C75" s="6" t="s">
        <v>516</v>
      </c>
      <c r="E75" s="8" t="s">
        <v>171</v>
      </c>
      <c r="F75" s="9">
        <v>-4700048501</v>
      </c>
      <c r="G75" s="9">
        <v>0</v>
      </c>
      <c r="H75" s="9">
        <v>-4700048501</v>
      </c>
      <c r="I75" s="9">
        <v>0</v>
      </c>
      <c r="J75" s="9">
        <v>-4700048501</v>
      </c>
      <c r="K75" s="9">
        <v>-4163914444</v>
      </c>
    </row>
    <row r="76" spans="1:11" ht="12.75" customHeight="1" outlineLevel="2" thickTop="1">
      <c r="A76" s="12" t="s">
        <v>37</v>
      </c>
      <c r="C76" s="6" t="s">
        <v>519</v>
      </c>
    </row>
    <row r="77" spans="1:11" ht="12.75" customHeight="1" outlineLevel="2">
      <c r="A77" s="12" t="s">
        <v>566</v>
      </c>
      <c r="B77" s="5" t="s">
        <v>37</v>
      </c>
      <c r="C77" s="6" t="s">
        <v>519</v>
      </c>
      <c r="D77" s="6" t="s">
        <v>520</v>
      </c>
      <c r="E77" s="5" t="s">
        <v>521</v>
      </c>
      <c r="F77" s="7">
        <v>-2945724161</v>
      </c>
      <c r="G77" s="7">
        <v>0</v>
      </c>
      <c r="H77" s="7">
        <v>-2945724161</v>
      </c>
      <c r="I77" s="7">
        <v>0</v>
      </c>
      <c r="J77" s="7">
        <v>-2945724161</v>
      </c>
      <c r="K77" s="7">
        <v>-1184309182</v>
      </c>
    </row>
    <row r="78" spans="1:11" ht="12.75" customHeight="1" outlineLevel="1" thickBot="1">
      <c r="A78" s="12" t="s">
        <v>567</v>
      </c>
      <c r="C78" s="6" t="s">
        <v>519</v>
      </c>
      <c r="E78" s="8" t="s">
        <v>172</v>
      </c>
      <c r="F78" s="9">
        <v>-2945724161</v>
      </c>
      <c r="G78" s="9">
        <v>0</v>
      </c>
      <c r="H78" s="9">
        <v>-2945724161</v>
      </c>
      <c r="I78" s="9">
        <v>0</v>
      </c>
      <c r="J78" s="9">
        <v>-2945724161</v>
      </c>
      <c r="K78" s="9">
        <v>-1184309182</v>
      </c>
    </row>
    <row r="79" spans="1:11" ht="12.75" customHeight="1" outlineLevel="2" thickTop="1">
      <c r="A79" s="12" t="s">
        <v>37</v>
      </c>
      <c r="C79" s="6" t="s">
        <v>522</v>
      </c>
    </row>
    <row r="80" spans="1:11" ht="12.75" customHeight="1" outlineLevel="2">
      <c r="A80" s="12" t="s">
        <v>568</v>
      </c>
      <c r="B80" s="5" t="s">
        <v>37</v>
      </c>
      <c r="C80" s="6" t="s">
        <v>522</v>
      </c>
      <c r="D80" s="6" t="s">
        <v>523</v>
      </c>
      <c r="E80" s="5" t="s">
        <v>524</v>
      </c>
      <c r="F80" s="7">
        <v>-519611847</v>
      </c>
      <c r="G80" s="7">
        <v>0</v>
      </c>
      <c r="H80" s="7">
        <v>-519611847</v>
      </c>
      <c r="I80" s="7">
        <v>0</v>
      </c>
      <c r="J80" s="7">
        <v>-519611847</v>
      </c>
      <c r="K80" s="7">
        <v>-466403118</v>
      </c>
    </row>
    <row r="81" spans="1:11" ht="12.75" customHeight="1" outlineLevel="1" thickBot="1">
      <c r="A81" s="12" t="s">
        <v>66</v>
      </c>
      <c r="C81" s="6" t="s">
        <v>522</v>
      </c>
      <c r="E81" s="8" t="s">
        <v>173</v>
      </c>
      <c r="F81" s="9">
        <v>-519611847</v>
      </c>
      <c r="G81" s="9">
        <v>0</v>
      </c>
      <c r="H81" s="9">
        <v>-519611847</v>
      </c>
      <c r="I81" s="9">
        <v>0</v>
      </c>
      <c r="J81" s="9">
        <v>-519611847</v>
      </c>
      <c r="K81" s="9">
        <v>-466403118</v>
      </c>
    </row>
    <row r="82" spans="1:11" ht="12.75" customHeight="1" outlineLevel="2" thickTop="1">
      <c r="A82" s="12" t="s">
        <v>37</v>
      </c>
      <c r="C82" s="6" t="s">
        <v>525</v>
      </c>
    </row>
    <row r="83" spans="1:11" ht="12.75" customHeight="1" outlineLevel="2">
      <c r="A83" s="12" t="s">
        <v>67</v>
      </c>
      <c r="B83" s="5" t="s">
        <v>37</v>
      </c>
      <c r="C83" s="6" t="s">
        <v>525</v>
      </c>
      <c r="D83" s="6" t="s">
        <v>526</v>
      </c>
      <c r="E83" s="5" t="s">
        <v>527</v>
      </c>
      <c r="F83" s="7">
        <v>1775663564</v>
      </c>
      <c r="G83" s="7">
        <v>0</v>
      </c>
      <c r="H83" s="7">
        <v>1775663564</v>
      </c>
      <c r="I83" s="7">
        <v>0</v>
      </c>
      <c r="J83" s="7">
        <v>1775663564</v>
      </c>
      <c r="K83" s="7">
        <v>-1199373467</v>
      </c>
    </row>
    <row r="84" spans="1:11" ht="12.75" customHeight="1" outlineLevel="1" thickBot="1">
      <c r="A84" s="12" t="s">
        <v>68</v>
      </c>
      <c r="C84" s="6" t="s">
        <v>525</v>
      </c>
      <c r="E84" s="8" t="s">
        <v>224</v>
      </c>
      <c r="F84" s="9">
        <v>1775663564</v>
      </c>
      <c r="G84" s="9">
        <v>0</v>
      </c>
      <c r="H84" s="9">
        <v>1775663564</v>
      </c>
      <c r="I84" s="9">
        <v>0</v>
      </c>
      <c r="J84" s="9">
        <v>1775663564</v>
      </c>
      <c r="K84" s="9">
        <v>-1199373467</v>
      </c>
    </row>
    <row r="85" spans="1:11" ht="12.75" customHeight="1" outlineLevel="2" thickTop="1">
      <c r="A85" s="12" t="s">
        <v>37</v>
      </c>
      <c r="C85" s="6" t="s">
        <v>528</v>
      </c>
    </row>
    <row r="86" spans="1:11" ht="12.75" customHeight="1" outlineLevel="2">
      <c r="A86" s="12" t="s">
        <v>69</v>
      </c>
      <c r="B86" s="5" t="s">
        <v>37</v>
      </c>
      <c r="C86" s="6" t="s">
        <v>528</v>
      </c>
      <c r="D86" s="6" t="s">
        <v>529</v>
      </c>
      <c r="E86" s="5" t="s">
        <v>530</v>
      </c>
      <c r="F86" s="7">
        <v>-63711887</v>
      </c>
      <c r="G86" s="7">
        <v>0</v>
      </c>
      <c r="H86" s="7">
        <v>-63711887</v>
      </c>
      <c r="I86" s="7">
        <v>0</v>
      </c>
      <c r="J86" s="7">
        <v>-63711887</v>
      </c>
      <c r="K86" s="7">
        <v>-9139154</v>
      </c>
    </row>
    <row r="87" spans="1:11" ht="12.75" customHeight="1" outlineLevel="1" thickBot="1">
      <c r="A87" s="12" t="s">
        <v>70</v>
      </c>
      <c r="C87" s="6" t="s">
        <v>528</v>
      </c>
      <c r="E87" s="8" t="s">
        <v>8</v>
      </c>
      <c r="F87" s="9">
        <v>-63711887</v>
      </c>
      <c r="G87" s="9">
        <v>0</v>
      </c>
      <c r="H87" s="9">
        <v>-63711887</v>
      </c>
      <c r="I87" s="9">
        <v>0</v>
      </c>
      <c r="J87" s="9">
        <v>-63711887</v>
      </c>
      <c r="K87" s="9">
        <v>-9139154</v>
      </c>
    </row>
    <row r="88" spans="1:11" ht="12.75" customHeight="1" outlineLevel="2" thickTop="1">
      <c r="A88" s="12" t="s">
        <v>37</v>
      </c>
      <c r="C88" s="6" t="s">
        <v>531</v>
      </c>
    </row>
    <row r="89" spans="1:11" ht="12.75" customHeight="1" outlineLevel="2">
      <c r="A89" s="12" t="s">
        <v>71</v>
      </c>
      <c r="B89" s="5" t="s">
        <v>37</v>
      </c>
      <c r="C89" s="6" t="s">
        <v>531</v>
      </c>
      <c r="D89" s="6" t="s">
        <v>532</v>
      </c>
      <c r="E89" s="5" t="s">
        <v>533</v>
      </c>
      <c r="F89" s="7">
        <v>-13504</v>
      </c>
      <c r="G89" s="7">
        <v>0</v>
      </c>
      <c r="H89" s="7">
        <v>-13504</v>
      </c>
      <c r="I89" s="7">
        <v>0</v>
      </c>
      <c r="J89" s="7">
        <v>-13504</v>
      </c>
      <c r="K89" s="7">
        <v>0</v>
      </c>
    </row>
    <row r="90" spans="1:11" ht="12.75" customHeight="1" outlineLevel="1" thickBot="1">
      <c r="A90" s="12" t="s">
        <v>72</v>
      </c>
      <c r="C90" s="6" t="s">
        <v>531</v>
      </c>
      <c r="E90" s="8" t="s">
        <v>9</v>
      </c>
      <c r="F90" s="9">
        <v>-13504</v>
      </c>
      <c r="G90" s="9">
        <v>0</v>
      </c>
      <c r="H90" s="9">
        <v>-13504</v>
      </c>
      <c r="I90" s="9">
        <v>0</v>
      </c>
      <c r="J90" s="9">
        <v>-13504</v>
      </c>
      <c r="K90" s="9">
        <v>0</v>
      </c>
    </row>
    <row r="91" spans="1:11" ht="12.75" customHeight="1" outlineLevel="2" thickTop="1">
      <c r="A91" s="12" t="s">
        <v>37</v>
      </c>
      <c r="C91" s="6" t="s">
        <v>412</v>
      </c>
    </row>
    <row r="92" spans="1:11" ht="12.75" customHeight="1" outlineLevel="2">
      <c r="A92" s="12" t="s">
        <v>119</v>
      </c>
      <c r="B92" s="5" t="s">
        <v>37</v>
      </c>
      <c r="C92" s="6" t="s">
        <v>412</v>
      </c>
      <c r="D92" s="6" t="s">
        <v>413</v>
      </c>
      <c r="E92" s="5" t="s">
        <v>414</v>
      </c>
      <c r="F92" s="7">
        <v>210407000</v>
      </c>
      <c r="G92" s="7">
        <v>0</v>
      </c>
      <c r="H92" s="7">
        <v>210407000</v>
      </c>
      <c r="I92" s="7">
        <v>0</v>
      </c>
      <c r="J92" s="7">
        <v>210407000</v>
      </c>
      <c r="K92" s="7">
        <v>158929000</v>
      </c>
    </row>
    <row r="93" spans="1:11" ht="12.75" customHeight="1" outlineLevel="1" thickBot="1">
      <c r="A93" s="12" t="s">
        <v>120</v>
      </c>
      <c r="C93" s="6" t="s">
        <v>412</v>
      </c>
      <c r="E93" s="8" t="s">
        <v>10</v>
      </c>
      <c r="F93" s="9">
        <v>210407000</v>
      </c>
      <c r="G93" s="9">
        <v>0</v>
      </c>
      <c r="H93" s="9">
        <v>210407000</v>
      </c>
      <c r="I93" s="9">
        <v>0</v>
      </c>
      <c r="J93" s="9">
        <v>210407000</v>
      </c>
      <c r="K93" s="9">
        <v>158929000</v>
      </c>
    </row>
    <row r="94" spans="1:11" ht="12.75" customHeight="1" outlineLevel="2" thickTop="1">
      <c r="A94" s="12" t="s">
        <v>37</v>
      </c>
      <c r="C94" s="6" t="s">
        <v>415</v>
      </c>
    </row>
    <row r="95" spans="1:11" ht="12.75" customHeight="1" outlineLevel="2">
      <c r="A95" s="12" t="s">
        <v>121</v>
      </c>
      <c r="B95" s="5" t="s">
        <v>37</v>
      </c>
      <c r="C95" s="6" t="s">
        <v>415</v>
      </c>
      <c r="D95" s="6" t="s">
        <v>416</v>
      </c>
      <c r="E95" s="5" t="s">
        <v>417</v>
      </c>
      <c r="F95" s="7">
        <v>6585000</v>
      </c>
      <c r="G95" s="7">
        <v>0</v>
      </c>
      <c r="H95" s="7">
        <v>6585000</v>
      </c>
      <c r="I95" s="7">
        <v>0</v>
      </c>
      <c r="J95" s="7">
        <v>6585000</v>
      </c>
      <c r="K95" s="7">
        <v>4800500</v>
      </c>
    </row>
    <row r="96" spans="1:11" ht="12.75" customHeight="1" outlineLevel="1" thickBot="1">
      <c r="A96" s="12" t="s">
        <v>122</v>
      </c>
      <c r="C96" s="6" t="s">
        <v>415</v>
      </c>
      <c r="E96" s="8" t="s">
        <v>199</v>
      </c>
      <c r="F96" s="9">
        <v>6585000</v>
      </c>
      <c r="G96" s="9">
        <v>0</v>
      </c>
      <c r="H96" s="9">
        <v>6585000</v>
      </c>
      <c r="I96" s="9">
        <v>0</v>
      </c>
      <c r="J96" s="9">
        <v>6585000</v>
      </c>
      <c r="K96" s="9">
        <v>4800500</v>
      </c>
    </row>
    <row r="97" spans="1:11" ht="12.75" customHeight="1" outlineLevel="2" thickTop="1">
      <c r="A97" s="12" t="s">
        <v>37</v>
      </c>
      <c r="C97" s="6" t="s">
        <v>418</v>
      </c>
    </row>
    <row r="98" spans="1:11" ht="12.75" customHeight="1" outlineLevel="2">
      <c r="A98" s="12" t="s">
        <v>481</v>
      </c>
      <c r="B98" s="5" t="s">
        <v>37</v>
      </c>
      <c r="C98" s="6" t="s">
        <v>418</v>
      </c>
      <c r="D98" s="6" t="s">
        <v>419</v>
      </c>
      <c r="E98" s="5" t="s">
        <v>420</v>
      </c>
      <c r="F98" s="7">
        <v>10520000</v>
      </c>
      <c r="G98" s="7">
        <v>0</v>
      </c>
      <c r="H98" s="7">
        <v>10520000</v>
      </c>
      <c r="I98" s="7">
        <v>0</v>
      </c>
      <c r="J98" s="7">
        <v>10520000</v>
      </c>
      <c r="K98" s="7">
        <v>7946000</v>
      </c>
    </row>
    <row r="99" spans="1:11" ht="12.75" customHeight="1" outlineLevel="1" thickBot="1">
      <c r="A99" s="12" t="s">
        <v>482</v>
      </c>
      <c r="C99" s="6" t="s">
        <v>418</v>
      </c>
      <c r="E99" s="8" t="s">
        <v>200</v>
      </c>
      <c r="F99" s="9">
        <v>10520000</v>
      </c>
      <c r="G99" s="9">
        <v>0</v>
      </c>
      <c r="H99" s="9">
        <v>10520000</v>
      </c>
      <c r="I99" s="9">
        <v>0</v>
      </c>
      <c r="J99" s="9">
        <v>10520000</v>
      </c>
      <c r="K99" s="9">
        <v>7946000</v>
      </c>
    </row>
    <row r="100" spans="1:11" ht="12.75" customHeight="1" outlineLevel="2" thickTop="1">
      <c r="A100" s="12" t="s">
        <v>37</v>
      </c>
      <c r="C100" s="6" t="s">
        <v>421</v>
      </c>
    </row>
    <row r="101" spans="1:11" ht="12.75" customHeight="1" outlineLevel="2">
      <c r="A101" s="12" t="s">
        <v>483</v>
      </c>
      <c r="B101" s="5" t="s">
        <v>37</v>
      </c>
      <c r="C101" s="6" t="s">
        <v>421</v>
      </c>
      <c r="D101" s="6" t="s">
        <v>422</v>
      </c>
      <c r="E101" s="5" t="s">
        <v>423</v>
      </c>
      <c r="F101" s="7">
        <v>300000</v>
      </c>
      <c r="G101" s="7">
        <v>0</v>
      </c>
      <c r="H101" s="7">
        <v>300000</v>
      </c>
      <c r="I101" s="7">
        <v>0</v>
      </c>
      <c r="J101" s="7">
        <v>300000</v>
      </c>
      <c r="K101" s="7">
        <v>250000</v>
      </c>
    </row>
    <row r="102" spans="1:11" ht="12.75" customHeight="1" outlineLevel="2">
      <c r="A102" s="12" t="s">
        <v>19</v>
      </c>
      <c r="B102" s="5" t="s">
        <v>37</v>
      </c>
      <c r="C102" s="6" t="s">
        <v>421</v>
      </c>
      <c r="D102" s="6" t="s">
        <v>237</v>
      </c>
      <c r="E102" s="5" t="s">
        <v>238</v>
      </c>
      <c r="F102" s="7">
        <v>205000</v>
      </c>
      <c r="G102" s="7">
        <v>0</v>
      </c>
      <c r="H102" s="7">
        <v>205000</v>
      </c>
      <c r="I102" s="7">
        <v>0</v>
      </c>
      <c r="J102" s="7">
        <v>205000</v>
      </c>
      <c r="K102" s="7">
        <v>85000</v>
      </c>
    </row>
    <row r="103" spans="1:11" ht="12.75" customHeight="1" outlineLevel="2">
      <c r="A103" s="12" t="s">
        <v>20</v>
      </c>
      <c r="B103" s="5" t="s">
        <v>37</v>
      </c>
      <c r="C103" s="6" t="s">
        <v>421</v>
      </c>
      <c r="D103" s="6" t="s">
        <v>239</v>
      </c>
      <c r="E103" s="5" t="s">
        <v>243</v>
      </c>
      <c r="F103" s="7">
        <v>28050</v>
      </c>
      <c r="G103" s="7">
        <v>0</v>
      </c>
      <c r="H103" s="7">
        <v>28050</v>
      </c>
      <c r="I103" s="7">
        <v>0</v>
      </c>
      <c r="J103" s="7">
        <v>28050</v>
      </c>
      <c r="K103" s="7">
        <v>22500</v>
      </c>
    </row>
    <row r="104" spans="1:11" ht="12.75" customHeight="1" outlineLevel="1" thickBot="1">
      <c r="A104" s="12" t="s">
        <v>21</v>
      </c>
      <c r="C104" s="6" t="s">
        <v>421</v>
      </c>
      <c r="E104" s="8" t="s">
        <v>201</v>
      </c>
      <c r="F104" s="9">
        <v>533050</v>
      </c>
      <c r="G104" s="9">
        <v>0</v>
      </c>
      <c r="H104" s="9">
        <v>533050</v>
      </c>
      <c r="I104" s="9">
        <v>0</v>
      </c>
      <c r="J104" s="9">
        <v>533050</v>
      </c>
      <c r="K104" s="9">
        <v>357500</v>
      </c>
    </row>
    <row r="105" spans="1:11" ht="12.75" customHeight="1" outlineLevel="2" thickTop="1">
      <c r="A105" s="12" t="s">
        <v>37</v>
      </c>
      <c r="C105" s="6" t="s">
        <v>244</v>
      </c>
    </row>
    <row r="106" spans="1:11" ht="12.75" customHeight="1" outlineLevel="1" thickBot="1">
      <c r="A106" s="12" t="s">
        <v>22</v>
      </c>
      <c r="C106" s="6" t="s">
        <v>244</v>
      </c>
      <c r="E106" s="8" t="s">
        <v>202</v>
      </c>
      <c r="F106" s="9">
        <v>0</v>
      </c>
      <c r="G106" s="9">
        <v>0</v>
      </c>
      <c r="H106" s="9">
        <v>0</v>
      </c>
      <c r="I106" s="9">
        <v>0</v>
      </c>
      <c r="J106" s="9">
        <v>0</v>
      </c>
      <c r="K106" s="9">
        <v>0</v>
      </c>
    </row>
    <row r="107" spans="1:11" ht="12.75" customHeight="1" outlineLevel="2" thickTop="1">
      <c r="A107" s="12" t="s">
        <v>37</v>
      </c>
      <c r="C107" s="6" t="s">
        <v>245</v>
      </c>
    </row>
    <row r="108" spans="1:11" ht="12.75" customHeight="1" outlineLevel="2">
      <c r="A108" s="12" t="s">
        <v>23</v>
      </c>
      <c r="B108" s="5" t="s">
        <v>37</v>
      </c>
      <c r="C108" s="6" t="s">
        <v>245</v>
      </c>
      <c r="D108" s="6" t="s">
        <v>246</v>
      </c>
      <c r="E108" s="5" t="s">
        <v>247</v>
      </c>
      <c r="F108" s="7">
        <v>21326640</v>
      </c>
      <c r="G108" s="7">
        <v>0</v>
      </c>
      <c r="H108" s="7">
        <v>21326640</v>
      </c>
      <c r="I108" s="7">
        <v>0</v>
      </c>
      <c r="J108" s="7">
        <v>21326640</v>
      </c>
      <c r="K108" s="7">
        <v>0</v>
      </c>
    </row>
    <row r="109" spans="1:11" ht="12.75" customHeight="1" outlineLevel="1" thickBot="1">
      <c r="A109" s="12" t="s">
        <v>24</v>
      </c>
      <c r="C109" s="6" t="s">
        <v>245</v>
      </c>
      <c r="E109" s="8" t="s">
        <v>203</v>
      </c>
      <c r="F109" s="9">
        <v>21326640</v>
      </c>
      <c r="G109" s="9">
        <v>0</v>
      </c>
      <c r="H109" s="9">
        <v>21326640</v>
      </c>
      <c r="I109" s="9">
        <v>0</v>
      </c>
      <c r="J109" s="9">
        <v>21326640</v>
      </c>
      <c r="K109" s="9">
        <v>0</v>
      </c>
    </row>
    <row r="110" spans="1:11" ht="12.75" customHeight="1" outlineLevel="2" thickTop="1">
      <c r="A110" s="12" t="s">
        <v>37</v>
      </c>
      <c r="C110" s="6" t="s">
        <v>248</v>
      </c>
    </row>
    <row r="111" spans="1:11" ht="12.75" customHeight="1" outlineLevel="2">
      <c r="A111" s="12" t="s">
        <v>25</v>
      </c>
      <c r="B111" s="5" t="s">
        <v>37</v>
      </c>
      <c r="C111" s="6" t="s">
        <v>248</v>
      </c>
      <c r="D111" s="6" t="s">
        <v>249</v>
      </c>
      <c r="E111" s="5" t="s">
        <v>250</v>
      </c>
      <c r="F111" s="7">
        <v>113161476</v>
      </c>
      <c r="G111" s="7">
        <v>0</v>
      </c>
      <c r="H111" s="7">
        <v>113161476</v>
      </c>
      <c r="I111" s="7">
        <v>0</v>
      </c>
      <c r="J111" s="7">
        <v>113161476</v>
      </c>
      <c r="K111" s="7">
        <v>0</v>
      </c>
    </row>
    <row r="112" spans="1:11" ht="12.75" customHeight="1" outlineLevel="1" thickBot="1">
      <c r="A112" s="12" t="s">
        <v>26</v>
      </c>
      <c r="C112" s="6" t="s">
        <v>248</v>
      </c>
      <c r="E112" s="8" t="s">
        <v>204</v>
      </c>
      <c r="F112" s="9">
        <v>113161476</v>
      </c>
      <c r="G112" s="9">
        <v>0</v>
      </c>
      <c r="H112" s="9">
        <v>113161476</v>
      </c>
      <c r="I112" s="9">
        <v>0</v>
      </c>
      <c r="J112" s="9">
        <v>113161476</v>
      </c>
      <c r="K112" s="9">
        <v>0</v>
      </c>
    </row>
    <row r="113" spans="1:11" ht="12.75" customHeight="1" outlineLevel="2" thickTop="1">
      <c r="A113" s="12" t="s">
        <v>37</v>
      </c>
      <c r="C113" s="6" t="s">
        <v>251</v>
      </c>
    </row>
    <row r="114" spans="1:11" ht="12.75" customHeight="1" outlineLevel="2">
      <c r="A114" s="12" t="s">
        <v>27</v>
      </c>
      <c r="B114" s="5" t="s">
        <v>37</v>
      </c>
      <c r="C114" s="6" t="s">
        <v>251</v>
      </c>
      <c r="D114" s="6" t="s">
        <v>252</v>
      </c>
      <c r="E114" s="5" t="s">
        <v>253</v>
      </c>
      <c r="F114" s="7">
        <v>787500</v>
      </c>
      <c r="G114" s="7">
        <v>0</v>
      </c>
      <c r="H114" s="7">
        <v>787500</v>
      </c>
      <c r="I114" s="7">
        <v>0</v>
      </c>
      <c r="J114" s="7">
        <v>787500</v>
      </c>
      <c r="K114" s="7">
        <v>0</v>
      </c>
    </row>
    <row r="115" spans="1:11" ht="12.75" customHeight="1" outlineLevel="2">
      <c r="A115" s="12" t="s">
        <v>281</v>
      </c>
      <c r="B115" s="5" t="s">
        <v>37</v>
      </c>
      <c r="C115" s="6" t="s">
        <v>251</v>
      </c>
      <c r="D115" s="6" t="s">
        <v>254</v>
      </c>
      <c r="E115" s="5" t="s">
        <v>255</v>
      </c>
      <c r="F115" s="7">
        <v>113242</v>
      </c>
      <c r="G115" s="7">
        <v>0</v>
      </c>
      <c r="H115" s="7">
        <v>113242</v>
      </c>
      <c r="I115" s="7">
        <v>0</v>
      </c>
      <c r="J115" s="7">
        <v>113242</v>
      </c>
      <c r="K115" s="7">
        <v>293701</v>
      </c>
    </row>
    <row r="116" spans="1:11" ht="12.75" customHeight="1" outlineLevel="2">
      <c r="A116" s="12" t="s">
        <v>282</v>
      </c>
      <c r="B116" s="5" t="s">
        <v>37</v>
      </c>
      <c r="C116" s="6" t="s">
        <v>251</v>
      </c>
      <c r="D116" s="6" t="s">
        <v>256</v>
      </c>
      <c r="E116" s="5" t="s">
        <v>257</v>
      </c>
      <c r="F116" s="7">
        <v>1802803</v>
      </c>
      <c r="G116" s="7">
        <v>0</v>
      </c>
      <c r="H116" s="7">
        <v>1802803</v>
      </c>
      <c r="I116" s="7">
        <v>0</v>
      </c>
      <c r="J116" s="7">
        <v>1802803</v>
      </c>
      <c r="K116" s="7">
        <v>638300</v>
      </c>
    </row>
    <row r="117" spans="1:11" ht="12.75" customHeight="1" outlineLevel="2">
      <c r="A117" s="12" t="s">
        <v>283</v>
      </c>
      <c r="B117" s="5" t="s">
        <v>37</v>
      </c>
      <c r="C117" s="6" t="s">
        <v>251</v>
      </c>
      <c r="D117" s="6" t="s">
        <v>258</v>
      </c>
      <c r="E117" s="5" t="s">
        <v>259</v>
      </c>
      <c r="F117" s="7">
        <v>63435</v>
      </c>
      <c r="G117" s="7">
        <v>0</v>
      </c>
      <c r="H117" s="7">
        <v>63435</v>
      </c>
      <c r="I117" s="7">
        <v>0</v>
      </c>
      <c r="J117" s="7">
        <v>63435</v>
      </c>
      <c r="K117" s="7">
        <v>9422</v>
      </c>
    </row>
    <row r="118" spans="1:11" ht="12.75" customHeight="1" outlineLevel="2">
      <c r="A118" s="12" t="s">
        <v>284</v>
      </c>
      <c r="B118" s="5" t="s">
        <v>37</v>
      </c>
      <c r="C118" s="6" t="s">
        <v>251</v>
      </c>
      <c r="D118" s="6" t="s">
        <v>260</v>
      </c>
      <c r="E118" s="5" t="s">
        <v>261</v>
      </c>
      <c r="F118" s="7">
        <v>0</v>
      </c>
      <c r="G118" s="7">
        <v>0</v>
      </c>
      <c r="H118" s="7">
        <v>0</v>
      </c>
      <c r="I118" s="7">
        <v>0</v>
      </c>
      <c r="J118" s="7">
        <v>0</v>
      </c>
      <c r="K118" s="7">
        <v>265170</v>
      </c>
    </row>
    <row r="119" spans="1:11" ht="12.75" customHeight="1" outlineLevel="2">
      <c r="A119" s="12" t="s">
        <v>285</v>
      </c>
      <c r="B119" s="5" t="s">
        <v>37</v>
      </c>
      <c r="C119" s="6" t="s">
        <v>251</v>
      </c>
      <c r="D119" s="6" t="s">
        <v>262</v>
      </c>
      <c r="E119" s="5" t="s">
        <v>263</v>
      </c>
      <c r="F119" s="7">
        <v>19868</v>
      </c>
      <c r="G119" s="7">
        <v>0</v>
      </c>
      <c r="H119" s="7">
        <v>19868</v>
      </c>
      <c r="I119" s="7">
        <v>0</v>
      </c>
      <c r="J119" s="7">
        <v>19868</v>
      </c>
      <c r="K119" s="7">
        <v>268923</v>
      </c>
    </row>
    <row r="120" spans="1:11" ht="12.75" customHeight="1" outlineLevel="2">
      <c r="A120" s="12" t="s">
        <v>286</v>
      </c>
      <c r="B120" s="5" t="s">
        <v>37</v>
      </c>
      <c r="C120" s="6" t="s">
        <v>251</v>
      </c>
      <c r="D120" s="6" t="s">
        <v>264</v>
      </c>
      <c r="E120" s="5" t="s">
        <v>265</v>
      </c>
      <c r="F120" s="7">
        <v>100000</v>
      </c>
      <c r="G120" s="7">
        <v>0</v>
      </c>
      <c r="H120" s="7">
        <v>100000</v>
      </c>
      <c r="I120" s="7">
        <v>0</v>
      </c>
      <c r="J120" s="7">
        <v>100000</v>
      </c>
      <c r="K120" s="7">
        <v>100000</v>
      </c>
    </row>
    <row r="121" spans="1:11" ht="12.75" customHeight="1" outlineLevel="2">
      <c r="A121" s="12" t="s">
        <v>287</v>
      </c>
      <c r="B121" s="5" t="s">
        <v>37</v>
      </c>
      <c r="C121" s="6" t="s">
        <v>251</v>
      </c>
      <c r="D121" s="6" t="s">
        <v>266</v>
      </c>
      <c r="E121" s="5" t="s">
        <v>300</v>
      </c>
      <c r="F121" s="7">
        <v>239423</v>
      </c>
      <c r="G121" s="7">
        <v>0</v>
      </c>
      <c r="H121" s="7">
        <v>239423</v>
      </c>
      <c r="I121" s="7">
        <v>0</v>
      </c>
      <c r="J121" s="7">
        <v>239423</v>
      </c>
      <c r="K121" s="7">
        <v>0</v>
      </c>
    </row>
    <row r="122" spans="1:11" ht="12.75" customHeight="1" outlineLevel="2">
      <c r="A122" s="12" t="s">
        <v>288</v>
      </c>
      <c r="B122" s="5" t="s">
        <v>37</v>
      </c>
      <c r="C122" s="6" t="s">
        <v>251</v>
      </c>
      <c r="D122" s="6" t="s">
        <v>301</v>
      </c>
      <c r="E122" s="5" t="s">
        <v>302</v>
      </c>
      <c r="F122" s="7">
        <v>2530073</v>
      </c>
      <c r="G122" s="7">
        <v>0</v>
      </c>
      <c r="H122" s="7">
        <v>2530073</v>
      </c>
      <c r="I122" s="7">
        <v>0</v>
      </c>
      <c r="J122" s="7">
        <v>2530073</v>
      </c>
      <c r="K122" s="7">
        <v>958422</v>
      </c>
    </row>
    <row r="123" spans="1:11" ht="12.75" customHeight="1" outlineLevel="2">
      <c r="A123" s="12" t="s">
        <v>289</v>
      </c>
      <c r="B123" s="5" t="s">
        <v>37</v>
      </c>
      <c r="C123" s="6" t="s">
        <v>251</v>
      </c>
      <c r="D123" s="6" t="s">
        <v>303</v>
      </c>
      <c r="E123" s="5" t="s">
        <v>304</v>
      </c>
      <c r="F123" s="7">
        <v>151528</v>
      </c>
      <c r="G123" s="7">
        <v>0</v>
      </c>
      <c r="H123" s="7">
        <v>151528</v>
      </c>
      <c r="I123" s="7">
        <v>0</v>
      </c>
      <c r="J123" s="7">
        <v>151528</v>
      </c>
      <c r="K123" s="7">
        <v>150</v>
      </c>
    </row>
    <row r="124" spans="1:11" ht="12.75" customHeight="1" outlineLevel="2">
      <c r="A124" s="12" t="s">
        <v>290</v>
      </c>
      <c r="B124" s="5" t="s">
        <v>37</v>
      </c>
      <c r="C124" s="6" t="s">
        <v>251</v>
      </c>
      <c r="D124" s="6" t="s">
        <v>305</v>
      </c>
      <c r="E124" s="5" t="s">
        <v>238</v>
      </c>
      <c r="F124" s="7">
        <v>0</v>
      </c>
      <c r="G124" s="7">
        <v>0</v>
      </c>
      <c r="H124" s="7">
        <v>0</v>
      </c>
      <c r="I124" s="7">
        <v>0</v>
      </c>
      <c r="J124" s="7">
        <v>0</v>
      </c>
      <c r="K124" s="7">
        <v>1366782</v>
      </c>
    </row>
    <row r="125" spans="1:11" ht="12.75" customHeight="1" outlineLevel="2">
      <c r="A125" s="12" t="s">
        <v>355</v>
      </c>
      <c r="B125" s="5" t="s">
        <v>37</v>
      </c>
      <c r="C125" s="6" t="s">
        <v>251</v>
      </c>
      <c r="D125" s="6" t="s">
        <v>353</v>
      </c>
      <c r="E125" s="5" t="s">
        <v>354</v>
      </c>
      <c r="F125" s="7">
        <v>3652389</v>
      </c>
      <c r="G125" s="7">
        <v>0</v>
      </c>
      <c r="H125" s="7">
        <v>3652389</v>
      </c>
      <c r="I125" s="7">
        <v>0</v>
      </c>
      <c r="J125" s="7">
        <v>3652389</v>
      </c>
      <c r="K125" s="7">
        <v>0</v>
      </c>
    </row>
    <row r="126" spans="1:11" ht="12.75" customHeight="1" outlineLevel="1" thickBot="1">
      <c r="A126" s="12" t="s">
        <v>291</v>
      </c>
      <c r="C126" s="6" t="s">
        <v>251</v>
      </c>
      <c r="E126" s="8" t="s">
        <v>9</v>
      </c>
      <c r="F126" s="9">
        <v>9460261</v>
      </c>
      <c r="G126" s="9">
        <v>0</v>
      </c>
      <c r="H126" s="9">
        <v>9460261</v>
      </c>
      <c r="I126" s="9">
        <v>0</v>
      </c>
      <c r="J126" s="9">
        <v>9460261</v>
      </c>
      <c r="K126" s="9">
        <v>3900870</v>
      </c>
    </row>
    <row r="127" spans="1:11" ht="12.75" customHeight="1" outlineLevel="2" thickTop="1">
      <c r="A127" s="12" t="s">
        <v>37</v>
      </c>
      <c r="C127" s="6" t="s">
        <v>306</v>
      </c>
    </row>
    <row r="128" spans="1:11" ht="12.75" customHeight="1" outlineLevel="2">
      <c r="A128" s="12" t="s">
        <v>292</v>
      </c>
      <c r="B128" s="5" t="s">
        <v>37</v>
      </c>
      <c r="C128" s="6" t="s">
        <v>306</v>
      </c>
      <c r="D128" s="6" t="s">
        <v>307</v>
      </c>
      <c r="E128" s="5" t="s">
        <v>308</v>
      </c>
      <c r="F128" s="7">
        <v>269032</v>
      </c>
      <c r="G128" s="7">
        <v>0</v>
      </c>
      <c r="H128" s="7">
        <v>269032</v>
      </c>
      <c r="I128" s="7">
        <v>0</v>
      </c>
      <c r="J128" s="7">
        <v>269032</v>
      </c>
      <c r="K128" s="7">
        <v>159553</v>
      </c>
    </row>
    <row r="129" spans="1:11" ht="12.75" customHeight="1" outlineLevel="1" thickBot="1">
      <c r="A129" s="12" t="s">
        <v>293</v>
      </c>
      <c r="C129" s="6" t="s">
        <v>306</v>
      </c>
      <c r="E129" s="8" t="s">
        <v>337</v>
      </c>
      <c r="F129" s="9">
        <v>269032</v>
      </c>
      <c r="G129" s="9">
        <v>0</v>
      </c>
      <c r="H129" s="9">
        <v>269032</v>
      </c>
      <c r="I129" s="9">
        <v>0</v>
      </c>
      <c r="J129" s="9">
        <v>269032</v>
      </c>
      <c r="K129" s="9">
        <v>159553</v>
      </c>
    </row>
    <row r="130" spans="1:11" ht="12.75" customHeight="1" outlineLevel="2" thickTop="1">
      <c r="A130" s="12" t="s">
        <v>37</v>
      </c>
      <c r="C130" s="6" t="s">
        <v>309</v>
      </c>
    </row>
    <row r="131" spans="1:11" ht="12.75" customHeight="1" outlineLevel="2">
      <c r="A131" s="12" t="s">
        <v>294</v>
      </c>
      <c r="B131" s="5" t="s">
        <v>37</v>
      </c>
      <c r="C131" s="6" t="s">
        <v>309</v>
      </c>
      <c r="D131" s="6" t="s">
        <v>310</v>
      </c>
      <c r="E131" s="5" t="s">
        <v>311</v>
      </c>
      <c r="F131" s="7">
        <v>1320000</v>
      </c>
      <c r="G131" s="7">
        <v>0</v>
      </c>
      <c r="H131" s="7">
        <v>1320000</v>
      </c>
      <c r="I131" s="7">
        <v>0</v>
      </c>
      <c r="J131" s="7">
        <v>1320000</v>
      </c>
      <c r="K131" s="7">
        <v>375000</v>
      </c>
    </row>
    <row r="132" spans="1:11" ht="12.75" customHeight="1" outlineLevel="2">
      <c r="A132" s="12" t="s">
        <v>295</v>
      </c>
      <c r="B132" s="5" t="s">
        <v>37</v>
      </c>
      <c r="C132" s="6" t="s">
        <v>309</v>
      </c>
      <c r="D132" s="6" t="s">
        <v>312</v>
      </c>
      <c r="E132" s="5" t="s">
        <v>313</v>
      </c>
      <c r="F132" s="7">
        <v>1315000</v>
      </c>
      <c r="G132" s="7">
        <v>0</v>
      </c>
      <c r="H132" s="7">
        <v>1315000</v>
      </c>
      <c r="I132" s="7">
        <v>0</v>
      </c>
      <c r="J132" s="7">
        <v>1315000</v>
      </c>
      <c r="K132" s="7">
        <v>510135</v>
      </c>
    </row>
    <row r="133" spans="1:11" ht="12.75" customHeight="1" outlineLevel="2">
      <c r="A133" s="12" t="s">
        <v>296</v>
      </c>
      <c r="B133" s="5" t="s">
        <v>37</v>
      </c>
      <c r="C133" s="6" t="s">
        <v>309</v>
      </c>
      <c r="D133" s="6" t="s">
        <v>314</v>
      </c>
      <c r="E133" s="5" t="s">
        <v>315</v>
      </c>
      <c r="F133" s="7">
        <v>1285000</v>
      </c>
      <c r="G133" s="7">
        <v>0</v>
      </c>
      <c r="H133" s="7">
        <v>1285000</v>
      </c>
      <c r="I133" s="7">
        <v>0</v>
      </c>
      <c r="J133" s="7">
        <v>1285000</v>
      </c>
      <c r="K133" s="7">
        <v>340000</v>
      </c>
    </row>
    <row r="134" spans="1:11" ht="12.75" customHeight="1" outlineLevel="2">
      <c r="A134" s="12" t="s">
        <v>297</v>
      </c>
      <c r="B134" s="5" t="s">
        <v>37</v>
      </c>
      <c r="C134" s="6" t="s">
        <v>309</v>
      </c>
      <c r="D134" s="6" t="s">
        <v>426</v>
      </c>
      <c r="E134" s="5" t="s">
        <v>427</v>
      </c>
      <c r="F134" s="7">
        <v>67500</v>
      </c>
      <c r="G134" s="7">
        <v>0</v>
      </c>
      <c r="H134" s="7">
        <v>67500</v>
      </c>
      <c r="I134" s="7">
        <v>0</v>
      </c>
      <c r="J134" s="7">
        <v>67500</v>
      </c>
      <c r="K134" s="7">
        <v>0</v>
      </c>
    </row>
    <row r="135" spans="1:11" ht="12.75" customHeight="1" outlineLevel="1" thickBot="1">
      <c r="A135" s="12" t="s">
        <v>298</v>
      </c>
      <c r="C135" s="6" t="s">
        <v>309</v>
      </c>
      <c r="E135" s="8" t="s">
        <v>338</v>
      </c>
      <c r="F135" s="9">
        <v>3987500</v>
      </c>
      <c r="G135" s="9">
        <v>0</v>
      </c>
      <c r="H135" s="9">
        <v>3987500</v>
      </c>
      <c r="I135" s="9">
        <v>0</v>
      </c>
      <c r="J135" s="9">
        <v>3987500</v>
      </c>
      <c r="K135" s="9">
        <v>1225135</v>
      </c>
    </row>
    <row r="136" spans="1:11" ht="12.75" customHeight="1" outlineLevel="2" thickTop="1">
      <c r="A136" s="12" t="s">
        <v>37</v>
      </c>
      <c r="C136" s="6" t="s">
        <v>428</v>
      </c>
    </row>
    <row r="137" spans="1:11" ht="12.75" customHeight="1" outlineLevel="1" thickBot="1">
      <c r="A137" s="12" t="s">
        <v>299</v>
      </c>
      <c r="C137" s="6" t="s">
        <v>428</v>
      </c>
      <c r="E137" s="8" t="s">
        <v>339</v>
      </c>
      <c r="F137" s="9">
        <v>0</v>
      </c>
      <c r="G137" s="9">
        <v>0</v>
      </c>
      <c r="H137" s="9">
        <v>0</v>
      </c>
      <c r="I137" s="9">
        <v>0</v>
      </c>
      <c r="J137" s="9">
        <v>0</v>
      </c>
      <c r="K137" s="9">
        <v>0</v>
      </c>
    </row>
    <row r="138" spans="1:11" ht="12.75" customHeight="1" outlineLevel="2" thickTop="1">
      <c r="A138" s="12" t="s">
        <v>37</v>
      </c>
      <c r="C138" s="6" t="s">
        <v>429</v>
      </c>
    </row>
    <row r="139" spans="1:11" ht="12.75" customHeight="1" outlineLevel="2">
      <c r="A139" s="12" t="s">
        <v>462</v>
      </c>
      <c r="B139" s="5" t="s">
        <v>37</v>
      </c>
      <c r="C139" s="6" t="s">
        <v>429</v>
      </c>
      <c r="D139" s="6" t="s">
        <v>430</v>
      </c>
      <c r="E139" s="5" t="s">
        <v>431</v>
      </c>
      <c r="F139" s="7">
        <v>1414544</v>
      </c>
      <c r="G139" s="7">
        <v>0</v>
      </c>
      <c r="H139" s="7">
        <v>1414544</v>
      </c>
      <c r="I139" s="7">
        <v>0</v>
      </c>
      <c r="J139" s="7">
        <v>1414544</v>
      </c>
      <c r="K139" s="7">
        <v>1778094</v>
      </c>
    </row>
    <row r="140" spans="1:11" ht="12.75" customHeight="1" outlineLevel="2">
      <c r="A140" s="12" t="s">
        <v>463</v>
      </c>
      <c r="B140" s="5" t="s">
        <v>37</v>
      </c>
      <c r="C140" s="6" t="s">
        <v>429</v>
      </c>
      <c r="D140" s="6" t="s">
        <v>432</v>
      </c>
      <c r="E140" s="5" t="s">
        <v>433</v>
      </c>
      <c r="F140" s="7">
        <v>1019641</v>
      </c>
      <c r="G140" s="7">
        <v>0</v>
      </c>
      <c r="H140" s="7">
        <v>1019641</v>
      </c>
      <c r="I140" s="7">
        <v>0</v>
      </c>
      <c r="J140" s="7">
        <v>1019641</v>
      </c>
      <c r="K140" s="7">
        <v>1988712</v>
      </c>
    </row>
    <row r="141" spans="1:11" ht="12.75" customHeight="1" outlineLevel="2">
      <c r="A141" s="12" t="s">
        <v>464</v>
      </c>
      <c r="B141" s="5" t="s">
        <v>37</v>
      </c>
      <c r="C141" s="6" t="s">
        <v>429</v>
      </c>
      <c r="D141" s="6" t="s">
        <v>228</v>
      </c>
      <c r="E141" s="5" t="s">
        <v>229</v>
      </c>
      <c r="F141" s="7">
        <v>6000</v>
      </c>
      <c r="G141" s="7">
        <v>0</v>
      </c>
      <c r="H141" s="7">
        <v>6000</v>
      </c>
      <c r="I141" s="7">
        <v>0</v>
      </c>
      <c r="J141" s="7">
        <v>6000</v>
      </c>
      <c r="K141" s="7">
        <v>5500</v>
      </c>
    </row>
    <row r="142" spans="1:11" ht="12.75" customHeight="1" outlineLevel="2">
      <c r="A142" s="12" t="s">
        <v>465</v>
      </c>
      <c r="B142" s="5" t="s">
        <v>37</v>
      </c>
      <c r="C142" s="6" t="s">
        <v>429</v>
      </c>
      <c r="D142" s="6" t="s">
        <v>230</v>
      </c>
      <c r="E142" s="5" t="s">
        <v>231</v>
      </c>
      <c r="F142" s="7">
        <v>538000</v>
      </c>
      <c r="G142" s="7">
        <v>0</v>
      </c>
      <c r="H142" s="7">
        <v>538000</v>
      </c>
      <c r="I142" s="7">
        <v>0</v>
      </c>
      <c r="J142" s="7">
        <v>538000</v>
      </c>
      <c r="K142" s="7">
        <v>0</v>
      </c>
    </row>
    <row r="143" spans="1:11" ht="12.75" customHeight="1" outlineLevel="1" thickBot="1">
      <c r="A143" s="12" t="s">
        <v>466</v>
      </c>
      <c r="C143" s="6" t="s">
        <v>429</v>
      </c>
      <c r="E143" s="8" t="s">
        <v>340</v>
      </c>
      <c r="F143" s="9">
        <v>2978185</v>
      </c>
      <c r="G143" s="9">
        <v>0</v>
      </c>
      <c r="H143" s="9">
        <v>2978185</v>
      </c>
      <c r="I143" s="9">
        <v>0</v>
      </c>
      <c r="J143" s="9">
        <v>2978185</v>
      </c>
      <c r="K143" s="9">
        <v>3772306</v>
      </c>
    </row>
    <row r="144" spans="1:11" ht="12.75" customHeight="1" outlineLevel="2" thickTop="1">
      <c r="A144" s="12" t="s">
        <v>37</v>
      </c>
      <c r="C144" s="6" t="s">
        <v>453</v>
      </c>
    </row>
    <row r="145" spans="1:11" ht="12.75" customHeight="1" outlineLevel="2">
      <c r="A145" s="12" t="s">
        <v>467</v>
      </c>
      <c r="B145" s="5" t="s">
        <v>37</v>
      </c>
      <c r="C145" s="6" t="s">
        <v>453</v>
      </c>
      <c r="D145" s="6" t="s">
        <v>454</v>
      </c>
      <c r="E145" s="5" t="s">
        <v>455</v>
      </c>
      <c r="F145" s="7">
        <v>2766963</v>
      </c>
      <c r="G145" s="7">
        <v>0</v>
      </c>
      <c r="H145" s="7">
        <v>2766963</v>
      </c>
      <c r="I145" s="7">
        <v>0</v>
      </c>
      <c r="J145" s="7">
        <v>2766963</v>
      </c>
      <c r="K145" s="7">
        <v>0</v>
      </c>
    </row>
    <row r="146" spans="1:11" ht="12.75" customHeight="1" outlineLevel="1" thickBot="1">
      <c r="A146" s="12" t="s">
        <v>468</v>
      </c>
      <c r="C146" s="6" t="s">
        <v>453</v>
      </c>
      <c r="E146" s="8" t="s">
        <v>341</v>
      </c>
      <c r="F146" s="9">
        <v>2766963</v>
      </c>
      <c r="G146" s="9">
        <v>0</v>
      </c>
      <c r="H146" s="9">
        <v>2766963</v>
      </c>
      <c r="I146" s="9">
        <v>0</v>
      </c>
      <c r="J146" s="9">
        <v>2766963</v>
      </c>
      <c r="K146" s="9">
        <v>0</v>
      </c>
    </row>
    <row r="147" spans="1:11" ht="12.75" customHeight="1" thickTop="1" thickBot="1">
      <c r="A147" s="12" t="s">
        <v>342</v>
      </c>
      <c r="C147" s="10" t="s">
        <v>456</v>
      </c>
      <c r="F147" s="9">
        <v>0</v>
      </c>
      <c r="G147" s="9">
        <v>0</v>
      </c>
      <c r="H147" s="9">
        <v>0</v>
      </c>
      <c r="I147" s="9">
        <v>0</v>
      </c>
      <c r="J147" s="9">
        <v>0</v>
      </c>
      <c r="K147" s="9">
        <v>0</v>
      </c>
    </row>
    <row r="148" spans="1:11" ht="12.75" customHeight="1" thickTop="1"/>
  </sheetData>
  <customSheetViews>
    <customSheetView guid="{84FBBE83-FF6F-4C76-A58E-D04643F715A5}" showPageBreaks="1" showGridLines="0" hiddenColumns="1" state="hidden" topLeftCell="D1">
      <pane xSplit="2" ySplit="1" topLeftCell="F2" activePane="bottomRight" state="frozen"/>
      <selection pane="bottomRight" activeCell="A15" sqref="A15"/>
      <pageMargins left="0.78740157480314965" right="0.78740157480314965" top="1.1811023622047245" bottom="0.78740157480314965" header="0.39370078740157483" footer="0.39370078740157483"/>
      <printOptions gridLines="1"/>
      <pageSetup paperSize="9" pageOrder="overThenDown" orientation="landscape" r:id="rId1"/>
      <headerFooter alignWithMargins="0"/>
    </customSheetView>
  </customSheetViews>
  <phoneticPr fontId="12" type="noConversion"/>
  <printOptions gridLines="1"/>
  <pageMargins left="0.78740157480314965" right="0.78740157480314965" top="1.1811023622047245" bottom="0.78740157480314965" header="0.39370078740157483" footer="0.39370078740157483"/>
  <pageSetup paperSize="9" pageOrder="overThenDown"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selection activeCell="B51" sqref="B51:H53"/>
    </sheetView>
  </sheetViews>
  <sheetFormatPr defaultRowHeight="15.75"/>
  <cols>
    <col min="1" max="1" width="5.125" style="18" customWidth="1"/>
    <col min="2" max="2" width="3.625" style="18" customWidth="1"/>
    <col min="3" max="3" width="24.25" style="18" customWidth="1"/>
    <col min="4" max="4" width="4.375" style="18" customWidth="1"/>
    <col min="5" max="5" width="13.125" style="30" customWidth="1"/>
    <col min="6" max="6" width="13.875" style="18" customWidth="1"/>
  </cols>
  <sheetData>
    <row r="1" spans="1:11">
      <c r="A1" s="14" t="str">
        <f>BS!$A$1</f>
        <v>NATIONAL INVESTMENT (UNIT) TRUST</v>
      </c>
      <c r="B1" s="14"/>
      <c r="C1" s="14"/>
      <c r="D1" s="14"/>
      <c r="E1" s="14"/>
      <c r="F1" s="14"/>
      <c r="G1" s="452" t="s">
        <v>1409</v>
      </c>
    </row>
    <row r="2" spans="1:11">
      <c r="A2" s="56" t="s">
        <v>372</v>
      </c>
      <c r="B2" s="65"/>
      <c r="C2" s="65"/>
      <c r="D2" s="65"/>
      <c r="E2" s="65"/>
      <c r="F2" s="65"/>
    </row>
    <row r="3" spans="1:11">
      <c r="A3" s="99" t="str">
        <f>'P&amp;L'!$A$3</f>
        <v>FOR THE QUARTER ENDED SEPTEMBER 30, 2015</v>
      </c>
      <c r="B3" s="65"/>
      <c r="C3" s="65"/>
      <c r="D3" s="65"/>
      <c r="E3" s="65"/>
      <c r="F3" s="65"/>
    </row>
    <row r="4" spans="1:11">
      <c r="A4" s="99" t="s">
        <v>603</v>
      </c>
      <c r="B4" s="65"/>
      <c r="C4" s="65"/>
      <c r="D4" s="65"/>
      <c r="E4" s="65"/>
      <c r="F4" s="65"/>
    </row>
    <row r="5" spans="1:11">
      <c r="A5" s="99"/>
      <c r="B5" s="65"/>
      <c r="C5" s="65"/>
      <c r="D5" s="65"/>
      <c r="E5" s="65"/>
      <c r="F5" s="65"/>
    </row>
    <row r="6" spans="1:11" ht="24">
      <c r="A6" s="171"/>
      <c r="B6" s="171"/>
      <c r="C6" s="171"/>
      <c r="D6" s="172"/>
      <c r="E6" s="292" t="s">
        <v>1408</v>
      </c>
      <c r="F6" s="292" t="s">
        <v>1410</v>
      </c>
      <c r="G6" s="292" t="s">
        <v>89</v>
      </c>
    </row>
    <row r="7" spans="1:11">
      <c r="A7" s="171"/>
      <c r="B7" s="171"/>
      <c r="C7" s="171"/>
      <c r="D7" s="172"/>
      <c r="E7" s="379" t="s">
        <v>575</v>
      </c>
      <c r="F7" s="380"/>
      <c r="G7" s="381"/>
      <c r="H7" s="378"/>
      <c r="I7" s="378"/>
      <c r="J7" s="378"/>
      <c r="K7" s="378"/>
    </row>
    <row r="8" spans="1:11">
      <c r="A8" s="183" t="s">
        <v>279</v>
      </c>
      <c r="B8" s="173"/>
      <c r="C8" s="173"/>
      <c r="D8" s="174"/>
      <c r="E8" s="179">
        <f>Distri!E12</f>
        <v>4334015</v>
      </c>
      <c r="F8" s="179">
        <v>10236793</v>
      </c>
      <c r="G8" s="177">
        <f>F15</f>
        <v>4474785</v>
      </c>
    </row>
    <row r="9" spans="1:11" s="177" customFormat="1" ht="11.25">
      <c r="A9" s="183"/>
    </row>
    <row r="10" spans="1:11">
      <c r="A10" s="185" t="s">
        <v>1412</v>
      </c>
      <c r="B10" s="173"/>
      <c r="C10" s="173"/>
      <c r="D10" s="172"/>
      <c r="E10" s="175"/>
      <c r="F10" s="175"/>
      <c r="G10" s="177"/>
    </row>
    <row r="11" spans="1:11">
      <c r="A11" s="187" t="s">
        <v>1413</v>
      </c>
      <c r="B11" s="177"/>
      <c r="C11" s="177"/>
      <c r="D11" s="180"/>
      <c r="E11" s="179">
        <f>Distri!E15</f>
        <v>0</v>
      </c>
      <c r="F11" s="184">
        <v>-4797718</v>
      </c>
      <c r="G11" s="177">
        <f>E11-F11</f>
        <v>4797718</v>
      </c>
    </row>
    <row r="12" spans="1:11" s="177" customFormat="1" ht="11.25">
      <c r="A12" s="183"/>
    </row>
    <row r="13" spans="1:11">
      <c r="A13" s="183" t="s">
        <v>605</v>
      </c>
      <c r="B13" s="177"/>
      <c r="C13" s="177"/>
      <c r="D13" s="177"/>
      <c r="E13" s="177">
        <f>Distri!E23</f>
        <v>2724816</v>
      </c>
      <c r="F13" s="177">
        <v>-964290</v>
      </c>
      <c r="G13" s="177" t="e">
        <f>Distri!#REF!</f>
        <v>#REF!</v>
      </c>
    </row>
    <row r="14" spans="1:11" s="177" customFormat="1" ht="11.25">
      <c r="A14" s="183"/>
    </row>
    <row r="15" spans="1:11" ht="16.5" thickBot="1">
      <c r="A15" s="183" t="s">
        <v>184</v>
      </c>
      <c r="B15" s="177"/>
      <c r="C15" s="177"/>
      <c r="D15" s="177"/>
      <c r="E15" s="189">
        <f>E8+E11+E13</f>
        <v>7058831</v>
      </c>
      <c r="F15" s="189">
        <f>F8+F11+F13</f>
        <v>4474785</v>
      </c>
      <c r="G15" s="189" t="e">
        <f>G8+G11+G13</f>
        <v>#REF!</v>
      </c>
    </row>
    <row r="16" spans="1:11" ht="16.5" thickTop="1">
      <c r="A16" s="183"/>
      <c r="B16" s="177"/>
      <c r="C16" s="177"/>
      <c r="D16" s="177"/>
      <c r="E16" s="177"/>
      <c r="F16" s="179"/>
      <c r="G16" s="377"/>
    </row>
    <row r="17" spans="1:6">
      <c r="A17" s="186"/>
      <c r="B17" s="181"/>
      <c r="C17" s="181"/>
      <c r="D17" s="181"/>
      <c r="E17"/>
      <c r="F17" s="377"/>
    </row>
    <row r="18" spans="1:6">
      <c r="A18" s="183"/>
      <c r="B18" s="181"/>
      <c r="C18" s="181"/>
      <c r="D18" s="181"/>
      <c r="E18"/>
      <c r="F18" s="377"/>
    </row>
    <row r="19" spans="1:6">
      <c r="A19" s="35"/>
      <c r="E19"/>
      <c r="F19"/>
    </row>
    <row r="20" spans="1:6">
      <c r="A20" s="66"/>
      <c r="B20" s="53"/>
      <c r="C20" s="53"/>
      <c r="D20" s="53"/>
      <c r="E20"/>
      <c r="F20"/>
    </row>
    <row r="21" spans="1:6">
      <c r="A21" s="89"/>
      <c r="B21" s="79"/>
      <c r="C21" s="79"/>
      <c r="D21" s="79"/>
      <c r="E21" s="79"/>
      <c r="F21" s="79"/>
    </row>
    <row r="22" spans="1:6">
      <c r="A22" s="60"/>
      <c r="B22" s="60"/>
      <c r="C22" s="60"/>
      <c r="D22" s="60"/>
      <c r="E22" s="60"/>
      <c r="F22" s="60"/>
    </row>
    <row r="23" spans="1:6">
      <c r="A23" s="227"/>
      <c r="B23" s="227"/>
      <c r="C23" s="227"/>
      <c r="D23" s="227"/>
      <c r="E23" s="227"/>
      <c r="F23" s="227"/>
    </row>
    <row r="24" spans="1:6">
      <c r="A24" s="227"/>
      <c r="B24" s="227"/>
      <c r="C24" s="227"/>
      <c r="D24" s="227"/>
      <c r="E24" s="227"/>
      <c r="F24" s="227"/>
    </row>
    <row r="25" spans="1:6">
      <c r="A25" s="16"/>
      <c r="B25" s="227"/>
      <c r="C25" s="16"/>
      <c r="D25" s="16"/>
      <c r="E25" s="17"/>
      <c r="F25" s="16"/>
    </row>
    <row r="26" spans="1:6">
      <c r="A26" s="364"/>
      <c r="B26" s="39"/>
      <c r="C26" s="15"/>
      <c r="D26" s="15"/>
      <c r="E26" s="15"/>
      <c r="F26" s="15"/>
    </row>
    <row r="27" spans="1:6">
      <c r="A27" s="364"/>
      <c r="B27" s="39"/>
      <c r="C27" s="15"/>
      <c r="D27" s="15"/>
      <c r="E27" s="15"/>
      <c r="F27" s="15"/>
    </row>
    <row r="28" spans="1:6">
      <c r="A28" s="39"/>
      <c r="B28" s="39"/>
      <c r="C28" s="39"/>
      <c r="D28" s="15"/>
      <c r="E28" s="15"/>
      <c r="F28" s="15"/>
    </row>
    <row r="29" spans="1:6">
      <c r="A29" s="39"/>
      <c r="B29" s="39"/>
      <c r="C29" s="39"/>
      <c r="D29" s="15"/>
      <c r="E29" s="15"/>
      <c r="F29" s="15"/>
    </row>
    <row r="30" spans="1:6">
      <c r="A30" s="39"/>
      <c r="B30" s="39"/>
      <c r="C30" s="39"/>
      <c r="D30" s="39"/>
      <c r="E30" s="39"/>
      <c r="F30" s="39"/>
    </row>
    <row r="31" spans="1:6">
      <c r="A31" s="364"/>
      <c r="B31" s="39"/>
      <c r="C31" s="365"/>
      <c r="D31" s="365"/>
      <c r="E31" s="365"/>
      <c r="F31" s="365"/>
    </row>
    <row r="32" spans="1:6">
      <c r="A32" s="39"/>
      <c r="B32" s="365"/>
      <c r="C32" s="39"/>
      <c r="D32" s="39"/>
      <c r="E32" s="363"/>
      <c r="F32" s="39"/>
    </row>
    <row r="33" spans="1:6">
      <c r="A33" s="39"/>
      <c r="B33" s="39"/>
      <c r="C33" s="39"/>
      <c r="D33" s="39"/>
      <c r="E33" s="363"/>
      <c r="F33" s="39"/>
    </row>
    <row r="34" spans="1:6">
      <c r="A34" s="39"/>
      <c r="B34" s="39"/>
      <c r="C34" s="39"/>
      <c r="D34" s="39"/>
      <c r="E34" s="363"/>
      <c r="F34" s="39"/>
    </row>
    <row r="35" spans="1:6">
      <c r="A35" s="15"/>
      <c r="B35" s="39"/>
      <c r="C35" s="39"/>
      <c r="D35" s="39"/>
      <c r="E35" s="363"/>
      <c r="F35" s="39"/>
    </row>
    <row r="36" spans="1:6">
      <c r="A36" s="15"/>
      <c r="B36" s="39"/>
      <c r="C36" s="39"/>
      <c r="D36" s="39"/>
      <c r="E36" s="363"/>
      <c r="F36" s="39"/>
    </row>
    <row r="37" spans="1:6">
      <c r="A37" s="15"/>
      <c r="B37" s="39"/>
      <c r="C37" s="39"/>
      <c r="D37" s="39"/>
      <c r="E37" s="363"/>
      <c r="F37" s="39"/>
    </row>
    <row r="38" spans="1:6">
      <c r="A38" s="14"/>
      <c r="B38" s="64"/>
      <c r="C38" s="64"/>
      <c r="D38" s="64"/>
      <c r="E38" s="120"/>
      <c r="F38" s="64"/>
    </row>
    <row r="39" spans="1:6">
      <c r="A39" s="14"/>
      <c r="B39" s="64"/>
      <c r="C39" s="64"/>
      <c r="D39" s="64"/>
      <c r="E39" s="120"/>
      <c r="F39" s="64"/>
    </row>
    <row r="40" spans="1:6">
      <c r="A40" s="14"/>
      <c r="B40" s="64"/>
      <c r="C40" s="64"/>
      <c r="D40" s="64"/>
      <c r="E40" s="120"/>
      <c r="F40" s="64"/>
    </row>
    <row r="41" spans="1:6">
      <c r="A41" s="14"/>
      <c r="B41" s="64"/>
      <c r="C41" s="64"/>
      <c r="D41" s="64"/>
      <c r="E41" s="120"/>
      <c r="F41" s="64"/>
    </row>
    <row r="42" spans="1:6">
      <c r="A42" s="16"/>
      <c r="B42" s="64"/>
      <c r="C42" s="16"/>
      <c r="D42" s="17"/>
      <c r="E42" s="18"/>
      <c r="F42" s="25"/>
    </row>
    <row r="43" spans="1:6">
      <c r="A43" s="16"/>
      <c r="B43" s="16"/>
      <c r="C43" s="16"/>
      <c r="D43" s="17"/>
      <c r="E43" s="18"/>
      <c r="F43" s="25"/>
    </row>
    <row r="44" spans="1:6">
      <c r="A44" s="226"/>
      <c r="B44" s="16"/>
      <c r="C44" s="226"/>
      <c r="D44" s="226"/>
      <c r="E44" s="226"/>
      <c r="F44" s="226"/>
    </row>
    <row r="45" spans="1:6">
      <c r="B45" s="226"/>
    </row>
  </sheetData>
  <customSheetViews>
    <customSheetView guid="{84FBBE83-FF6F-4C76-A58E-D04643F715A5}">
      <selection activeCell="F12" sqref="F11:F12"/>
      <pageMargins left="0.7" right="0.7" top="0.75" bottom="0.75" header="0.3" footer="0.3"/>
      <pageSetup orientation="portrait" r:id="rId1"/>
    </customSheetView>
  </customSheetView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pageSetUpPr fitToPage="1"/>
  </sheetPr>
  <dimension ref="A1:GO58"/>
  <sheetViews>
    <sheetView view="pageBreakPreview" topLeftCell="E2" zoomScaleSheetLayoutView="100" workbookViewId="0">
      <selection activeCell="E59" sqref="A59:XFD186"/>
    </sheetView>
  </sheetViews>
  <sheetFormatPr defaultRowHeight="12"/>
  <cols>
    <col min="1" max="1" width="5.125" style="90" customWidth="1"/>
    <col min="2" max="2" width="3.625" style="91" customWidth="1"/>
    <col min="3" max="3" width="41.625" style="91" customWidth="1"/>
    <col min="4" max="4" width="5.875" style="91" customWidth="1"/>
    <col min="5" max="5" width="11.75" style="91" customWidth="1"/>
    <col min="6" max="6" width="1.25" style="91" customWidth="1"/>
    <col min="7" max="7" width="10.25" style="91" customWidth="1"/>
    <col min="8" max="8" width="1.25" style="91" customWidth="1"/>
    <col min="9" max="16384" width="9" style="91"/>
  </cols>
  <sheetData>
    <row r="1" spans="1:8">
      <c r="A1" s="14" t="s">
        <v>44</v>
      </c>
      <c r="B1" s="97"/>
      <c r="C1" s="97"/>
      <c r="D1" s="97"/>
      <c r="E1" s="98"/>
      <c r="G1" s="98"/>
      <c r="H1" s="98"/>
    </row>
    <row r="2" spans="1:8">
      <c r="A2" s="578" t="s">
        <v>1963</v>
      </c>
      <c r="B2" s="99"/>
      <c r="C2" s="99"/>
      <c r="D2" s="97"/>
      <c r="E2" s="98"/>
      <c r="G2" s="98"/>
      <c r="H2" s="98"/>
    </row>
    <row r="3" spans="1:8" s="90" customFormat="1">
      <c r="A3" s="99" t="s">
        <v>2096</v>
      </c>
      <c r="B3" s="99"/>
      <c r="C3" s="99"/>
      <c r="D3" s="97"/>
      <c r="E3" s="100"/>
      <c r="F3" s="91"/>
      <c r="G3" s="100"/>
      <c r="H3" s="100"/>
    </row>
    <row r="4" spans="1:8" s="90" customFormat="1">
      <c r="A4" s="99"/>
      <c r="B4" s="99"/>
      <c r="C4" s="99"/>
      <c r="D4" s="97"/>
      <c r="E4" s="968" t="s">
        <v>2132</v>
      </c>
      <c r="F4" s="968"/>
      <c r="G4" s="968"/>
      <c r="H4" s="100"/>
    </row>
    <row r="5" spans="1:8" s="90" customFormat="1">
      <c r="A5" s="99"/>
      <c r="B5" s="99"/>
      <c r="C5" s="99"/>
      <c r="D5" s="97"/>
      <c r="E5" s="796" t="s">
        <v>1971</v>
      </c>
      <c r="F5" s="351"/>
      <c r="G5" s="796" t="s">
        <v>1434</v>
      </c>
      <c r="H5" s="100"/>
    </row>
    <row r="6" spans="1:8" s="178" customFormat="1" ht="11.25">
      <c r="D6" s="655"/>
      <c r="E6" s="969" t="s">
        <v>2133</v>
      </c>
      <c r="F6" s="970"/>
      <c r="G6" s="970"/>
      <c r="H6" s="652"/>
    </row>
    <row r="7" spans="1:8" s="195" customFormat="1" ht="11.25">
      <c r="A7" s="191"/>
      <c r="B7" s="191"/>
      <c r="C7" s="191"/>
      <c r="D7" s="192"/>
      <c r="E7" s="971" t="s">
        <v>1456</v>
      </c>
      <c r="F7" s="971"/>
      <c r="G7" s="971"/>
      <c r="H7" s="193"/>
    </row>
    <row r="8" spans="1:8" s="194" customFormat="1">
      <c r="A8" s="223" t="s">
        <v>450</v>
      </c>
      <c r="B8" s="191"/>
      <c r="C8" s="191"/>
      <c r="D8" s="195"/>
      <c r="E8" s="102">
        <v>70852025</v>
      </c>
      <c r="F8" s="90"/>
      <c r="G8" s="460">
        <v>59902173</v>
      </c>
      <c r="H8" s="192"/>
    </row>
    <row r="9" spans="1:8" s="194" customFormat="1">
      <c r="A9" s="191" t="s">
        <v>2318</v>
      </c>
      <c r="B9" s="191"/>
      <c r="C9" s="191"/>
      <c r="D9" s="195"/>
      <c r="E9" s="102"/>
      <c r="F9" s="90"/>
      <c r="G9" s="460"/>
      <c r="H9" s="192"/>
    </row>
    <row r="10" spans="1:8" s="194" customFormat="1">
      <c r="A10" s="223"/>
      <c r="B10" s="191"/>
      <c r="C10" s="191"/>
      <c r="D10" s="195"/>
      <c r="E10" s="102"/>
      <c r="F10" s="90"/>
      <c r="G10" s="460"/>
      <c r="H10" s="192"/>
    </row>
    <row r="11" spans="1:8" s="195" customFormat="1">
      <c r="A11" s="90" t="s">
        <v>2339</v>
      </c>
      <c r="B11" s="191"/>
      <c r="C11" s="191"/>
      <c r="E11" s="251">
        <v>345235.71600000001</v>
      </c>
      <c r="F11" s="90"/>
      <c r="G11" s="461">
        <v>3492262</v>
      </c>
      <c r="H11" s="192"/>
    </row>
    <row r="12" spans="1:8" s="195" customFormat="1">
      <c r="A12" s="90"/>
      <c r="B12" s="191"/>
      <c r="C12" s="191"/>
      <c r="E12" s="252"/>
      <c r="F12" s="90"/>
      <c r="G12" s="462"/>
      <c r="H12" s="192"/>
    </row>
    <row r="13" spans="1:8" s="195" customFormat="1">
      <c r="A13" s="90" t="s">
        <v>2149</v>
      </c>
      <c r="B13" s="191"/>
      <c r="C13" s="191"/>
      <c r="E13" s="253">
        <v>-5078586.9275900004</v>
      </c>
      <c r="F13" s="90"/>
      <c r="G13" s="463">
        <v>-2190471</v>
      </c>
    </row>
    <row r="14" spans="1:8" s="195" customFormat="1">
      <c r="A14" s="90"/>
      <c r="B14" s="191"/>
      <c r="C14" s="191"/>
      <c r="E14" s="103">
        <v>-4733351.2115900004</v>
      </c>
      <c r="F14" s="90"/>
      <c r="G14" s="103">
        <v>1301791</v>
      </c>
      <c r="H14" s="197"/>
    </row>
    <row r="15" spans="1:8" s="195" customFormat="1">
      <c r="B15" s="191"/>
      <c r="C15" s="191"/>
      <c r="E15" s="103"/>
      <c r="F15" s="90"/>
      <c r="G15" s="103"/>
      <c r="H15" s="197"/>
    </row>
    <row r="16" spans="1:8" s="195" customFormat="1">
      <c r="A16" s="90" t="s">
        <v>2131</v>
      </c>
      <c r="B16" s="191"/>
      <c r="C16" s="191"/>
      <c r="E16" s="90"/>
      <c r="F16" s="464"/>
      <c r="G16" s="90"/>
      <c r="H16" s="198"/>
    </row>
    <row r="17" spans="1:197" s="195" customFormat="1">
      <c r="A17" s="458" t="s">
        <v>2138</v>
      </c>
      <c r="C17" s="191"/>
      <c r="E17" s="255">
        <v>0</v>
      </c>
      <c r="F17" s="90"/>
      <c r="G17" s="465">
        <v>1728008</v>
      </c>
      <c r="H17" s="192"/>
    </row>
    <row r="18" spans="1:197" s="195" customFormat="1">
      <c r="A18" s="196"/>
      <c r="C18" s="191"/>
      <c r="E18" s="257">
        <v>66118673.788410001</v>
      </c>
      <c r="F18" s="90"/>
      <c r="G18" s="257">
        <v>62931972</v>
      </c>
      <c r="H18" s="200"/>
    </row>
    <row r="19" spans="1:197" s="195" customFormat="1">
      <c r="A19" s="90" t="s">
        <v>1465</v>
      </c>
      <c r="E19" s="90"/>
      <c r="F19" s="90"/>
      <c r="G19" s="267"/>
    </row>
    <row r="20" spans="1:197" s="194" customFormat="1">
      <c r="A20" s="459" t="s">
        <v>1466</v>
      </c>
      <c r="B20" s="195"/>
      <c r="C20" s="195"/>
      <c r="D20" s="195"/>
      <c r="E20" s="257"/>
      <c r="F20" s="90"/>
      <c r="G20" s="257"/>
      <c r="H20" s="199"/>
      <c r="GO20" s="201"/>
    </row>
    <row r="21" spans="1:197" s="194" customFormat="1">
      <c r="A21" s="607" t="s">
        <v>2139</v>
      </c>
      <c r="B21" s="195"/>
      <c r="C21" s="195"/>
      <c r="D21" s="195"/>
      <c r="E21" s="738">
        <v>-29031</v>
      </c>
      <c r="F21" s="90"/>
      <c r="G21" s="738">
        <v>-42362</v>
      </c>
      <c r="H21" s="199"/>
      <c r="GO21" s="201"/>
    </row>
    <row r="22" spans="1:197" s="194" customFormat="1">
      <c r="A22" s="607" t="s">
        <v>2140</v>
      </c>
      <c r="B22" s="195"/>
      <c r="C22" s="195"/>
      <c r="D22" s="195"/>
      <c r="E22" s="800">
        <v>120319</v>
      </c>
      <c r="F22" s="90"/>
      <c r="G22" s="800">
        <v>122898</v>
      </c>
      <c r="H22" s="199"/>
      <c r="GO22" s="201"/>
    </row>
    <row r="23" spans="1:197" s="194" customFormat="1">
      <c r="A23" s="607"/>
      <c r="B23" s="195"/>
      <c r="C23" s="195"/>
      <c r="D23" s="195"/>
      <c r="E23" s="425">
        <v>91288</v>
      </c>
      <c r="F23" s="90"/>
      <c r="G23" s="257">
        <v>80536</v>
      </c>
      <c r="H23" s="199"/>
      <c r="GO23" s="201"/>
    </row>
    <row r="24" spans="1:197" s="194" customFormat="1">
      <c r="A24" s="256"/>
      <c r="B24" s="195"/>
      <c r="C24" s="195"/>
      <c r="D24" s="195"/>
      <c r="E24" s="257"/>
      <c r="F24" s="90"/>
      <c r="G24" s="257"/>
      <c r="H24" s="199"/>
      <c r="GO24" s="201"/>
    </row>
    <row r="25" spans="1:197" s="194" customFormat="1">
      <c r="B25" s="191"/>
      <c r="C25" s="191"/>
      <c r="E25" s="604"/>
      <c r="F25" s="464"/>
      <c r="G25" s="604"/>
      <c r="H25" s="202"/>
    </row>
    <row r="26" spans="1:197" s="194" customFormat="1">
      <c r="A26" s="259" t="s">
        <v>2320</v>
      </c>
      <c r="B26" s="191"/>
      <c r="C26" s="191"/>
      <c r="E26" s="605"/>
      <c r="F26" s="464"/>
      <c r="G26" s="605"/>
      <c r="H26" s="202"/>
    </row>
    <row r="27" spans="1:197" s="194" customFormat="1">
      <c r="A27" s="261" t="s">
        <v>2321</v>
      </c>
      <c r="B27" s="191"/>
      <c r="C27" s="191"/>
      <c r="E27" s="605">
        <v>-6708834</v>
      </c>
      <c r="F27" s="464"/>
      <c r="G27" s="605">
        <v>243220</v>
      </c>
      <c r="H27" s="202"/>
    </row>
    <row r="28" spans="1:197" s="203" customFormat="1">
      <c r="A28" s="101"/>
      <c r="B28" s="191"/>
      <c r="C28" s="191"/>
      <c r="E28" s="605"/>
      <c r="F28" s="464"/>
      <c r="G28" s="605"/>
      <c r="H28" s="202"/>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c r="BK28" s="194"/>
      <c r="BL28" s="194"/>
      <c r="BM28" s="194"/>
      <c r="BN28" s="194"/>
      <c r="BO28" s="194"/>
      <c r="BP28" s="194"/>
      <c r="BQ28" s="194"/>
      <c r="BR28" s="194"/>
      <c r="BS28" s="194"/>
      <c r="BT28" s="194"/>
      <c r="BU28" s="194"/>
      <c r="BV28" s="194"/>
      <c r="BW28" s="194"/>
      <c r="BX28" s="194"/>
      <c r="BY28" s="194"/>
      <c r="BZ28" s="194"/>
      <c r="CA28" s="194"/>
      <c r="CB28" s="194"/>
      <c r="CC28" s="194"/>
      <c r="CD28" s="194"/>
      <c r="CE28" s="194"/>
      <c r="CF28" s="194"/>
      <c r="CG28" s="194"/>
      <c r="CH28" s="194"/>
      <c r="CI28" s="194"/>
      <c r="CJ28" s="194"/>
      <c r="CK28" s="194"/>
      <c r="CL28" s="194"/>
      <c r="CM28" s="194"/>
      <c r="CN28" s="194"/>
      <c r="CO28" s="194"/>
      <c r="CP28" s="194"/>
      <c r="CQ28" s="194"/>
      <c r="CR28" s="194"/>
      <c r="CS28" s="194"/>
      <c r="CT28" s="194"/>
      <c r="CU28" s="194"/>
      <c r="CV28" s="194"/>
      <c r="CW28" s="194"/>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c r="DV28" s="194"/>
      <c r="DW28" s="194"/>
      <c r="DX28" s="194"/>
      <c r="DY28" s="194"/>
      <c r="DZ28" s="194"/>
      <c r="EA28" s="194"/>
      <c r="EB28" s="194"/>
      <c r="EC28" s="194"/>
      <c r="ED28" s="194"/>
      <c r="EE28" s="194"/>
      <c r="EF28" s="194"/>
      <c r="EG28" s="194"/>
      <c r="EH28" s="194"/>
      <c r="EI28" s="194"/>
      <c r="EJ28" s="194"/>
      <c r="EK28" s="194"/>
      <c r="EL28" s="194"/>
      <c r="EM28" s="194"/>
      <c r="EN28" s="194"/>
      <c r="EO28" s="194"/>
      <c r="EP28" s="194"/>
      <c r="EQ28" s="194"/>
      <c r="ER28" s="194"/>
      <c r="ES28" s="194"/>
      <c r="ET28" s="194"/>
      <c r="EU28" s="194"/>
      <c r="EV28" s="194"/>
      <c r="EW28" s="194"/>
      <c r="EX28" s="194"/>
      <c r="EY28" s="194"/>
      <c r="EZ28" s="194"/>
      <c r="FA28" s="194"/>
      <c r="FB28" s="194"/>
      <c r="FC28" s="194"/>
      <c r="FD28" s="194"/>
      <c r="FE28" s="194"/>
      <c r="FF28" s="194"/>
      <c r="FG28" s="194"/>
      <c r="FH28" s="194"/>
      <c r="FI28" s="194"/>
      <c r="FJ28" s="194"/>
      <c r="FK28" s="194"/>
      <c r="FL28" s="194"/>
      <c r="FM28" s="194"/>
      <c r="FN28" s="194"/>
      <c r="FO28" s="194"/>
      <c r="FP28" s="194"/>
      <c r="FQ28" s="194"/>
      <c r="FR28" s="194"/>
      <c r="FS28" s="194"/>
      <c r="FT28" s="194"/>
      <c r="FU28" s="194"/>
      <c r="FV28" s="194"/>
      <c r="FW28" s="194"/>
      <c r="FX28" s="194"/>
      <c r="FY28" s="194"/>
      <c r="FZ28" s="194"/>
      <c r="GA28" s="194"/>
      <c r="GB28" s="194"/>
      <c r="GC28" s="194"/>
      <c r="GD28" s="194"/>
      <c r="GE28" s="194"/>
      <c r="GF28" s="194"/>
      <c r="GG28" s="194"/>
      <c r="GH28" s="194"/>
    </row>
    <row r="29" spans="1:197" s="194" customFormat="1">
      <c r="A29" s="69" t="s">
        <v>2087</v>
      </c>
      <c r="E29" s="27">
        <v>2259066</v>
      </c>
      <c r="F29" s="25"/>
      <c r="G29" s="27">
        <v>1214499</v>
      </c>
    </row>
    <row r="30" spans="1:197" s="194" customFormat="1">
      <c r="A30" s="195"/>
      <c r="E30" s="27"/>
      <c r="F30" s="25"/>
      <c r="G30" s="27"/>
    </row>
    <row r="31" spans="1:197" s="194" customFormat="1">
      <c r="A31" s="90" t="s">
        <v>2322</v>
      </c>
      <c r="E31" s="27"/>
      <c r="F31" s="25"/>
      <c r="G31" s="27"/>
    </row>
    <row r="32" spans="1:197" s="194" customFormat="1">
      <c r="A32" s="459" t="s">
        <v>2323</v>
      </c>
      <c r="E32" s="27">
        <v>94185</v>
      </c>
      <c r="F32" s="25"/>
      <c r="G32" s="27">
        <v>647957</v>
      </c>
    </row>
    <row r="33" spans="1:197" s="194" customFormat="1">
      <c r="A33" s="196"/>
      <c r="E33" s="27"/>
      <c r="F33" s="25"/>
      <c r="G33" s="27"/>
    </row>
    <row r="34" spans="1:197" s="194" customFormat="1">
      <c r="A34" s="264" t="s">
        <v>2141</v>
      </c>
      <c r="E34" s="29">
        <v>371565</v>
      </c>
      <c r="F34" s="25"/>
      <c r="G34" s="29">
        <v>253794</v>
      </c>
    </row>
    <row r="35" spans="1:197" s="194" customFormat="1">
      <c r="A35" s="680" t="s">
        <v>2324</v>
      </c>
      <c r="E35" s="25">
        <v>-3984018</v>
      </c>
      <c r="F35" s="25"/>
      <c r="G35" s="25">
        <v>2359470</v>
      </c>
    </row>
    <row r="36" spans="1:197" s="194" customFormat="1">
      <c r="A36" s="285"/>
      <c r="E36" s="606"/>
      <c r="F36" s="464"/>
      <c r="G36" s="606"/>
    </row>
    <row r="37" spans="1:197" s="194" customFormat="1">
      <c r="A37" s="264" t="s">
        <v>5</v>
      </c>
      <c r="E37" s="606"/>
      <c r="F37" s="464"/>
      <c r="G37" s="606"/>
    </row>
    <row r="38" spans="1:197" s="194" customFormat="1">
      <c r="A38" s="285" t="s">
        <v>2316</v>
      </c>
      <c r="E38" s="606"/>
      <c r="F38" s="464"/>
      <c r="G38" s="606"/>
    </row>
    <row r="39" spans="1:197" s="194" customFormat="1">
      <c r="A39" s="285" t="s">
        <v>2317</v>
      </c>
      <c r="E39" s="606">
        <v>-120319</v>
      </c>
      <c r="F39" s="464"/>
      <c r="G39" s="606">
        <v>-122898</v>
      </c>
    </row>
    <row r="40" spans="1:197" s="194" customFormat="1">
      <c r="A40" s="285"/>
      <c r="E40" s="606"/>
      <c r="F40" s="464"/>
      <c r="G40" s="606"/>
    </row>
    <row r="41" spans="1:197" s="194" customFormat="1">
      <c r="A41" s="195"/>
      <c r="E41" s="90"/>
      <c r="F41" s="90"/>
      <c r="G41" s="90"/>
    </row>
    <row r="42" spans="1:197" s="203" customFormat="1" ht="12.75" thickBot="1">
      <c r="A42" s="204" t="s">
        <v>165</v>
      </c>
      <c r="B42" s="204"/>
      <c r="C42" s="204"/>
      <c r="E42" s="426">
        <v>62105624.788410001</v>
      </c>
      <c r="F42" s="90"/>
      <c r="G42" s="466">
        <v>65249080</v>
      </c>
      <c r="H42" s="197"/>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I42" s="194"/>
      <c r="CJ42" s="194"/>
      <c r="CK42" s="194"/>
      <c r="CL42" s="194"/>
      <c r="CM42" s="194"/>
      <c r="CN42" s="194"/>
      <c r="CO42" s="194"/>
      <c r="CP42" s="194"/>
      <c r="CQ42" s="194"/>
      <c r="CR42" s="194"/>
      <c r="CS42" s="194"/>
      <c r="CT42" s="194"/>
      <c r="CU42" s="194"/>
      <c r="CV42" s="194"/>
      <c r="CW42" s="194"/>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c r="DW42" s="194"/>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row>
    <row r="43" spans="1:197" s="101" customFormat="1" ht="12.75" thickTop="1">
      <c r="A43" s="191" t="s">
        <v>2319</v>
      </c>
      <c r="B43" s="104"/>
      <c r="C43" s="104"/>
      <c r="D43" s="104"/>
      <c r="E43" s="104"/>
      <c r="F43" s="90"/>
      <c r="G43" s="104"/>
      <c r="H43" s="104"/>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row>
    <row r="44" spans="1:197" s="101" customFormat="1">
      <c r="A44" s="104"/>
      <c r="B44" s="104"/>
      <c r="C44" s="104"/>
      <c r="D44" s="104"/>
      <c r="E44" s="146"/>
      <c r="G44" s="146"/>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row>
    <row r="45" spans="1:197" s="16" customFormat="1">
      <c r="A45" s="71" t="s">
        <v>2343</v>
      </c>
      <c r="B45" s="349"/>
      <c r="C45" s="349"/>
      <c r="D45" s="349"/>
      <c r="E45" s="349"/>
      <c r="F45" s="349"/>
      <c r="G45" s="349"/>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row>
    <row r="46" spans="1:197" s="16" customFormat="1">
      <c r="D46" s="344"/>
      <c r="E46" s="344"/>
      <c r="F46" s="344"/>
      <c r="G46" s="344"/>
      <c r="H46" s="25"/>
    </row>
    <row r="47" spans="1:197" s="16" customFormat="1">
      <c r="D47" s="344"/>
      <c r="E47" s="344"/>
      <c r="F47" s="344"/>
      <c r="G47" s="344"/>
      <c r="H47" s="25"/>
    </row>
    <row r="48" spans="1:197" s="16" customFormat="1">
      <c r="D48" s="344"/>
      <c r="E48" s="344"/>
      <c r="F48" s="344"/>
      <c r="G48" s="344"/>
      <c r="H48" s="25"/>
    </row>
    <row r="49" spans="1:8" s="16" customFormat="1">
      <c r="D49" s="344"/>
      <c r="E49" s="344"/>
      <c r="F49" s="344"/>
      <c r="G49" s="344"/>
      <c r="H49" s="25"/>
    </row>
    <row r="50" spans="1:8" s="16" customFormat="1">
      <c r="D50" s="344"/>
      <c r="E50" s="344"/>
      <c r="F50" s="344"/>
      <c r="G50" s="344"/>
      <c r="H50" s="25"/>
    </row>
    <row r="51" spans="1:8" s="16" customFormat="1">
      <c r="D51" s="344"/>
      <c r="E51" s="344"/>
      <c r="F51" s="344"/>
      <c r="G51" s="344"/>
      <c r="H51" s="25"/>
    </row>
    <row r="52" spans="1:8" s="16" customFormat="1">
      <c r="D52" s="343"/>
      <c r="E52" s="343"/>
      <c r="F52" s="343"/>
      <c r="G52" s="343"/>
      <c r="H52" s="25"/>
    </row>
    <row r="53" spans="1:8" s="16" customFormat="1">
      <c r="A53" s="350" t="s">
        <v>2344</v>
      </c>
      <c r="B53" s="64"/>
      <c r="C53" s="14"/>
      <c r="D53" s="343"/>
      <c r="E53" s="343"/>
      <c r="F53" s="343"/>
      <c r="G53" s="343"/>
      <c r="H53" s="25"/>
    </row>
    <row r="54" spans="1:8" s="16" customFormat="1">
      <c r="A54" s="350" t="s">
        <v>240</v>
      </c>
      <c r="B54" s="64"/>
      <c r="C54" s="14"/>
      <c r="E54" s="17"/>
      <c r="F54" s="25"/>
      <c r="H54" s="25"/>
    </row>
    <row r="55" spans="1:8" s="16" customFormat="1">
      <c r="A55" s="64"/>
      <c r="B55" s="64"/>
      <c r="C55" s="64"/>
      <c r="D55" s="15"/>
      <c r="E55" s="15"/>
      <c r="F55" s="15"/>
      <c r="G55" s="15"/>
      <c r="H55" s="39"/>
    </row>
    <row r="56" spans="1:8" s="16" customFormat="1">
      <c r="A56" s="64"/>
      <c r="B56" s="64"/>
      <c r="C56" s="64"/>
      <c r="D56" s="15"/>
      <c r="E56" s="15"/>
      <c r="F56" s="15"/>
      <c r="G56" s="15"/>
      <c r="H56" s="39"/>
    </row>
    <row r="57" spans="1:8" s="16" customFormat="1">
      <c r="A57" s="81" t="s">
        <v>2348</v>
      </c>
      <c r="B57" s="64"/>
      <c r="C57" s="64"/>
      <c r="D57" s="15"/>
      <c r="E57" s="15"/>
      <c r="F57" s="15"/>
      <c r="G57" s="15"/>
      <c r="H57" s="15"/>
    </row>
    <row r="58" spans="1:8" s="16" customFormat="1">
      <c r="A58" s="350" t="s">
        <v>2345</v>
      </c>
      <c r="B58" s="40"/>
      <c r="C58" s="40"/>
      <c r="D58" s="15"/>
      <c r="E58" s="15"/>
      <c r="F58" s="15"/>
      <c r="G58" s="15"/>
      <c r="H58" s="15"/>
    </row>
  </sheetData>
  <customSheetViews>
    <customSheetView guid="{84FBBE83-FF6F-4C76-A58E-D04643F715A5}" showPageBreaks="1" printArea="1" view="pageBreakPreview" topLeftCell="A22">
      <selection activeCell="K26" sqref="K26"/>
      <pageMargins left="0.75" right="0.5" top="0.5" bottom="0.25" header="0.5" footer="0.5"/>
      <printOptions horizontalCentered="1"/>
      <pageSetup paperSize="9" fitToWidth="12" fitToHeight="12" orientation="portrait" r:id="rId1"/>
      <headerFooter alignWithMargins="0">
        <oddFooter>&amp;C5 of 11</oddFooter>
      </headerFooter>
    </customSheetView>
  </customSheetViews>
  <mergeCells count="3">
    <mergeCell ref="E6:G6"/>
    <mergeCell ref="E4:G4"/>
    <mergeCell ref="E7:G7"/>
  </mergeCells>
  <phoneticPr fontId="0" type="noConversion"/>
  <printOptions horizontalCentered="1"/>
  <pageMargins left="0.75" right="0.5" top="0.5" bottom="0.25" header="0.5" footer="0.5"/>
  <pageSetup paperSize="9" fitToWidth="12" fitToHeight="12" orientation="portrait" r:id="rId2"/>
  <headerFooter alignWithMargins="0">
    <oddFooter>&amp;C5 of 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7"/>
  </sheetPr>
  <dimension ref="A1:IM48"/>
  <sheetViews>
    <sheetView view="pageBreakPreview" zoomScale="90" zoomScaleSheetLayoutView="90" workbookViewId="0">
      <selection activeCell="H1" sqref="H1"/>
    </sheetView>
  </sheetViews>
  <sheetFormatPr defaultRowHeight="12"/>
  <cols>
    <col min="1" max="1" width="5.125" style="90" customWidth="1"/>
    <col min="2" max="2" width="3.625" style="91" customWidth="1"/>
    <col min="3" max="3" width="41.625" style="91" customWidth="1"/>
    <col min="4" max="5" width="5.125" style="91" customWidth="1"/>
    <col min="6" max="6" width="14.125" style="91" customWidth="1"/>
    <col min="7" max="7" width="13.75" style="91" customWidth="1"/>
    <col min="8" max="8" width="12.375" style="91" customWidth="1"/>
    <col min="9" max="16384" width="9" style="91"/>
  </cols>
  <sheetData>
    <row r="1" spans="1:8">
      <c r="A1" s="14" t="str">
        <f>[46]BS!$A$1</f>
        <v>NATIONAL INVESTMENT (UNIT) TRUST</v>
      </c>
      <c r="B1" s="97"/>
      <c r="C1" s="97"/>
      <c r="D1" s="97"/>
      <c r="E1" s="97"/>
      <c r="F1" s="98"/>
      <c r="G1" s="98"/>
      <c r="H1" s="451" t="s">
        <v>1409</v>
      </c>
    </row>
    <row r="2" spans="1:8">
      <c r="A2" s="99" t="s">
        <v>88</v>
      </c>
      <c r="B2" s="99"/>
      <c r="C2" s="99"/>
      <c r="D2" s="97"/>
      <c r="E2" s="97"/>
      <c r="F2" s="98"/>
      <c r="G2" s="98"/>
      <c r="H2" s="98"/>
    </row>
    <row r="3" spans="1:8" s="90" customFormat="1">
      <c r="A3" s="99" t="s">
        <v>569</v>
      </c>
      <c r="B3" s="99"/>
      <c r="C3" s="99"/>
      <c r="D3" s="97"/>
      <c r="E3" s="97"/>
      <c r="F3" s="100"/>
      <c r="G3" s="100"/>
      <c r="H3" s="100"/>
    </row>
    <row r="4" spans="1:8" s="90" customFormat="1">
      <c r="A4" s="99" t="s">
        <v>603</v>
      </c>
      <c r="B4" s="99"/>
      <c r="C4" s="99"/>
      <c r="D4" s="97"/>
      <c r="E4" s="97"/>
      <c r="F4" s="100" t="s">
        <v>1406</v>
      </c>
      <c r="G4" s="100" t="s">
        <v>1407</v>
      </c>
      <c r="H4" s="100"/>
    </row>
    <row r="5" spans="1:8" ht="37.5" customHeight="1">
      <c r="A5" s="100"/>
      <c r="B5" s="100"/>
      <c r="C5" s="100"/>
      <c r="D5" s="246"/>
      <c r="E5" s="246"/>
      <c r="F5" s="292" t="s">
        <v>1408</v>
      </c>
      <c r="G5" s="292" t="s">
        <v>1410</v>
      </c>
      <c r="H5" s="292" t="s">
        <v>89</v>
      </c>
    </row>
    <row r="6" spans="1:8">
      <c r="A6" s="100"/>
      <c r="B6" s="100"/>
      <c r="C6" s="100"/>
      <c r="D6" s="102"/>
      <c r="E6" s="102"/>
      <c r="F6" s="247"/>
      <c r="G6" s="247"/>
      <c r="H6" s="247"/>
    </row>
    <row r="7" spans="1:8">
      <c r="A7" s="100"/>
      <c r="B7" s="100"/>
      <c r="C7" s="100"/>
      <c r="D7" s="102"/>
      <c r="E7" s="102"/>
      <c r="F7" s="248"/>
      <c r="G7" s="248"/>
      <c r="H7" s="45"/>
    </row>
    <row r="8" spans="1:8">
      <c r="A8" s="100"/>
      <c r="B8" s="100"/>
      <c r="C8" s="100"/>
      <c r="D8" s="102"/>
      <c r="E8" s="102"/>
      <c r="F8" s="248"/>
      <c r="G8" s="248"/>
      <c r="H8" s="248"/>
    </row>
    <row r="9" spans="1:8">
      <c r="A9" s="100" t="s">
        <v>95</v>
      </c>
      <c r="B9" s="100"/>
      <c r="C9" s="100"/>
      <c r="D9" s="102"/>
      <c r="E9" s="90"/>
      <c r="F9" s="102">
        <f>UHF!E8</f>
        <v>70852025</v>
      </c>
      <c r="G9" s="102">
        <v>41487495</v>
      </c>
      <c r="H9" s="102">
        <f>G36</f>
        <v>40776217</v>
      </c>
    </row>
    <row r="10" spans="1:8" s="90" customFormat="1">
      <c r="A10" s="100"/>
      <c r="B10" s="100"/>
      <c r="C10" s="100"/>
      <c r="D10" s="102"/>
      <c r="F10" s="249"/>
      <c r="G10" s="249"/>
      <c r="H10" s="249"/>
    </row>
    <row r="11" spans="1:8" s="90" customFormat="1">
      <c r="A11" s="250" t="s">
        <v>96</v>
      </c>
      <c r="B11" s="100"/>
      <c r="C11" s="100"/>
      <c r="D11" s="102"/>
      <c r="F11" s="251">
        <f>UHF!E11</f>
        <v>345235.71600000001</v>
      </c>
      <c r="G11" s="251">
        <v>1888016</v>
      </c>
      <c r="H11" s="251">
        <f>F11-G11</f>
        <v>-1542780.284</v>
      </c>
    </row>
    <row r="12" spans="1:8" s="90" customFormat="1">
      <c r="A12" s="250"/>
      <c r="B12" s="100"/>
      <c r="C12" s="100"/>
      <c r="D12" s="102"/>
      <c r="F12" s="252"/>
      <c r="G12" s="252"/>
      <c r="H12" s="252"/>
    </row>
    <row r="13" spans="1:8" s="90" customFormat="1">
      <c r="A13" s="250" t="s">
        <v>319</v>
      </c>
      <c r="B13" s="100"/>
      <c r="C13" s="100"/>
      <c r="D13" s="102"/>
      <c r="F13" s="253">
        <f>UHF!E13</f>
        <v>-5078586.9275900004</v>
      </c>
      <c r="G13" s="253">
        <v>-7763848</v>
      </c>
      <c r="H13" s="253">
        <f>F13-G13</f>
        <v>2685261.0724099996</v>
      </c>
    </row>
    <row r="14" spans="1:8" s="90" customFormat="1">
      <c r="B14" s="100"/>
      <c r="C14" s="100"/>
      <c r="D14" s="254"/>
      <c r="F14" s="103">
        <f>SUM(F11:F13)</f>
        <v>-4733351.2115900004</v>
      </c>
      <c r="G14" s="103">
        <f>SUM(G11:G13)</f>
        <v>-5875832</v>
      </c>
      <c r="H14" s="103">
        <f>SUM(H11:H13)</f>
        <v>1142480.7884099996</v>
      </c>
    </row>
    <row r="15" spans="1:8" s="90" customFormat="1">
      <c r="B15" s="100"/>
      <c r="C15" s="100"/>
      <c r="D15" s="254"/>
    </row>
    <row r="16" spans="1:8" s="90" customFormat="1">
      <c r="A16" s="100" t="s">
        <v>97</v>
      </c>
      <c r="C16" s="100"/>
      <c r="D16" s="254"/>
      <c r="F16" s="255">
        <f>UHF!E17</f>
        <v>0</v>
      </c>
      <c r="G16" s="255">
        <v>1377960</v>
      </c>
      <c r="H16" s="255">
        <f>F16-G16</f>
        <v>-1377960</v>
      </c>
    </row>
    <row r="17" spans="1:247" s="90" customFormat="1">
      <c r="A17" s="256"/>
      <c r="C17" s="100"/>
      <c r="D17" s="254"/>
      <c r="F17" s="425">
        <f>+F16+F14+F9</f>
        <v>66118673.788410001</v>
      </c>
      <c r="G17" s="425">
        <f>G9+G14+G16</f>
        <v>36989623</v>
      </c>
      <c r="H17" s="425">
        <f>+H16+H14+H9</f>
        <v>40540737.788410001</v>
      </c>
    </row>
    <row r="18" spans="1:247" s="90" customFormat="1">
      <c r="D18" s="257"/>
    </row>
    <row r="19" spans="1:247">
      <c r="A19" s="90" t="s">
        <v>98</v>
      </c>
      <c r="B19" s="90"/>
      <c r="C19" s="90"/>
      <c r="D19" s="257"/>
      <c r="E19" s="90"/>
      <c r="F19" s="257"/>
      <c r="G19" s="257"/>
      <c r="H19" s="257"/>
      <c r="IM19" s="258" t="s">
        <v>99</v>
      </c>
    </row>
    <row r="20" spans="1:247">
      <c r="A20" s="256" t="s">
        <v>100</v>
      </c>
      <c r="B20" s="90"/>
      <c r="C20" s="90"/>
      <c r="D20" s="257"/>
      <c r="E20" s="90"/>
      <c r="F20" s="257">
        <f>UHF!E21</f>
        <v>-29031</v>
      </c>
      <c r="G20" s="257">
        <v>3076302</v>
      </c>
      <c r="H20" s="257">
        <f>F20-G20</f>
        <v>-3105333</v>
      </c>
      <c r="IM20" s="258" t="s">
        <v>99</v>
      </c>
    </row>
    <row r="21" spans="1:247">
      <c r="B21" s="90"/>
      <c r="C21" s="90"/>
      <c r="D21" s="257"/>
      <c r="E21" s="90"/>
      <c r="F21" s="257"/>
      <c r="G21" s="257"/>
      <c r="H21" s="257"/>
      <c r="IM21" s="258" t="s">
        <v>99</v>
      </c>
    </row>
    <row r="22" spans="1:247">
      <c r="A22" s="259" t="s">
        <v>101</v>
      </c>
      <c r="B22" s="100"/>
      <c r="C22" s="100"/>
      <c r="D22" s="103"/>
      <c r="F22" s="260"/>
      <c r="G22" s="260"/>
      <c r="H22" s="260"/>
    </row>
    <row r="23" spans="1:247">
      <c r="A23" s="261" t="s">
        <v>102</v>
      </c>
      <c r="B23" s="100"/>
      <c r="C23" s="100"/>
      <c r="D23" s="103"/>
      <c r="F23" s="260">
        <f>UHF!E27</f>
        <v>-6708834</v>
      </c>
      <c r="G23" s="260">
        <v>6472300</v>
      </c>
      <c r="H23" s="260">
        <f>F23-G23</f>
        <v>-13181134</v>
      </c>
    </row>
    <row r="24" spans="1:247" s="101" customFormat="1">
      <c r="B24" s="100"/>
      <c r="C24" s="100"/>
      <c r="D24" s="103"/>
      <c r="F24" s="260"/>
      <c r="G24" s="260"/>
      <c r="H24" s="260"/>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row>
    <row r="25" spans="1:247">
      <c r="A25" s="69" t="s">
        <v>534</v>
      </c>
      <c r="F25" s="24">
        <f>UHF!E29</f>
        <v>2259066</v>
      </c>
      <c r="G25" s="24">
        <v>896642</v>
      </c>
      <c r="H25" s="262">
        <f>ROUND(F25-G25,0)</f>
        <v>1362424</v>
      </c>
    </row>
    <row r="26" spans="1:247">
      <c r="F26" s="27"/>
      <c r="G26" s="27"/>
      <c r="H26" s="263"/>
    </row>
    <row r="27" spans="1:247">
      <c r="A27" s="90" t="s">
        <v>103</v>
      </c>
      <c r="F27" s="27"/>
      <c r="G27" s="27"/>
      <c r="H27" s="263"/>
    </row>
    <row r="28" spans="1:247">
      <c r="A28" s="256" t="s">
        <v>104</v>
      </c>
      <c r="F28" s="27">
        <f>UHF!E32</f>
        <v>94185</v>
      </c>
      <c r="G28" s="27">
        <v>257237</v>
      </c>
      <c r="H28" s="263">
        <f>ROUND(F28-G28,0)</f>
        <v>-163052</v>
      </c>
    </row>
    <row r="29" spans="1:247">
      <c r="A29" s="256"/>
      <c r="F29" s="27"/>
      <c r="G29" s="27"/>
      <c r="H29" s="263"/>
    </row>
    <row r="30" spans="1:247">
      <c r="A30" s="90" t="s">
        <v>105</v>
      </c>
      <c r="F30" s="27">
        <f>UHF!E34</f>
        <v>371565</v>
      </c>
      <c r="G30" s="27">
        <v>-2118169</v>
      </c>
      <c r="H30" s="263">
        <f>ROUND(F30-G30,0)</f>
        <v>2489734</v>
      </c>
    </row>
    <row r="31" spans="1:247">
      <c r="F31" s="27"/>
      <c r="G31" s="27"/>
      <c r="H31" s="263"/>
    </row>
    <row r="32" spans="1:247">
      <c r="A32" s="264" t="s">
        <v>106</v>
      </c>
      <c r="F32" s="27"/>
      <c r="G32" s="27"/>
      <c r="H32" s="263"/>
    </row>
    <row r="33" spans="1:247">
      <c r="A33" s="35"/>
      <c r="F33" s="265" t="e">
        <f>UHF!#REF!</f>
        <v>#REF!</v>
      </c>
      <c r="G33" s="265">
        <v>-4797718</v>
      </c>
      <c r="H33" s="266" t="e">
        <f>F33-G33</f>
        <v>#REF!</v>
      </c>
    </row>
    <row r="34" spans="1:247">
      <c r="F34" s="267" t="e">
        <f>SUM(F25:F33)</f>
        <v>#REF!</v>
      </c>
      <c r="G34" s="267">
        <f>SUM(G25:G33)</f>
        <v>-5762008</v>
      </c>
      <c r="H34" s="105" t="e">
        <f>ROUND(SUM(H25:H33),0)</f>
        <v>#REF!</v>
      </c>
    </row>
    <row r="35" spans="1:247">
      <c r="F35" s="90"/>
      <c r="G35" s="90"/>
    </row>
    <row r="36" spans="1:247" s="101" customFormat="1" ht="12.75" thickBot="1">
      <c r="A36" s="268" t="s">
        <v>165</v>
      </c>
      <c r="B36" s="97"/>
      <c r="C36" s="97"/>
      <c r="D36" s="103"/>
      <c r="F36" s="426" t="e">
        <f>F17+F20+F23+F34</f>
        <v>#REF!</v>
      </c>
      <c r="G36" s="426">
        <f>ROUNDUP(G17+G20+G23+G34,0)</f>
        <v>40776217</v>
      </c>
      <c r="H36" s="426" t="e">
        <f>ROUND(H17+H20+H23+H34,0)</f>
        <v>#REF!</v>
      </c>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row>
    <row r="37" spans="1:247" s="101" customFormat="1" ht="12.75" thickTop="1">
      <c r="A37" s="104"/>
      <c r="B37" s="104"/>
      <c r="C37" s="104"/>
      <c r="D37" s="104"/>
      <c r="E37" s="104"/>
      <c r="F37" s="104"/>
      <c r="G37" s="104"/>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row>
    <row r="38" spans="1:247" s="101" customFormat="1">
      <c r="A38" s="104"/>
      <c r="B38" s="104"/>
      <c r="C38" s="104"/>
      <c r="D38" s="104"/>
      <c r="E38" s="104"/>
      <c r="F38" s="146"/>
      <c r="G38" s="146"/>
      <c r="H38" s="146"/>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row>
    <row r="39" spans="1:247" s="16" customFormat="1">
      <c r="E39" s="17"/>
      <c r="F39" s="25"/>
      <c r="G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row>
    <row r="40" spans="1:247" s="16" customFormat="1">
      <c r="E40" s="17"/>
      <c r="F40" s="18"/>
      <c r="G40" s="18"/>
      <c r="H40" s="102"/>
      <c r="I40" s="91"/>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row>
    <row r="41" spans="1:247" s="16" customFormat="1">
      <c r="E41" s="17"/>
      <c r="F41" s="25"/>
      <c r="G41" s="25"/>
      <c r="H41" s="102"/>
      <c r="I41" s="9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row>
    <row r="42" spans="1:247" s="38" customFormat="1">
      <c r="E42" s="48"/>
      <c r="F42" s="18"/>
      <c r="G42" s="18"/>
      <c r="H42" s="25"/>
      <c r="I42" s="25"/>
    </row>
    <row r="43" spans="1:247" s="38" customFormat="1">
      <c r="E43" s="48"/>
      <c r="F43" s="18"/>
      <c r="G43" s="18"/>
      <c r="H43" s="25"/>
      <c r="I43" s="25"/>
    </row>
    <row r="44" spans="1:247" s="38" customFormat="1">
      <c r="E44" s="48"/>
      <c r="F44" s="18"/>
      <c r="G44" s="18"/>
      <c r="H44" s="52"/>
    </row>
    <row r="45" spans="1:247" s="38" customFormat="1">
      <c r="E45" s="48"/>
      <c r="F45" s="18"/>
      <c r="G45" s="18"/>
      <c r="H45" s="52"/>
    </row>
    <row r="46" spans="1:247" s="38" customFormat="1">
      <c r="E46" s="48"/>
      <c r="F46" s="18"/>
      <c r="G46" s="18"/>
      <c r="H46" s="52"/>
    </row>
    <row r="47" spans="1:247">
      <c r="H47" s="52"/>
      <c r="I47" s="38"/>
    </row>
    <row r="48" spans="1:247">
      <c r="H48" s="52"/>
      <c r="I48" s="38"/>
    </row>
  </sheetData>
  <customSheetViews>
    <customSheetView guid="{84FBBE83-FF6F-4C76-A58E-D04643F715A5}" scale="90" showPageBreaks="1" printArea="1" view="pageBreakPreview">
      <selection activeCell="H1" sqref="H1"/>
      <pageMargins left="0.75" right="0.5" top="0.5" bottom="0.25" header="0.5" footer="0.5"/>
      <printOptions horizontalCentered="1"/>
      <pageSetup paperSize="9" scale="78" orientation="portrait" horizontalDpi="1200" verticalDpi="1200" r:id="rId1"/>
      <headerFooter alignWithMargins="0"/>
    </customSheetView>
  </customSheetViews>
  <phoneticPr fontId="0" type="noConversion"/>
  <printOptions horizontalCentered="1"/>
  <pageMargins left="0.75" right="0.5" top="0.5" bottom="0.25" header="0.5" footer="0.5"/>
  <pageSetup paperSize="9" scale="78" orientation="portrait" horizontalDpi="1200" verticalDpi="12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14"/>
    <pageSetUpPr fitToPage="1"/>
  </sheetPr>
  <dimension ref="A1:H338"/>
  <sheetViews>
    <sheetView view="pageBreakPreview" topLeftCell="A47" zoomScaleSheetLayoutView="100" workbookViewId="0">
      <selection activeCell="I32" sqref="I1:N1048576"/>
    </sheetView>
  </sheetViews>
  <sheetFormatPr defaultRowHeight="12"/>
  <cols>
    <col min="1" max="1" width="5.125" style="16" customWidth="1"/>
    <col min="2" max="2" width="3.625" style="16" customWidth="1"/>
    <col min="3" max="3" width="41.625" style="16" customWidth="1"/>
    <col min="4" max="4" width="6.875" style="16" customWidth="1"/>
    <col min="5" max="5" width="10.125" style="16" customWidth="1"/>
    <col min="6" max="6" width="1.25" style="21" customWidth="1"/>
    <col min="7" max="7" width="10.125" style="21" customWidth="1"/>
    <col min="8" max="8" width="1.25" style="21" customWidth="1"/>
    <col min="9" max="16384" width="9" style="38"/>
  </cols>
  <sheetData>
    <row r="1" spans="1:8">
      <c r="A1" s="14" t="s">
        <v>44</v>
      </c>
      <c r="B1" s="14"/>
      <c r="C1" s="14"/>
      <c r="D1" s="14"/>
      <c r="E1" s="14"/>
      <c r="F1" s="14"/>
      <c r="G1" s="14"/>
      <c r="H1" s="14"/>
    </row>
    <row r="2" spans="1:8">
      <c r="A2" s="581" t="s">
        <v>1964</v>
      </c>
      <c r="B2" s="14"/>
      <c r="C2" s="14"/>
      <c r="D2" s="14"/>
      <c r="E2" s="14"/>
      <c r="F2" s="14"/>
      <c r="G2" s="14"/>
      <c r="H2" s="14"/>
    </row>
    <row r="3" spans="1:8">
      <c r="A3" s="677" t="s">
        <v>2096</v>
      </c>
      <c r="B3" s="14"/>
      <c r="C3" s="14"/>
      <c r="D3" s="14"/>
      <c r="E3" s="14"/>
      <c r="F3" s="14"/>
      <c r="G3" s="14"/>
      <c r="H3" s="14"/>
    </row>
    <row r="4" spans="1:8">
      <c r="A4" s="14"/>
      <c r="B4" s="14"/>
      <c r="C4" s="14"/>
      <c r="D4" s="14"/>
      <c r="E4" s="968" t="s">
        <v>2132</v>
      </c>
      <c r="F4" s="968"/>
      <c r="G4" s="968"/>
      <c r="H4" s="14"/>
    </row>
    <row r="5" spans="1:8" s="173" customFormat="1">
      <c r="A5" s="39"/>
      <c r="B5" s="39"/>
      <c r="C5" s="39"/>
      <c r="D5" s="46"/>
      <c r="E5" s="796" t="s">
        <v>1971</v>
      </c>
      <c r="F5" s="351"/>
      <c r="G5" s="796" t="s">
        <v>1434</v>
      </c>
      <c r="H5" s="175"/>
    </row>
    <row r="6" spans="1:8" s="178" customFormat="1">
      <c r="A6" s="32" t="s">
        <v>218</v>
      </c>
      <c r="B6" s="16"/>
      <c r="C6" s="16"/>
      <c r="D6" s="16"/>
      <c r="E6" s="969" t="s">
        <v>2133</v>
      </c>
      <c r="F6" s="970"/>
      <c r="G6" s="970"/>
      <c r="H6" s="652"/>
    </row>
    <row r="7" spans="1:8" s="178" customFormat="1">
      <c r="A7" s="35"/>
      <c r="B7" s="16"/>
      <c r="C7" s="16"/>
      <c r="D7" s="516"/>
      <c r="E7" s="971" t="s">
        <v>1456</v>
      </c>
      <c r="F7" s="971"/>
      <c r="G7" s="971"/>
      <c r="H7" s="205"/>
    </row>
    <row r="8" spans="1:8" s="173" customFormat="1">
      <c r="A8" s="264" t="s">
        <v>1958</v>
      </c>
      <c r="B8" s="16"/>
      <c r="C8" s="16"/>
      <c r="D8" s="21"/>
      <c r="E8" s="18">
        <v>2724816</v>
      </c>
      <c r="F8" s="21"/>
      <c r="G8" s="18">
        <v>2116250</v>
      </c>
      <c r="H8" s="177"/>
    </row>
    <row r="9" spans="1:8" s="173" customFormat="1" ht="2.25" customHeight="1">
      <c r="A9" s="35"/>
      <c r="B9" s="16"/>
      <c r="C9" s="16"/>
      <c r="D9" s="21"/>
      <c r="E9" s="18"/>
      <c r="F9" s="21"/>
      <c r="G9" s="18"/>
      <c r="H9" s="177"/>
    </row>
    <row r="10" spans="1:8" s="173" customFormat="1">
      <c r="A10" s="277" t="s">
        <v>221</v>
      </c>
      <c r="B10" s="16"/>
      <c r="C10" s="16"/>
      <c r="D10" s="21"/>
      <c r="E10" s="18"/>
      <c r="F10" s="21"/>
      <c r="G10" s="18"/>
      <c r="H10" s="177"/>
    </row>
    <row r="11" spans="1:8" s="173" customFormat="1">
      <c r="B11" s="16"/>
      <c r="C11" s="16"/>
      <c r="D11" s="21"/>
      <c r="E11" s="18"/>
      <c r="F11" s="21"/>
      <c r="G11" s="18"/>
      <c r="H11" s="177"/>
    </row>
    <row r="12" spans="1:8" s="173" customFormat="1">
      <c r="A12" s="256" t="s">
        <v>2088</v>
      </c>
      <c r="B12" s="61"/>
      <c r="C12" s="61"/>
      <c r="D12" s="61"/>
      <c r="E12" s="18"/>
      <c r="F12" s="467"/>
      <c r="G12" s="18"/>
      <c r="H12" s="179"/>
    </row>
    <row r="13" spans="1:8" s="173" customFormat="1">
      <c r="A13" s="281" t="s">
        <v>2089</v>
      </c>
      <c r="B13" s="16"/>
      <c r="C13" s="16"/>
      <c r="D13" s="21"/>
      <c r="E13" s="18">
        <v>-94185</v>
      </c>
      <c r="F13" s="21"/>
      <c r="G13" s="18">
        <v>-647957</v>
      </c>
      <c r="H13" s="177"/>
    </row>
    <row r="14" spans="1:8" s="173" customFormat="1">
      <c r="A14" s="256" t="s">
        <v>550</v>
      </c>
      <c r="B14" s="16"/>
      <c r="C14" s="16"/>
      <c r="D14" s="21"/>
      <c r="E14" s="18"/>
      <c r="F14" s="21"/>
      <c r="G14" s="18"/>
      <c r="H14" s="177"/>
    </row>
    <row r="15" spans="1:8" s="173" customFormat="1">
      <c r="A15" s="281" t="s">
        <v>2326</v>
      </c>
      <c r="B15" s="16"/>
      <c r="C15" s="16"/>
      <c r="D15" s="21"/>
      <c r="E15" s="18">
        <v>-29031</v>
      </c>
      <c r="F15" s="21"/>
      <c r="G15" s="18">
        <v>-42362</v>
      </c>
      <c r="H15" s="177"/>
    </row>
    <row r="16" spans="1:8" s="173" customFormat="1" ht="8.1" customHeight="1">
      <c r="A16" s="281"/>
      <c r="B16" s="16"/>
      <c r="C16" s="16"/>
      <c r="D16" s="21"/>
      <c r="E16" s="18"/>
      <c r="F16" s="21"/>
      <c r="G16" s="18"/>
      <c r="H16" s="177"/>
    </row>
    <row r="17" spans="1:8" s="173" customFormat="1">
      <c r="A17" s="282" t="s">
        <v>58</v>
      </c>
      <c r="B17" s="16"/>
      <c r="C17" s="16"/>
      <c r="D17" s="21"/>
      <c r="E17" s="18">
        <v>0</v>
      </c>
      <c r="F17" s="21"/>
      <c r="G17" s="18">
        <v>14774</v>
      </c>
      <c r="H17" s="177"/>
    </row>
    <row r="18" spans="1:8" s="173" customFormat="1" hidden="1">
      <c r="A18" s="234" t="s">
        <v>181</v>
      </c>
      <c r="B18" s="16"/>
      <c r="C18" s="16"/>
      <c r="D18" s="21"/>
      <c r="E18" s="18">
        <v>0</v>
      </c>
      <c r="F18" s="21"/>
      <c r="G18" s="18">
        <v>0</v>
      </c>
      <c r="H18" s="177"/>
    </row>
    <row r="19" spans="1:8" s="173" customFormat="1" hidden="1">
      <c r="A19" s="256" t="s">
        <v>857</v>
      </c>
      <c r="B19" s="16"/>
      <c r="C19" s="16"/>
      <c r="D19" s="21"/>
      <c r="E19" s="18">
        <v>0</v>
      </c>
      <c r="F19" s="21"/>
      <c r="G19" s="18">
        <v>0</v>
      </c>
      <c r="H19" s="177"/>
    </row>
    <row r="20" spans="1:8" s="173" customFormat="1" ht="12" customHeight="1">
      <c r="A20" s="32"/>
      <c r="B20" s="391"/>
      <c r="C20" s="391"/>
      <c r="D20" s="391"/>
      <c r="E20" s="108">
        <v>2601600</v>
      </c>
      <c r="F20" s="467"/>
      <c r="G20" s="108">
        <v>1440705</v>
      </c>
      <c r="H20" s="179"/>
    </row>
    <row r="21" spans="1:8" s="173" customFormat="1">
      <c r="A21" s="283" t="s">
        <v>42</v>
      </c>
      <c r="B21" s="391"/>
      <c r="C21" s="391"/>
      <c r="D21" s="391"/>
      <c r="E21" s="18"/>
      <c r="F21" s="467"/>
      <c r="G21" s="25"/>
      <c r="H21" s="179"/>
    </row>
    <row r="22" spans="1:8" s="173" customFormat="1">
      <c r="A22" s="279"/>
      <c r="B22" s="61"/>
      <c r="C22" s="61"/>
      <c r="D22" s="468"/>
      <c r="E22" s="24"/>
      <c r="F22" s="467"/>
      <c r="G22" s="24"/>
      <c r="H22" s="179"/>
    </row>
    <row r="23" spans="1:8" s="173" customFormat="1">
      <c r="A23" s="284" t="s">
        <v>118</v>
      </c>
      <c r="B23" s="391"/>
      <c r="C23" s="391"/>
      <c r="D23" s="56"/>
      <c r="E23" s="27">
        <v>755431</v>
      </c>
      <c r="F23" s="42"/>
      <c r="G23" s="27">
        <v>-850875</v>
      </c>
      <c r="H23" s="179"/>
    </row>
    <row r="24" spans="1:8" s="173" customFormat="1">
      <c r="A24" s="284" t="s">
        <v>570</v>
      </c>
      <c r="B24" s="391"/>
      <c r="C24" s="391"/>
      <c r="D24" s="56"/>
      <c r="E24" s="27">
        <v>-28494</v>
      </c>
      <c r="F24" s="42"/>
      <c r="G24" s="27">
        <v>3262</v>
      </c>
      <c r="H24" s="179"/>
    </row>
    <row r="25" spans="1:8" s="173" customFormat="1">
      <c r="A25" s="284" t="s">
        <v>332</v>
      </c>
      <c r="B25" s="391"/>
      <c r="C25" s="391"/>
      <c r="D25" s="56"/>
      <c r="E25" s="27">
        <v>-327136</v>
      </c>
      <c r="F25" s="42"/>
      <c r="G25" s="27">
        <v>-157503</v>
      </c>
      <c r="H25" s="179"/>
    </row>
    <row r="26" spans="1:8" s="173" customFormat="1">
      <c r="A26" s="38"/>
      <c r="B26" s="61"/>
      <c r="C26" s="61"/>
      <c r="D26" s="468"/>
      <c r="E26" s="108">
        <v>399801</v>
      </c>
      <c r="F26" s="467"/>
      <c r="G26" s="108">
        <v>-1005116</v>
      </c>
      <c r="H26" s="179"/>
    </row>
    <row r="27" spans="1:8" s="173" customFormat="1">
      <c r="A27" s="283" t="s">
        <v>188</v>
      </c>
      <c r="B27" s="61"/>
      <c r="C27" s="61"/>
      <c r="D27" s="468"/>
      <c r="E27" s="25"/>
      <c r="F27" s="467"/>
      <c r="G27" s="25"/>
      <c r="H27" s="179"/>
    </row>
    <row r="28" spans="1:8" s="173" customFormat="1">
      <c r="A28" s="284" t="s">
        <v>486</v>
      </c>
      <c r="B28" s="61"/>
      <c r="C28" s="61"/>
      <c r="D28" s="468"/>
      <c r="E28" s="25"/>
      <c r="F28" s="467"/>
      <c r="G28" s="25"/>
      <c r="H28" s="179"/>
    </row>
    <row r="29" spans="1:8" s="173" customFormat="1">
      <c r="A29" s="469" t="s">
        <v>487</v>
      </c>
      <c r="B29" s="61"/>
      <c r="C29" s="61"/>
      <c r="D29" s="468"/>
      <c r="E29" s="24">
        <v>-4865</v>
      </c>
      <c r="F29" s="467"/>
      <c r="G29" s="24">
        <v>-46571</v>
      </c>
      <c r="H29" s="179"/>
    </row>
    <row r="30" spans="1:8" s="173" customFormat="1">
      <c r="A30" s="284" t="s">
        <v>1469</v>
      </c>
      <c r="B30" s="61"/>
      <c r="C30" s="61"/>
      <c r="D30" s="468"/>
      <c r="E30" s="27">
        <v>-135</v>
      </c>
      <c r="F30" s="467"/>
      <c r="G30" s="27">
        <v>1</v>
      </c>
      <c r="H30" s="179"/>
    </row>
    <row r="31" spans="1:8" s="173" customFormat="1">
      <c r="A31" s="284" t="s">
        <v>488</v>
      </c>
      <c r="B31" s="61"/>
      <c r="C31" s="61"/>
      <c r="D31" s="468"/>
      <c r="E31" s="27"/>
      <c r="F31" s="467"/>
      <c r="G31" s="27"/>
      <c r="H31" s="179"/>
    </row>
    <row r="32" spans="1:8" s="173" customFormat="1">
      <c r="A32" s="279" t="s">
        <v>489</v>
      </c>
      <c r="B32" s="61"/>
      <c r="C32" s="61"/>
      <c r="D32" s="468"/>
      <c r="E32" s="27">
        <v>-49248</v>
      </c>
      <c r="F32" s="467"/>
      <c r="G32" s="27">
        <v>-36957</v>
      </c>
      <c r="H32" s="179"/>
    </row>
    <row r="33" spans="1:8" s="173" customFormat="1">
      <c r="A33" s="284" t="s">
        <v>2081</v>
      </c>
      <c r="B33" s="61"/>
      <c r="C33" s="61"/>
      <c r="D33" s="468"/>
      <c r="E33" s="27">
        <v>16338</v>
      </c>
      <c r="F33" s="467"/>
      <c r="G33" s="27">
        <v>0</v>
      </c>
      <c r="H33" s="179"/>
    </row>
    <row r="34" spans="1:8" s="173" customFormat="1">
      <c r="A34" s="284" t="s">
        <v>860</v>
      </c>
      <c r="E34" s="27">
        <v>-39413</v>
      </c>
      <c r="G34" s="851">
        <v>0</v>
      </c>
      <c r="H34" s="179"/>
    </row>
    <row r="35" spans="1:8" s="173" customFormat="1">
      <c r="A35" s="284" t="s">
        <v>211</v>
      </c>
      <c r="B35" s="61"/>
      <c r="C35" s="61"/>
      <c r="D35" s="468"/>
      <c r="E35" s="29">
        <v>-320119</v>
      </c>
      <c r="F35" s="467"/>
      <c r="G35" s="29">
        <v>73297</v>
      </c>
      <c r="H35" s="179"/>
    </row>
    <row r="36" spans="1:8" s="173" customFormat="1">
      <c r="A36" s="283"/>
      <c r="B36" s="61"/>
      <c r="C36" s="61"/>
      <c r="D36" s="468"/>
      <c r="E36" s="25">
        <v>-397443</v>
      </c>
      <c r="F36" s="467"/>
      <c r="G36" s="25">
        <v>-10230</v>
      </c>
      <c r="H36" s="179"/>
    </row>
    <row r="37" spans="1:8" s="173" customFormat="1" ht="3" customHeight="1">
      <c r="A37" s="234"/>
      <c r="B37" s="61"/>
      <c r="C37" s="61"/>
      <c r="D37" s="468"/>
      <c r="E37" s="25"/>
      <c r="F37" s="467"/>
      <c r="G37" s="25"/>
      <c r="H37" s="179"/>
    </row>
    <row r="38" spans="1:8" s="173" customFormat="1">
      <c r="A38" s="286" t="s">
        <v>1450</v>
      </c>
      <c r="B38" s="61"/>
      <c r="C38" s="61"/>
      <c r="D38" s="468"/>
      <c r="E38" s="108">
        <v>2603958</v>
      </c>
      <c r="F38" s="42"/>
      <c r="G38" s="108">
        <v>425359</v>
      </c>
      <c r="H38" s="179"/>
    </row>
    <row r="39" spans="1:8" s="173" customFormat="1" ht="3.75" customHeight="1">
      <c r="A39" s="286"/>
      <c r="B39" s="61"/>
      <c r="C39" s="61"/>
      <c r="D39" s="468"/>
      <c r="E39" s="25"/>
      <c r="F39" s="42"/>
      <c r="G39" s="25"/>
      <c r="H39" s="179"/>
    </row>
    <row r="40" spans="1:8" s="173" customFormat="1">
      <c r="A40" s="286" t="s">
        <v>373</v>
      </c>
      <c r="B40" s="61"/>
      <c r="C40" s="61"/>
      <c r="D40" s="468"/>
      <c r="E40" s="25"/>
      <c r="F40" s="42"/>
      <c r="G40" s="25"/>
      <c r="H40" s="179"/>
    </row>
    <row r="41" spans="1:8" s="173" customFormat="1" ht="5.25" customHeight="1">
      <c r="A41" s="286"/>
      <c r="B41" s="61"/>
      <c r="C41" s="61"/>
      <c r="D41" s="468"/>
      <c r="E41" s="25"/>
      <c r="F41" s="42"/>
      <c r="G41" s="25"/>
      <c r="H41" s="179"/>
    </row>
    <row r="42" spans="1:8" s="173" customFormat="1">
      <c r="A42" s="90" t="s">
        <v>2327</v>
      </c>
      <c r="B42" s="61"/>
      <c r="C42" s="61"/>
      <c r="D42" s="468"/>
      <c r="E42" s="24">
        <v>345235.71600000001</v>
      </c>
      <c r="F42" s="42"/>
      <c r="G42" s="24">
        <v>3492262</v>
      </c>
      <c r="H42" s="179"/>
    </row>
    <row r="43" spans="1:8" s="173" customFormat="1">
      <c r="A43" s="90" t="s">
        <v>2328</v>
      </c>
      <c r="B43" s="61"/>
      <c r="C43" s="61"/>
      <c r="D43" s="468"/>
      <c r="E43" s="27">
        <v>-5078586.9275900004</v>
      </c>
      <c r="F43" s="42"/>
      <c r="G43" s="27">
        <v>-2190471</v>
      </c>
      <c r="H43" s="179"/>
    </row>
    <row r="44" spans="1:8" s="173" customFormat="1">
      <c r="A44" s="90" t="s">
        <v>116</v>
      </c>
      <c r="B44" s="61"/>
      <c r="C44" s="61"/>
      <c r="D44" s="468"/>
      <c r="E44" s="29">
        <v>-2255670</v>
      </c>
      <c r="F44" s="42"/>
      <c r="G44" s="29">
        <v>-2474355</v>
      </c>
      <c r="H44" s="179"/>
    </row>
    <row r="45" spans="1:8" s="173" customFormat="1">
      <c r="A45" s="287" t="s">
        <v>1451</v>
      </c>
      <c r="B45" s="61"/>
      <c r="C45" s="61"/>
      <c r="D45" s="468"/>
      <c r="E45" s="25">
        <v>-6989021</v>
      </c>
      <c r="F45" s="42"/>
      <c r="G45" s="25">
        <v>-1172564</v>
      </c>
      <c r="H45" s="179"/>
    </row>
    <row r="46" spans="1:8" s="173" customFormat="1" ht="8.1" customHeight="1">
      <c r="A46" s="250"/>
      <c r="B46" s="61"/>
      <c r="C46" s="61"/>
      <c r="D46" s="468"/>
      <c r="E46" s="25"/>
      <c r="F46" s="42"/>
      <c r="G46" s="25"/>
      <c r="H46" s="179"/>
    </row>
    <row r="47" spans="1:8" s="173" customFormat="1">
      <c r="A47" s="286" t="s">
        <v>1452</v>
      </c>
      <c r="B47" s="61"/>
      <c r="C47" s="61"/>
      <c r="D47" s="468"/>
      <c r="E47" s="25"/>
      <c r="F47" s="42"/>
      <c r="G47" s="25"/>
      <c r="H47" s="179"/>
    </row>
    <row r="48" spans="1:8" s="173" customFormat="1">
      <c r="A48" s="288" t="s">
        <v>555</v>
      </c>
      <c r="B48" s="61"/>
      <c r="C48" s="61"/>
      <c r="D48" s="468"/>
      <c r="E48" s="108">
        <v>-4385063</v>
      </c>
      <c r="F48" s="42"/>
      <c r="G48" s="108">
        <v>-747205</v>
      </c>
      <c r="H48" s="179"/>
    </row>
    <row r="49" spans="1:8" s="173" customFormat="1" ht="8.1" customHeight="1">
      <c r="A49" s="282"/>
      <c r="B49" s="61"/>
      <c r="C49" s="61"/>
      <c r="D49" s="468"/>
      <c r="E49" s="25"/>
      <c r="F49" s="42"/>
      <c r="G49" s="25"/>
      <c r="H49" s="179"/>
    </row>
    <row r="50" spans="1:8" s="173" customFormat="1">
      <c r="A50" s="90" t="s">
        <v>451</v>
      </c>
      <c r="B50" s="61"/>
      <c r="C50" s="61"/>
      <c r="D50" s="468"/>
      <c r="E50" s="18">
        <v>4272389</v>
      </c>
      <c r="F50" s="42"/>
      <c r="G50" s="18">
        <v>1541871</v>
      </c>
      <c r="H50" s="179"/>
    </row>
    <row r="51" spans="1:8" s="173" customFormat="1" ht="8.1" customHeight="1">
      <c r="A51" s="90"/>
      <c r="B51" s="61"/>
      <c r="C51" s="61"/>
      <c r="D51" s="468"/>
      <c r="E51" s="18"/>
      <c r="F51" s="42"/>
      <c r="G51" s="18"/>
      <c r="H51" s="179"/>
    </row>
    <row r="52" spans="1:8" s="173" customFormat="1" ht="12.75" thickBot="1">
      <c r="A52" s="286" t="s">
        <v>452</v>
      </c>
      <c r="B52" s="61"/>
      <c r="C52" s="61"/>
      <c r="D52" s="61"/>
      <c r="E52" s="33">
        <v>-112674</v>
      </c>
      <c r="F52" s="25"/>
      <c r="G52" s="33">
        <v>794666</v>
      </c>
      <c r="H52" s="179"/>
    </row>
    <row r="53" spans="1:8" s="173" customFormat="1" ht="8.1" customHeight="1" thickTop="1">
      <c r="A53" s="90"/>
      <c r="B53" s="61"/>
      <c r="C53" s="61"/>
      <c r="D53" s="61"/>
      <c r="E53" s="18"/>
      <c r="F53" s="25"/>
      <c r="G53" s="18"/>
      <c r="H53" s="179"/>
    </row>
    <row r="54" spans="1:8" s="173" customFormat="1">
      <c r="A54" s="286" t="s">
        <v>452</v>
      </c>
      <c r="B54" s="61"/>
      <c r="C54" s="61"/>
      <c r="D54" s="61"/>
      <c r="E54" s="18"/>
      <c r="F54" s="25"/>
      <c r="G54" s="18"/>
      <c r="H54" s="179"/>
    </row>
    <row r="55" spans="1:8" s="173" customFormat="1">
      <c r="A55" s="16" t="s">
        <v>403</v>
      </c>
      <c r="B55" s="61"/>
      <c r="C55" s="61"/>
      <c r="D55" s="23"/>
      <c r="E55" s="18">
        <v>1187326</v>
      </c>
      <c r="F55" s="25"/>
      <c r="G55" s="18">
        <v>794666</v>
      </c>
      <c r="H55" s="179"/>
    </row>
    <row r="56" spans="1:8" s="173" customFormat="1">
      <c r="A56" s="16" t="s">
        <v>434</v>
      </c>
      <c r="B56" s="61"/>
      <c r="C56" s="61"/>
      <c r="D56" s="94"/>
      <c r="E56" s="18">
        <v>-1300000</v>
      </c>
      <c r="F56" s="25"/>
      <c r="G56" s="18">
        <v>0</v>
      </c>
      <c r="H56" s="179"/>
    </row>
    <row r="57" spans="1:8" s="173" customFormat="1" ht="12.75" thickBot="1">
      <c r="A57" s="38"/>
      <c r="B57" s="61"/>
      <c r="C57" s="224"/>
      <c r="D57" s="61"/>
      <c r="E57" s="33">
        <v>-112674</v>
      </c>
      <c r="F57" s="25"/>
      <c r="G57" s="33">
        <v>794666</v>
      </c>
      <c r="H57" s="179"/>
    </row>
    <row r="58" spans="1:8" s="173" customFormat="1" ht="6.75" customHeight="1" thickTop="1">
      <c r="A58" s="63"/>
      <c r="B58" s="61"/>
      <c r="C58" s="224"/>
      <c r="D58" s="61"/>
      <c r="E58" s="26"/>
      <c r="F58" s="55"/>
      <c r="G58" s="55"/>
      <c r="H58" s="55"/>
    </row>
    <row r="59" spans="1:8">
      <c r="A59" s="71" t="s">
        <v>2343</v>
      </c>
      <c r="B59" s="349"/>
      <c r="C59" s="349"/>
      <c r="D59" s="349"/>
      <c r="E59" s="349"/>
      <c r="F59" s="349"/>
      <c r="G59" s="349"/>
      <c r="H59" s="25"/>
    </row>
    <row r="60" spans="1:8" s="16" customFormat="1">
      <c r="E60" s="344"/>
      <c r="F60" s="344"/>
      <c r="G60" s="344"/>
      <c r="H60" s="25"/>
    </row>
    <row r="61" spans="1:8" s="16" customFormat="1">
      <c r="E61" s="344"/>
      <c r="F61" s="344"/>
      <c r="G61" s="344"/>
      <c r="H61" s="25"/>
    </row>
    <row r="62" spans="1:8" s="16" customFormat="1" ht="6" customHeight="1">
      <c r="E62" s="366"/>
      <c r="F62" s="343"/>
      <c r="G62" s="366"/>
      <c r="H62" s="25"/>
    </row>
    <row r="63" spans="1:8" s="16" customFormat="1">
      <c r="A63" s="350" t="s">
        <v>2344</v>
      </c>
      <c r="B63" s="64"/>
      <c r="C63" s="14"/>
      <c r="D63" s="14"/>
      <c r="E63" s="15"/>
      <c r="F63" s="15"/>
      <c r="G63" s="15"/>
      <c r="H63" s="39"/>
    </row>
    <row r="64" spans="1:8" s="16" customFormat="1">
      <c r="A64" s="350" t="s">
        <v>240</v>
      </c>
      <c r="B64" s="64"/>
      <c r="C64" s="14"/>
      <c r="D64" s="14"/>
      <c r="E64" s="15"/>
      <c r="F64" s="15"/>
      <c r="G64" s="15"/>
      <c r="H64" s="39"/>
    </row>
    <row r="65" spans="1:8" s="16" customFormat="1">
      <c r="A65" s="64"/>
      <c r="B65" s="64"/>
      <c r="C65" s="64"/>
      <c r="D65" s="14"/>
      <c r="E65" s="15"/>
      <c r="F65" s="15"/>
      <c r="G65" s="15"/>
      <c r="H65" s="15"/>
    </row>
    <row r="66" spans="1:8" s="16" customFormat="1" ht="5.25" customHeight="1">
      <c r="A66" s="64"/>
      <c r="B66" s="64"/>
      <c r="C66" s="64"/>
      <c r="D66" s="14"/>
      <c r="E66" s="15"/>
      <c r="F66" s="15"/>
      <c r="G66" s="15"/>
      <c r="H66" s="15"/>
    </row>
    <row r="67" spans="1:8" s="16" customFormat="1">
      <c r="A67" s="81" t="s">
        <v>2350</v>
      </c>
      <c r="B67" s="64"/>
      <c r="C67" s="64"/>
      <c r="D67" s="14"/>
      <c r="E67" s="39"/>
      <c r="F67" s="39"/>
      <c r="G67" s="39"/>
      <c r="H67" s="39"/>
    </row>
    <row r="68" spans="1:8" s="42" customFormat="1">
      <c r="A68" s="350" t="s">
        <v>2345</v>
      </c>
      <c r="B68" s="40"/>
      <c r="C68" s="40"/>
      <c r="D68" s="40"/>
      <c r="E68" s="365"/>
      <c r="F68" s="365"/>
      <c r="G68" s="365"/>
      <c r="H68" s="365"/>
    </row>
    <row r="69" spans="1:8">
      <c r="E69" s="18"/>
    </row>
    <row r="70" spans="1:8">
      <c r="E70" s="18"/>
    </row>
    <row r="71" spans="1:8">
      <c r="E71" s="18"/>
    </row>
    <row r="72" spans="1:8">
      <c r="E72" s="18"/>
    </row>
    <row r="73" spans="1:8">
      <c r="E73" s="18"/>
    </row>
    <row r="74" spans="1:8">
      <c r="E74" s="18"/>
    </row>
    <row r="75" spans="1:8">
      <c r="E75" s="18"/>
    </row>
    <row r="76" spans="1:8">
      <c r="E76" s="18"/>
    </row>
    <row r="77" spans="1:8">
      <c r="E77" s="18"/>
    </row>
    <row r="78" spans="1:8">
      <c r="E78" s="18"/>
    </row>
    <row r="79" spans="1:8">
      <c r="E79" s="18"/>
    </row>
    <row r="80" spans="1:8">
      <c r="E80" s="18"/>
    </row>
    <row r="81" spans="1:8">
      <c r="E81" s="18"/>
    </row>
    <row r="82" spans="1:8">
      <c r="E82" s="18"/>
    </row>
    <row r="83" spans="1:8">
      <c r="E83" s="18"/>
    </row>
    <row r="84" spans="1:8">
      <c r="E84" s="18"/>
    </row>
    <row r="85" spans="1:8">
      <c r="E85" s="18"/>
    </row>
    <row r="86" spans="1:8">
      <c r="E86" s="18"/>
    </row>
    <row r="87" spans="1:8">
      <c r="E87" s="18"/>
    </row>
    <row r="88" spans="1:8">
      <c r="E88" s="18"/>
    </row>
    <row r="89" spans="1:8">
      <c r="E89" s="18"/>
    </row>
    <row r="90" spans="1:8" hidden="1">
      <c r="A90" s="855"/>
      <c r="B90" s="855"/>
      <c r="C90" s="855"/>
      <c r="D90" s="855"/>
      <c r="E90" s="18"/>
      <c r="F90" s="516"/>
      <c r="G90" s="516"/>
      <c r="H90" s="516"/>
    </row>
    <row r="91" spans="1:8" hidden="1">
      <c r="A91" s="855"/>
      <c r="B91" s="855"/>
      <c r="C91" s="855"/>
      <c r="D91" s="855"/>
      <c r="E91" s="18"/>
      <c r="F91" s="516"/>
      <c r="G91" s="516"/>
      <c r="H91" s="852"/>
    </row>
    <row r="92" spans="1:8" hidden="1">
      <c r="A92" s="855"/>
      <c r="B92" s="855"/>
      <c r="C92" s="855"/>
      <c r="D92" s="855"/>
      <c r="E92" s="18"/>
      <c r="F92" s="516"/>
      <c r="G92" s="516"/>
      <c r="H92" s="516"/>
    </row>
    <row r="93" spans="1:8">
      <c r="E93" s="18"/>
    </row>
    <row r="94" spans="1:8">
      <c r="E94" s="18"/>
    </row>
    <row r="95" spans="1:8">
      <c r="E95" s="18"/>
    </row>
    <row r="96" spans="1:8">
      <c r="E96" s="18"/>
    </row>
    <row r="97" spans="5:5">
      <c r="E97" s="18"/>
    </row>
    <row r="98" spans="5:5">
      <c r="E98" s="18"/>
    </row>
    <row r="99" spans="5:5">
      <c r="E99" s="18"/>
    </row>
    <row r="100" spans="5:5">
      <c r="E100" s="18"/>
    </row>
    <row r="101" spans="5:5">
      <c r="E101" s="18"/>
    </row>
    <row r="102" spans="5:5">
      <c r="E102" s="18"/>
    </row>
    <row r="103" spans="5:5">
      <c r="E103" s="18"/>
    </row>
    <row r="104" spans="5:5">
      <c r="E104" s="18"/>
    </row>
    <row r="105" spans="5:5">
      <c r="E105" s="18"/>
    </row>
    <row r="106" spans="5:5">
      <c r="E106" s="18"/>
    </row>
    <row r="107" spans="5:5">
      <c r="E107" s="18"/>
    </row>
    <row r="108" spans="5:5">
      <c r="E108" s="18"/>
    </row>
    <row r="109" spans="5:5">
      <c r="E109" s="18"/>
    </row>
    <row r="110" spans="5:5">
      <c r="E110" s="18"/>
    </row>
    <row r="111" spans="5:5">
      <c r="E111" s="18"/>
    </row>
    <row r="112" spans="5:5">
      <c r="E112" s="18"/>
    </row>
    <row r="113" spans="5:5">
      <c r="E113" s="18"/>
    </row>
    <row r="114" spans="5:5">
      <c r="E114" s="18"/>
    </row>
    <row r="115" spans="5:5">
      <c r="E115" s="18"/>
    </row>
    <row r="116" spans="5:5">
      <c r="E116" s="18"/>
    </row>
    <row r="117" spans="5:5">
      <c r="E117" s="18"/>
    </row>
    <row r="118" spans="5:5">
      <c r="E118" s="18"/>
    </row>
    <row r="119" spans="5:5">
      <c r="E119" s="18"/>
    </row>
    <row r="120" spans="5:5">
      <c r="E120" s="18"/>
    </row>
    <row r="121" spans="5:5">
      <c r="E121" s="18"/>
    </row>
    <row r="122" spans="5:5">
      <c r="E122" s="18"/>
    </row>
    <row r="123" spans="5:5">
      <c r="E123" s="18"/>
    </row>
    <row r="124" spans="5:5">
      <c r="E124" s="18"/>
    </row>
    <row r="125" spans="5:5">
      <c r="E125" s="18"/>
    </row>
    <row r="126" spans="5:5">
      <c r="E126" s="18"/>
    </row>
    <row r="127" spans="5:5">
      <c r="E127" s="18"/>
    </row>
    <row r="128" spans="5:5">
      <c r="E128" s="18"/>
    </row>
    <row r="129" spans="5:5">
      <c r="E129" s="18"/>
    </row>
    <row r="130" spans="5:5">
      <c r="E130" s="18"/>
    </row>
    <row r="131" spans="5:5">
      <c r="E131" s="18"/>
    </row>
    <row r="132" spans="5:5">
      <c r="E132" s="18"/>
    </row>
    <row r="133" spans="5:5">
      <c r="E133" s="18"/>
    </row>
    <row r="134" spans="5:5">
      <c r="E134" s="18"/>
    </row>
    <row r="135" spans="5:5">
      <c r="E135" s="18"/>
    </row>
    <row r="136" spans="5:5">
      <c r="E136" s="18"/>
    </row>
    <row r="137" spans="5:5">
      <c r="E137" s="18"/>
    </row>
    <row r="138" spans="5:5">
      <c r="E138" s="18"/>
    </row>
    <row r="139" spans="5:5">
      <c r="E139" s="18"/>
    </row>
    <row r="140" spans="5:5">
      <c r="E140" s="18"/>
    </row>
    <row r="141" spans="5:5">
      <c r="E141" s="18"/>
    </row>
    <row r="142" spans="5:5">
      <c r="E142" s="18"/>
    </row>
    <row r="143" spans="5:5">
      <c r="E143" s="18"/>
    </row>
    <row r="144" spans="5:5">
      <c r="E144" s="18"/>
    </row>
    <row r="145" spans="5:5">
      <c r="E145" s="18"/>
    </row>
    <row r="146" spans="5:5">
      <c r="E146" s="18"/>
    </row>
    <row r="147" spans="5:5">
      <c r="E147" s="18"/>
    </row>
    <row r="148" spans="5:5">
      <c r="E148" s="18"/>
    </row>
    <row r="149" spans="5:5">
      <c r="E149" s="18"/>
    </row>
    <row r="150" spans="5:5">
      <c r="E150" s="18"/>
    </row>
    <row r="151" spans="5:5">
      <c r="E151" s="18"/>
    </row>
    <row r="152" spans="5:5">
      <c r="E152" s="18"/>
    </row>
    <row r="153" spans="5:5">
      <c r="E153" s="18"/>
    </row>
    <row r="154" spans="5:5">
      <c r="E154" s="18"/>
    </row>
    <row r="155" spans="5:5">
      <c r="E155" s="18"/>
    </row>
    <row r="156" spans="5:5">
      <c r="E156" s="18"/>
    </row>
    <row r="157" spans="5:5">
      <c r="E157" s="18"/>
    </row>
    <row r="158" spans="5:5">
      <c r="E158" s="18"/>
    </row>
    <row r="159" spans="5:5">
      <c r="E159" s="18"/>
    </row>
    <row r="160" spans="5:5">
      <c r="E160" s="18"/>
    </row>
    <row r="161" spans="5:5">
      <c r="E161" s="18"/>
    </row>
    <row r="162" spans="5:5">
      <c r="E162" s="18"/>
    </row>
    <row r="163" spans="5:5">
      <c r="E163" s="18"/>
    </row>
    <row r="164" spans="5:5">
      <c r="E164" s="18"/>
    </row>
    <row r="165" spans="5:5">
      <c r="E165" s="18"/>
    </row>
    <row r="166" spans="5:5">
      <c r="E166" s="18"/>
    </row>
    <row r="167" spans="5:5">
      <c r="E167" s="18"/>
    </row>
    <row r="168" spans="5:5">
      <c r="E168" s="18"/>
    </row>
    <row r="169" spans="5:5">
      <c r="E169" s="18"/>
    </row>
    <row r="170" spans="5:5">
      <c r="E170" s="18"/>
    </row>
    <row r="171" spans="5:5">
      <c r="E171" s="18"/>
    </row>
    <row r="172" spans="5:5">
      <c r="E172" s="18"/>
    </row>
    <row r="173" spans="5:5">
      <c r="E173" s="18"/>
    </row>
    <row r="174" spans="5:5">
      <c r="E174" s="18"/>
    </row>
    <row r="175" spans="5:5">
      <c r="E175" s="18"/>
    </row>
    <row r="176" spans="5:5">
      <c r="E176" s="18"/>
    </row>
    <row r="177" spans="5:5">
      <c r="E177" s="18"/>
    </row>
    <row r="178" spans="5:5">
      <c r="E178" s="18"/>
    </row>
    <row r="179" spans="5:5">
      <c r="E179" s="18"/>
    </row>
    <row r="180" spans="5:5">
      <c r="E180" s="18"/>
    </row>
    <row r="181" spans="5:5">
      <c r="E181" s="18"/>
    </row>
    <row r="182" spans="5:5">
      <c r="E182" s="18"/>
    </row>
    <row r="183" spans="5:5">
      <c r="E183" s="18"/>
    </row>
    <row r="184" spans="5:5">
      <c r="E184" s="18"/>
    </row>
    <row r="185" spans="5:5">
      <c r="E185" s="18"/>
    </row>
    <row r="186" spans="5:5">
      <c r="E186" s="18"/>
    </row>
    <row r="187" spans="5:5">
      <c r="E187" s="18"/>
    </row>
    <row r="188" spans="5:5">
      <c r="E188" s="18"/>
    </row>
    <row r="189" spans="5:5">
      <c r="E189" s="18"/>
    </row>
    <row r="190" spans="5:5">
      <c r="E190" s="18"/>
    </row>
    <row r="191" spans="5:5">
      <c r="E191" s="18"/>
    </row>
    <row r="192" spans="5:5">
      <c r="E192" s="18"/>
    </row>
    <row r="193" spans="5:5">
      <c r="E193" s="18"/>
    </row>
    <row r="194" spans="5:5">
      <c r="E194" s="18"/>
    </row>
    <row r="195" spans="5:5">
      <c r="E195" s="18"/>
    </row>
    <row r="196" spans="5:5">
      <c r="E196" s="18"/>
    </row>
    <row r="197" spans="5:5">
      <c r="E197" s="18"/>
    </row>
    <row r="198" spans="5:5">
      <c r="E198" s="18"/>
    </row>
    <row r="199" spans="5:5">
      <c r="E199" s="18"/>
    </row>
    <row r="200" spans="5:5">
      <c r="E200" s="18"/>
    </row>
    <row r="201" spans="5:5">
      <c r="E201" s="18"/>
    </row>
    <row r="202" spans="5:5">
      <c r="E202" s="18"/>
    </row>
    <row r="203" spans="5:5">
      <c r="E203" s="18"/>
    </row>
    <row r="204" spans="5:5">
      <c r="E204" s="18"/>
    </row>
    <row r="205" spans="5:5">
      <c r="E205" s="18"/>
    </row>
    <row r="206" spans="5:5">
      <c r="E206" s="18"/>
    </row>
    <row r="207" spans="5:5">
      <c r="E207" s="18"/>
    </row>
    <row r="208" spans="5:5">
      <c r="E208" s="18"/>
    </row>
    <row r="209" spans="5:5">
      <c r="E209" s="18"/>
    </row>
    <row r="210" spans="5:5">
      <c r="E210" s="18"/>
    </row>
    <row r="211" spans="5:5">
      <c r="E211" s="18"/>
    </row>
    <row r="212" spans="5:5">
      <c r="E212" s="18"/>
    </row>
    <row r="213" spans="5:5">
      <c r="E213" s="18"/>
    </row>
    <row r="214" spans="5:5">
      <c r="E214" s="18"/>
    </row>
    <row r="215" spans="5:5">
      <c r="E215" s="18"/>
    </row>
    <row r="216" spans="5:5">
      <c r="E216" s="18"/>
    </row>
    <row r="217" spans="5:5">
      <c r="E217" s="18"/>
    </row>
    <row r="218" spans="5:5">
      <c r="E218" s="18"/>
    </row>
    <row r="219" spans="5:5">
      <c r="E219" s="18"/>
    </row>
    <row r="220" spans="5:5">
      <c r="E220" s="18"/>
    </row>
    <row r="221" spans="5:5">
      <c r="E221" s="18"/>
    </row>
    <row r="222" spans="5:5">
      <c r="E222" s="18"/>
    </row>
    <row r="223" spans="5:5">
      <c r="E223" s="18"/>
    </row>
    <row r="224" spans="5:5">
      <c r="E224" s="18"/>
    </row>
    <row r="225" spans="5:5">
      <c r="E225" s="18"/>
    </row>
    <row r="226" spans="5:5">
      <c r="E226" s="18"/>
    </row>
    <row r="227" spans="5:5">
      <c r="E227" s="18"/>
    </row>
    <row r="228" spans="5:5">
      <c r="E228" s="18"/>
    </row>
    <row r="229" spans="5:5">
      <c r="E229" s="18"/>
    </row>
    <row r="230" spans="5:5">
      <c r="E230" s="18"/>
    </row>
    <row r="231" spans="5:5">
      <c r="E231" s="18"/>
    </row>
    <row r="232" spans="5:5">
      <c r="E232" s="18"/>
    </row>
    <row r="233" spans="5:5">
      <c r="E233" s="18"/>
    </row>
    <row r="234" spans="5:5">
      <c r="E234" s="18"/>
    </row>
    <row r="235" spans="5:5">
      <c r="E235" s="18"/>
    </row>
    <row r="236" spans="5:5">
      <c r="E236" s="18"/>
    </row>
    <row r="237" spans="5:5">
      <c r="E237" s="18"/>
    </row>
    <row r="238" spans="5:5">
      <c r="E238" s="18"/>
    </row>
    <row r="239" spans="5:5">
      <c r="E239" s="18"/>
    </row>
    <row r="240" spans="5:5">
      <c r="E240" s="18"/>
    </row>
    <row r="241" spans="5:5">
      <c r="E241" s="18"/>
    </row>
    <row r="242" spans="5:5">
      <c r="E242" s="18"/>
    </row>
    <row r="243" spans="5:5">
      <c r="E243" s="18"/>
    </row>
    <row r="244" spans="5:5">
      <c r="E244" s="18"/>
    </row>
    <row r="245" spans="5:5">
      <c r="E245" s="18"/>
    </row>
    <row r="246" spans="5:5">
      <c r="E246" s="18"/>
    </row>
    <row r="247" spans="5:5">
      <c r="E247" s="18"/>
    </row>
    <row r="248" spans="5:5">
      <c r="E248" s="18"/>
    </row>
    <row r="249" spans="5:5">
      <c r="E249" s="18"/>
    </row>
    <row r="250" spans="5:5">
      <c r="E250" s="18"/>
    </row>
    <row r="251" spans="5:5">
      <c r="E251" s="18"/>
    </row>
    <row r="252" spans="5:5">
      <c r="E252" s="18"/>
    </row>
    <row r="253" spans="5:5">
      <c r="E253" s="18"/>
    </row>
    <row r="254" spans="5:5">
      <c r="E254" s="18"/>
    </row>
    <row r="255" spans="5:5">
      <c r="E255" s="18"/>
    </row>
    <row r="256" spans="5:5">
      <c r="E256" s="18"/>
    </row>
    <row r="257" spans="5:5">
      <c r="E257" s="18"/>
    </row>
    <row r="258" spans="5:5">
      <c r="E258" s="18"/>
    </row>
    <row r="259" spans="5:5">
      <c r="E259" s="18"/>
    </row>
    <row r="260" spans="5:5">
      <c r="E260" s="18"/>
    </row>
    <row r="261" spans="5:5">
      <c r="E261" s="18"/>
    </row>
    <row r="262" spans="5:5">
      <c r="E262" s="18"/>
    </row>
    <row r="263" spans="5:5">
      <c r="E263" s="18"/>
    </row>
    <row r="264" spans="5:5">
      <c r="E264" s="18"/>
    </row>
    <row r="265" spans="5:5">
      <c r="E265" s="18"/>
    </row>
    <row r="266" spans="5:5">
      <c r="E266" s="18"/>
    </row>
    <row r="267" spans="5:5">
      <c r="E267" s="18"/>
    </row>
    <row r="268" spans="5:5">
      <c r="E268" s="18"/>
    </row>
    <row r="269" spans="5:5">
      <c r="E269" s="18"/>
    </row>
    <row r="270" spans="5:5">
      <c r="E270" s="18"/>
    </row>
    <row r="271" spans="5:5">
      <c r="E271" s="18"/>
    </row>
    <row r="272" spans="5:5">
      <c r="E272" s="18"/>
    </row>
    <row r="273" spans="5:5">
      <c r="E273" s="18"/>
    </row>
    <row r="274" spans="5:5">
      <c r="E274" s="18"/>
    </row>
    <row r="275" spans="5:5">
      <c r="E275" s="18"/>
    </row>
    <row r="276" spans="5:5">
      <c r="E276" s="18"/>
    </row>
    <row r="277" spans="5:5">
      <c r="E277" s="18"/>
    </row>
    <row r="278" spans="5:5">
      <c r="E278" s="18"/>
    </row>
    <row r="279" spans="5:5">
      <c r="E279" s="18"/>
    </row>
    <row r="280" spans="5:5">
      <c r="E280" s="18"/>
    </row>
    <row r="281" spans="5:5">
      <c r="E281" s="18"/>
    </row>
    <row r="282" spans="5:5">
      <c r="E282" s="18"/>
    </row>
    <row r="283" spans="5:5">
      <c r="E283" s="18"/>
    </row>
    <row r="284" spans="5:5">
      <c r="E284" s="18"/>
    </row>
    <row r="285" spans="5:5">
      <c r="E285" s="18"/>
    </row>
    <row r="286" spans="5:5">
      <c r="E286" s="18"/>
    </row>
    <row r="287" spans="5:5">
      <c r="E287" s="18"/>
    </row>
    <row r="288" spans="5:5">
      <c r="E288" s="18"/>
    </row>
    <row r="289" spans="5:5">
      <c r="E289" s="18"/>
    </row>
    <row r="290" spans="5:5">
      <c r="E290" s="18"/>
    </row>
    <row r="291" spans="5:5">
      <c r="E291" s="18"/>
    </row>
    <row r="292" spans="5:5">
      <c r="E292" s="18"/>
    </row>
    <row r="293" spans="5:5">
      <c r="E293" s="18"/>
    </row>
    <row r="294" spans="5:5">
      <c r="E294" s="18"/>
    </row>
    <row r="295" spans="5:5">
      <c r="E295" s="18"/>
    </row>
    <row r="296" spans="5:5">
      <c r="E296" s="18"/>
    </row>
    <row r="297" spans="5:5">
      <c r="E297" s="18"/>
    </row>
    <row r="298" spans="5:5">
      <c r="E298" s="18"/>
    </row>
    <row r="299" spans="5:5">
      <c r="E299" s="18"/>
    </row>
    <row r="300" spans="5:5">
      <c r="E300" s="18"/>
    </row>
    <row r="301" spans="5:5">
      <c r="E301" s="18"/>
    </row>
    <row r="302" spans="5:5">
      <c r="E302" s="18"/>
    </row>
    <row r="303" spans="5:5">
      <c r="E303" s="18"/>
    </row>
    <row r="304" spans="5:5">
      <c r="E304" s="18"/>
    </row>
    <row r="305" spans="5:5">
      <c r="E305" s="18"/>
    </row>
    <row r="306" spans="5:5">
      <c r="E306" s="18"/>
    </row>
    <row r="307" spans="5:5">
      <c r="E307" s="18"/>
    </row>
    <row r="308" spans="5:5">
      <c r="E308" s="18"/>
    </row>
    <row r="309" spans="5:5">
      <c r="E309" s="18"/>
    </row>
    <row r="310" spans="5:5">
      <c r="E310" s="18"/>
    </row>
    <row r="311" spans="5:5">
      <c r="E311" s="18"/>
    </row>
    <row r="312" spans="5:5">
      <c r="E312" s="18"/>
    </row>
    <row r="313" spans="5:5">
      <c r="E313" s="18"/>
    </row>
    <row r="314" spans="5:5">
      <c r="E314" s="18"/>
    </row>
    <row r="315" spans="5:5">
      <c r="E315" s="18"/>
    </row>
    <row r="316" spans="5:5">
      <c r="E316" s="18"/>
    </row>
    <row r="317" spans="5:5">
      <c r="E317" s="18"/>
    </row>
    <row r="318" spans="5:5">
      <c r="E318" s="18"/>
    </row>
    <row r="319" spans="5:5">
      <c r="E319" s="18"/>
    </row>
    <row r="320" spans="5:5">
      <c r="E320" s="18"/>
    </row>
    <row r="321" spans="5:5">
      <c r="E321" s="18"/>
    </row>
    <row r="322" spans="5:5">
      <c r="E322" s="18"/>
    </row>
    <row r="323" spans="5:5">
      <c r="E323" s="18"/>
    </row>
    <row r="324" spans="5:5">
      <c r="E324" s="18"/>
    </row>
    <row r="325" spans="5:5">
      <c r="E325" s="18"/>
    </row>
    <row r="326" spans="5:5">
      <c r="E326" s="18"/>
    </row>
    <row r="327" spans="5:5">
      <c r="E327" s="18"/>
    </row>
    <row r="328" spans="5:5">
      <c r="E328" s="18"/>
    </row>
    <row r="329" spans="5:5">
      <c r="E329" s="18"/>
    </row>
    <row r="330" spans="5:5">
      <c r="E330" s="18"/>
    </row>
    <row r="331" spans="5:5">
      <c r="E331" s="18"/>
    </row>
    <row r="332" spans="5:5">
      <c r="E332" s="18"/>
    </row>
    <row r="333" spans="5:5">
      <c r="E333" s="18"/>
    </row>
    <row r="334" spans="5:5">
      <c r="E334" s="18"/>
    </row>
    <row r="335" spans="5:5">
      <c r="E335" s="18"/>
    </row>
    <row r="336" spans="5:5">
      <c r="E336" s="18"/>
    </row>
    <row r="337" spans="5:5">
      <c r="E337" s="18"/>
    </row>
    <row r="338" spans="5:5">
      <c r="E338" s="18"/>
    </row>
  </sheetData>
  <customSheetViews>
    <customSheetView guid="{84FBBE83-FF6F-4C76-A58E-D04643F715A5}" showPageBreaks="1" fitToPage="1" printArea="1" hiddenRows="1" view="pageBreakPreview" topLeftCell="A40">
      <selection activeCell="K26" sqref="K26"/>
      <colBreaks count="1" manualBreakCount="1">
        <brk id="11" max="63" man="1"/>
      </colBreaks>
      <pageMargins left="0.75" right="0.5" top="0.5" bottom="0.25" header="0.5" footer="0.5"/>
      <printOptions horizontalCentered="1"/>
      <pageSetup paperSize="9" fitToWidth="12" fitToHeight="12" orientation="portrait" r:id="rId1"/>
      <headerFooter alignWithMargins="0">
        <oddFooter>&amp;C6 of 11</oddFooter>
      </headerFooter>
    </customSheetView>
  </customSheetViews>
  <mergeCells count="3">
    <mergeCell ref="E6:G6"/>
    <mergeCell ref="E4:G4"/>
    <mergeCell ref="E7:G7"/>
  </mergeCells>
  <phoneticPr fontId="11" type="noConversion"/>
  <printOptions horizontalCentered="1"/>
  <pageMargins left="0.75" right="0.5" top="0.5" bottom="0.25" header="0.5" footer="0.5"/>
  <pageSetup paperSize="9" fitToWidth="12" fitToHeight="12" orientation="portrait" r:id="rId2"/>
  <headerFooter alignWithMargins="0">
    <oddFooter>&amp;C6 of 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79"/>
  <sheetViews>
    <sheetView view="pageBreakPreview" topLeftCell="A37" zoomScaleNormal="90" zoomScaleSheetLayoutView="100" workbookViewId="0">
      <selection activeCell="C16" sqref="C16"/>
    </sheetView>
  </sheetViews>
  <sheetFormatPr defaultRowHeight="12"/>
  <cols>
    <col min="1" max="1" width="4.5" style="228" customWidth="1"/>
    <col min="2" max="2" width="55.625" style="228" bestFit="1" customWidth="1"/>
    <col min="3" max="3" width="14.75" style="228" bestFit="1" customWidth="1"/>
    <col min="4" max="4" width="15.125" style="228" bestFit="1" customWidth="1"/>
    <col min="5" max="5" width="15" style="228" bestFit="1" customWidth="1"/>
    <col min="6" max="6" width="9" style="228"/>
    <col min="7" max="7" width="10.875" style="228" bestFit="1" customWidth="1"/>
    <col min="8" max="16384" width="9" style="228"/>
  </cols>
  <sheetData>
    <row r="1" spans="1:6">
      <c r="A1" s="14" t="str">
        <f>[46]BS!$A$1</f>
        <v>NATIONAL INVESTMENT (UNIT) TRUST</v>
      </c>
      <c r="E1" s="453" t="s">
        <v>1409</v>
      </c>
    </row>
    <row r="2" spans="1:6">
      <c r="A2" s="99" t="s">
        <v>402</v>
      </c>
    </row>
    <row r="3" spans="1:6">
      <c r="A3" s="99" t="s">
        <v>569</v>
      </c>
    </row>
    <row r="4" spans="1:6">
      <c r="A4" s="99" t="s">
        <v>603</v>
      </c>
      <c r="B4" s="39"/>
      <c r="C4" s="39"/>
      <c r="D4" s="39"/>
    </row>
    <row r="5" spans="1:6">
      <c r="B5" s="38"/>
      <c r="C5" s="38"/>
      <c r="D5" s="38"/>
    </row>
    <row r="6" spans="1:6" ht="24">
      <c r="B6" s="38"/>
      <c r="C6" s="292" t="s">
        <v>1408</v>
      </c>
      <c r="D6" s="292" t="s">
        <v>1410</v>
      </c>
      <c r="E6" s="427" t="s">
        <v>89</v>
      </c>
    </row>
    <row r="7" spans="1:6">
      <c r="C7" s="976" t="s">
        <v>84</v>
      </c>
      <c r="D7" s="977" t="s">
        <v>107</v>
      </c>
      <c r="E7" s="978"/>
    </row>
    <row r="8" spans="1:6">
      <c r="B8" s="32" t="s">
        <v>218</v>
      </c>
      <c r="C8" s="16"/>
      <c r="D8" s="16"/>
      <c r="E8" s="275"/>
      <c r="F8" s="275"/>
    </row>
    <row r="9" spans="1:6">
      <c r="B9" s="276" t="s">
        <v>75</v>
      </c>
      <c r="C9" s="18">
        <f>'cash flow'!E8</f>
        <v>2724816</v>
      </c>
      <c r="D9" s="18">
        <v>-964290</v>
      </c>
      <c r="E9" s="18">
        <f>C9-D9</f>
        <v>3689106</v>
      </c>
      <c r="F9" s="275"/>
    </row>
    <row r="10" spans="1:6">
      <c r="B10" s="35"/>
      <c r="C10" s="18"/>
      <c r="D10" s="18"/>
      <c r="E10" s="18"/>
      <c r="F10" s="275"/>
    </row>
    <row r="11" spans="1:6">
      <c r="B11" s="277" t="s">
        <v>221</v>
      </c>
      <c r="C11" s="18"/>
      <c r="D11" s="18"/>
      <c r="E11" s="18"/>
      <c r="F11" s="275"/>
    </row>
    <row r="12" spans="1:6">
      <c r="B12" s="278" t="s">
        <v>600</v>
      </c>
      <c r="C12" s="18"/>
      <c r="D12" s="18"/>
      <c r="E12" s="18"/>
      <c r="F12" s="275"/>
    </row>
    <row r="13" spans="1:6">
      <c r="B13" s="279" t="s">
        <v>4</v>
      </c>
      <c r="C13" s="18"/>
      <c r="D13" s="18"/>
      <c r="E13" s="18"/>
      <c r="F13" s="275"/>
    </row>
    <row r="14" spans="1:6">
      <c r="B14" s="280" t="s">
        <v>3</v>
      </c>
      <c r="C14" s="18">
        <f>'cash flow'!E13</f>
        <v>-94185</v>
      </c>
      <c r="D14" s="18">
        <v>-257237</v>
      </c>
      <c r="E14" s="18">
        <f>C14-D14</f>
        <v>163052</v>
      </c>
      <c r="F14" s="275"/>
    </row>
    <row r="15" spans="1:6">
      <c r="B15" s="256" t="s">
        <v>78</v>
      </c>
      <c r="C15" s="18">
        <v>0</v>
      </c>
      <c r="D15" s="18">
        <v>0</v>
      </c>
      <c r="E15" s="18">
        <f>C15-D15</f>
        <v>0</v>
      </c>
      <c r="F15" s="275"/>
    </row>
    <row r="16" spans="1:6">
      <c r="B16" s="256" t="s">
        <v>550</v>
      </c>
      <c r="C16" s="18"/>
      <c r="D16" s="18"/>
      <c r="E16" s="18"/>
      <c r="F16" s="275"/>
    </row>
    <row r="17" spans="2:6">
      <c r="B17" s="281" t="s">
        <v>6</v>
      </c>
      <c r="C17" s="18">
        <f>'cash flow'!E15</f>
        <v>-29031</v>
      </c>
      <c r="D17" s="18">
        <v>3076302</v>
      </c>
      <c r="E17" s="18">
        <f>C17-D17</f>
        <v>-3105333</v>
      </c>
      <c r="F17" s="275"/>
    </row>
    <row r="18" spans="2:6">
      <c r="B18" s="281"/>
      <c r="C18" s="18"/>
      <c r="D18" s="18"/>
      <c r="E18" s="18"/>
      <c r="F18" s="275"/>
    </row>
    <row r="19" spans="2:6">
      <c r="B19" s="282" t="s">
        <v>79</v>
      </c>
      <c r="C19" s="18">
        <f>'cash flow'!E17</f>
        <v>0</v>
      </c>
      <c r="D19" s="18">
        <v>0</v>
      </c>
      <c r="E19" s="18">
        <f>C19-D19</f>
        <v>0</v>
      </c>
      <c r="F19" s="275"/>
    </row>
    <row r="20" spans="2:6" hidden="1">
      <c r="B20" s="282" t="s">
        <v>280</v>
      </c>
      <c r="C20" s="18">
        <v>0</v>
      </c>
      <c r="D20" s="18">
        <v>0</v>
      </c>
      <c r="E20" s="18">
        <f>C20-D20</f>
        <v>0</v>
      </c>
      <c r="F20" s="275"/>
    </row>
    <row r="21" spans="2:6">
      <c r="B21" s="234" t="s">
        <v>181</v>
      </c>
      <c r="C21" s="18">
        <f>'cash flow'!E18</f>
        <v>0</v>
      </c>
      <c r="D21" s="18">
        <v>202091</v>
      </c>
      <c r="E21" s="18">
        <f>C21-D21</f>
        <v>-202091</v>
      </c>
      <c r="F21" s="275"/>
    </row>
    <row r="22" spans="2:6">
      <c r="B22" s="234" t="s">
        <v>857</v>
      </c>
      <c r="C22" s="18">
        <f>'cash flow'!E19</f>
        <v>0</v>
      </c>
      <c r="D22" s="18">
        <v>32335</v>
      </c>
      <c r="E22" s="18">
        <f>C22-D22</f>
        <v>-32335</v>
      </c>
      <c r="F22" s="275"/>
    </row>
    <row r="23" spans="2:6">
      <c r="B23" s="32"/>
      <c r="C23" s="108">
        <f>SUM(C9:C22)</f>
        <v>2601600</v>
      </c>
      <c r="D23" s="108">
        <f>SUM(D9:D22)</f>
        <v>2089201</v>
      </c>
      <c r="E23" s="108">
        <f>SUM(E9:E22)</f>
        <v>512399</v>
      </c>
      <c r="F23" s="375">
        <f>C23-D23</f>
        <v>512399</v>
      </c>
    </row>
    <row r="24" spans="2:6">
      <c r="B24" s="283" t="s">
        <v>42</v>
      </c>
      <c r="C24" s="18"/>
      <c r="D24" s="18"/>
      <c r="E24" s="18"/>
      <c r="F24" s="275"/>
    </row>
    <row r="25" spans="2:6">
      <c r="B25" s="284" t="s">
        <v>551</v>
      </c>
      <c r="C25" s="18"/>
      <c r="D25" s="18"/>
      <c r="E25" s="18"/>
      <c r="F25" s="275"/>
    </row>
    <row r="26" spans="2:6">
      <c r="B26" s="279" t="s">
        <v>7</v>
      </c>
      <c r="C26" s="24">
        <f>'cash flow'!E22</f>
        <v>0</v>
      </c>
      <c r="D26" s="24">
        <v>0</v>
      </c>
      <c r="E26" s="24">
        <f>C26-D26</f>
        <v>0</v>
      </c>
      <c r="F26" s="275"/>
    </row>
    <row r="27" spans="2:6">
      <c r="B27" s="284" t="s">
        <v>118</v>
      </c>
      <c r="C27" s="27">
        <f>'cash flow'!E23</f>
        <v>755431</v>
      </c>
      <c r="D27" s="27">
        <v>3407371</v>
      </c>
      <c r="E27" s="27">
        <f>C27-D27</f>
        <v>-2651940</v>
      </c>
      <c r="F27" s="275"/>
    </row>
    <row r="28" spans="2:6">
      <c r="B28" s="284" t="s">
        <v>332</v>
      </c>
      <c r="C28" s="27">
        <f>'cash flow'!E25</f>
        <v>-327136</v>
      </c>
      <c r="D28" s="27">
        <v>35266</v>
      </c>
      <c r="E28" s="27">
        <f>C28-D28</f>
        <v>-362402</v>
      </c>
      <c r="F28" s="275"/>
    </row>
    <row r="29" spans="2:6">
      <c r="B29" s="285" t="s">
        <v>574</v>
      </c>
      <c r="C29" s="29">
        <f>BS!H13-BS!F13</f>
        <v>-28494</v>
      </c>
      <c r="D29" s="29">
        <v>-98269</v>
      </c>
      <c r="E29" s="27">
        <f>C29-D29</f>
        <v>69775</v>
      </c>
      <c r="F29" s="275"/>
    </row>
    <row r="30" spans="2:6">
      <c r="B30" s="38"/>
      <c r="C30" s="108">
        <f>SUM(C26:C29)</f>
        <v>399801</v>
      </c>
      <c r="D30" s="108">
        <f>SUM(D26:D29)</f>
        <v>3344368</v>
      </c>
      <c r="E30" s="108">
        <f>SUM(E26:E29)</f>
        <v>-2944567</v>
      </c>
      <c r="F30" s="375">
        <f>C30-D30</f>
        <v>-2944567</v>
      </c>
    </row>
    <row r="31" spans="2:6">
      <c r="B31" s="283" t="s">
        <v>188</v>
      </c>
      <c r="C31" s="25"/>
      <c r="D31" s="25"/>
      <c r="E31" s="25"/>
      <c r="F31" s="275"/>
    </row>
    <row r="32" spans="2:6">
      <c r="B32" s="284" t="s">
        <v>552</v>
      </c>
      <c r="C32" s="25"/>
      <c r="D32" s="25"/>
      <c r="E32" s="25"/>
      <c r="F32" s="275"/>
    </row>
    <row r="33" spans="2:7">
      <c r="B33" s="279" t="s">
        <v>35</v>
      </c>
      <c r="C33" s="24">
        <f>'cash flow'!E29</f>
        <v>-4865</v>
      </c>
      <c r="D33" s="24">
        <v>15010</v>
      </c>
      <c r="E33" s="24">
        <f>C33-D33</f>
        <v>-19875</v>
      </c>
      <c r="F33" s="275"/>
    </row>
    <row r="34" spans="2:7">
      <c r="B34" s="284" t="s">
        <v>553</v>
      </c>
      <c r="C34" s="27"/>
      <c r="D34" s="27"/>
      <c r="E34" s="27"/>
      <c r="F34" s="275"/>
    </row>
    <row r="35" spans="2:7">
      <c r="B35" s="279" t="s">
        <v>554</v>
      </c>
      <c r="C35" s="27">
        <f>'cash flow'!E32</f>
        <v>-49248</v>
      </c>
      <c r="D35" s="27">
        <v>-15993</v>
      </c>
      <c r="E35" s="27">
        <f>C35-D35</f>
        <v>-33255</v>
      </c>
      <c r="F35" s="275"/>
    </row>
    <row r="36" spans="2:7">
      <c r="B36" s="284" t="s">
        <v>211</v>
      </c>
      <c r="C36" s="29">
        <f>'cash flow'!E35</f>
        <v>-320119</v>
      </c>
      <c r="D36" s="29">
        <v>20451</v>
      </c>
      <c r="E36" s="29">
        <f>C36-D36</f>
        <v>-340570</v>
      </c>
      <c r="F36" s="275"/>
    </row>
    <row r="37" spans="2:7">
      <c r="B37" s="283"/>
      <c r="C37" s="25">
        <f>SUM(C33:C36)</f>
        <v>-374232</v>
      </c>
      <c r="D37" s="25">
        <f>SUM(D33:D36)</f>
        <v>19468</v>
      </c>
      <c r="E37" s="25">
        <f>SUM(E33:E36)</f>
        <v>-393700</v>
      </c>
      <c r="F37" s="275"/>
    </row>
    <row r="38" spans="2:7">
      <c r="B38" s="234" t="s">
        <v>222</v>
      </c>
      <c r="C38" s="25">
        <f>'cash flow'!E37</f>
        <v>0</v>
      </c>
      <c r="D38" s="25">
        <v>-236683</v>
      </c>
      <c r="E38" s="25">
        <f>C38-D38</f>
        <v>236683</v>
      </c>
      <c r="F38" s="275"/>
    </row>
    <row r="39" spans="2:7">
      <c r="B39" s="286" t="s">
        <v>223</v>
      </c>
      <c r="C39" s="108">
        <f>C23+C30+C37+C38</f>
        <v>2627169</v>
      </c>
      <c r="D39" s="108">
        <f>D23+D30+D37+D38</f>
        <v>5216354</v>
      </c>
      <c r="E39" s="108">
        <f>E23+E30+E37+E38</f>
        <v>-2589185</v>
      </c>
      <c r="F39" s="375">
        <f>C39-D39</f>
        <v>-2589185</v>
      </c>
      <c r="G39" s="373">
        <v>3900410</v>
      </c>
    </row>
    <row r="40" spans="2:7">
      <c r="B40" s="286"/>
      <c r="C40" s="25"/>
      <c r="D40" s="25"/>
      <c r="E40" s="25"/>
      <c r="F40" s="275"/>
    </row>
    <row r="41" spans="2:7">
      <c r="B41" s="286" t="s">
        <v>189</v>
      </c>
      <c r="C41" s="25"/>
      <c r="D41" s="25"/>
      <c r="E41" s="25"/>
      <c r="F41" s="275"/>
    </row>
    <row r="42" spans="2:7">
      <c r="B42" s="286"/>
      <c r="C42" s="25"/>
      <c r="D42" s="25"/>
      <c r="E42" s="25"/>
      <c r="F42" s="275"/>
    </row>
    <row r="43" spans="2:7">
      <c r="B43" s="90" t="s">
        <v>1415</v>
      </c>
      <c r="C43" s="24">
        <f>'cash flow'!E42</f>
        <v>345235.71600000001</v>
      </c>
      <c r="D43" s="24">
        <v>-5855964</v>
      </c>
      <c r="E43" s="24">
        <f>C43-D43</f>
        <v>6201199.716</v>
      </c>
      <c r="F43" s="275"/>
    </row>
    <row r="44" spans="2:7">
      <c r="B44" s="90" t="s">
        <v>116</v>
      </c>
      <c r="C44" s="29">
        <f>'cash flow'!E44</f>
        <v>-2255670</v>
      </c>
      <c r="D44" s="29">
        <v>-3334611</v>
      </c>
      <c r="E44" s="29">
        <f>C44-D44</f>
        <v>1078941</v>
      </c>
      <c r="F44" s="275"/>
    </row>
    <row r="45" spans="2:7">
      <c r="B45" s="287" t="s">
        <v>73</v>
      </c>
      <c r="C45" s="25">
        <f>SUM(C43:C44)</f>
        <v>-1910434.284</v>
      </c>
      <c r="D45" s="25">
        <f>SUM(D43:D44)</f>
        <v>-9190575</v>
      </c>
      <c r="E45" s="25">
        <f>SUM(E43:E44)</f>
        <v>7280140.716</v>
      </c>
      <c r="F45" s="375">
        <f>C45-D45</f>
        <v>7280140.716</v>
      </c>
    </row>
    <row r="46" spans="2:7">
      <c r="B46" s="250"/>
      <c r="C46" s="25"/>
      <c r="D46" s="25"/>
      <c r="E46" s="25"/>
      <c r="F46" s="275"/>
    </row>
    <row r="47" spans="2:7">
      <c r="B47" s="286" t="s">
        <v>74</v>
      </c>
      <c r="C47" s="25"/>
      <c r="D47" s="25"/>
      <c r="E47" s="25"/>
      <c r="F47" s="275"/>
    </row>
    <row r="48" spans="2:7">
      <c r="B48" s="288" t="s">
        <v>555</v>
      </c>
      <c r="C48" s="108">
        <f>C39+C45</f>
        <v>716734.71600000001</v>
      </c>
      <c r="D48" s="108">
        <f>D39+D45</f>
        <v>-3974221</v>
      </c>
      <c r="E48" s="108">
        <f>E39+E45</f>
        <v>4690955.716</v>
      </c>
      <c r="F48" s="375">
        <f>C48-D48</f>
        <v>4690955.716</v>
      </c>
    </row>
    <row r="49" spans="2:6">
      <c r="B49" s="282"/>
      <c r="C49" s="25"/>
      <c r="D49" s="25"/>
      <c r="E49" s="25"/>
      <c r="F49" s="275"/>
    </row>
    <row r="50" spans="2:6">
      <c r="B50" s="90" t="s">
        <v>451</v>
      </c>
      <c r="C50" s="18">
        <f>'cash flow'!E50</f>
        <v>4272389</v>
      </c>
      <c r="D50" s="18">
        <v>3400060</v>
      </c>
      <c r="E50" s="18">
        <f>D52</f>
        <v>-574161</v>
      </c>
      <c r="F50" s="275"/>
    </row>
    <row r="51" spans="2:6">
      <c r="B51" s="90"/>
      <c r="C51" s="18"/>
      <c r="D51" s="18"/>
      <c r="E51" s="18"/>
      <c r="F51" s="275"/>
    </row>
    <row r="52" spans="2:6" ht="12.75" thickBot="1">
      <c r="B52" s="286" t="s">
        <v>452</v>
      </c>
      <c r="C52" s="220">
        <f>C48+C50</f>
        <v>4989123.716</v>
      </c>
      <c r="D52" s="220">
        <f>D48+D50</f>
        <v>-574161</v>
      </c>
      <c r="E52" s="220">
        <f>E48+E50</f>
        <v>4116794.716</v>
      </c>
      <c r="F52" s="275"/>
    </row>
    <row r="53" spans="2:6" ht="12.75" thickTop="1">
      <c r="B53" s="90"/>
      <c r="C53" s="18"/>
      <c r="D53" s="18"/>
      <c r="E53" s="289"/>
      <c r="F53" s="275"/>
    </row>
    <row r="54" spans="2:6" hidden="1">
      <c r="B54" s="286" t="s">
        <v>452</v>
      </c>
      <c r="C54" s="18"/>
      <c r="D54" s="18"/>
      <c r="E54" s="289"/>
      <c r="F54" s="275"/>
    </row>
    <row r="55" spans="2:6" hidden="1">
      <c r="B55" s="16" t="s">
        <v>403</v>
      </c>
      <c r="C55" s="18">
        <f>'cash flow'!E55</f>
        <v>1187326</v>
      </c>
      <c r="D55" s="25"/>
      <c r="E55" s="289"/>
      <c r="F55" s="275"/>
    </row>
    <row r="56" spans="2:6" hidden="1">
      <c r="B56" s="16" t="s">
        <v>434</v>
      </c>
      <c r="C56" s="18">
        <f>'cash flow'!E56</f>
        <v>-1300000</v>
      </c>
      <c r="D56" s="25"/>
      <c r="E56" s="289"/>
      <c r="F56" s="275"/>
    </row>
    <row r="57" spans="2:6" ht="12.75" hidden="1" thickBot="1">
      <c r="B57" s="38"/>
      <c r="C57" s="33">
        <f>C55+C56</f>
        <v>-112674</v>
      </c>
      <c r="D57" s="25"/>
      <c r="E57" s="289"/>
      <c r="F57" s="275"/>
    </row>
    <row r="58" spans="2:6">
      <c r="C58" s="275"/>
      <c r="D58" s="290"/>
      <c r="E58" s="275"/>
      <c r="F58" s="275"/>
    </row>
    <row r="59" spans="2:6">
      <c r="C59" s="375">
        <f>C52-BS!F9</f>
        <v>3801797.716</v>
      </c>
      <c r="D59" s="291"/>
      <c r="E59" s="275"/>
      <c r="F59" s="275"/>
    </row>
    <row r="60" spans="2:6">
      <c r="C60" s="275"/>
      <c r="D60" s="291"/>
      <c r="E60" s="275"/>
      <c r="F60" s="275"/>
    </row>
    <row r="61" spans="2:6">
      <c r="C61" s="275"/>
      <c r="D61" s="291"/>
      <c r="E61" s="275"/>
      <c r="F61" s="275"/>
    </row>
    <row r="62" spans="2:6">
      <c r="C62" s="275"/>
      <c r="D62" s="291"/>
      <c r="E62" s="275"/>
      <c r="F62" s="275"/>
    </row>
    <row r="63" spans="2:6">
      <c r="C63" s="275"/>
      <c r="D63" s="291"/>
      <c r="E63" s="275"/>
      <c r="F63" s="275"/>
    </row>
    <row r="64" spans="2:6">
      <c r="C64" s="275"/>
      <c r="D64" s="291"/>
      <c r="E64" s="275"/>
      <c r="F64" s="275"/>
    </row>
    <row r="65" spans="3:6">
      <c r="C65" s="275"/>
      <c r="D65" s="275"/>
      <c r="E65" s="275"/>
      <c r="F65" s="275"/>
    </row>
    <row r="66" spans="3:6">
      <c r="C66" s="275"/>
      <c r="D66" s="275"/>
      <c r="E66" s="275"/>
      <c r="F66" s="275"/>
    </row>
    <row r="67" spans="3:6">
      <c r="C67" s="275"/>
      <c r="D67" s="275"/>
      <c r="E67" s="275"/>
      <c r="F67" s="275"/>
    </row>
    <row r="68" spans="3:6">
      <c r="C68" s="275"/>
      <c r="D68" s="275"/>
      <c r="E68" s="275"/>
      <c r="F68" s="275"/>
    </row>
    <row r="69" spans="3:6">
      <c r="C69" s="275"/>
      <c r="D69" s="275"/>
      <c r="E69" s="275"/>
      <c r="F69" s="275"/>
    </row>
    <row r="70" spans="3:6">
      <c r="C70" s="275"/>
      <c r="D70" s="275"/>
      <c r="E70" s="275"/>
      <c r="F70" s="275"/>
    </row>
    <row r="71" spans="3:6">
      <c r="C71" s="275"/>
      <c r="D71" s="275"/>
      <c r="E71" s="275"/>
      <c r="F71" s="275"/>
    </row>
    <row r="72" spans="3:6">
      <c r="C72" s="275"/>
      <c r="D72" s="275"/>
      <c r="E72" s="275"/>
      <c r="F72" s="275"/>
    </row>
    <row r="73" spans="3:6">
      <c r="C73" s="275"/>
      <c r="D73" s="275"/>
      <c r="E73" s="275"/>
      <c r="F73" s="275"/>
    </row>
    <row r="74" spans="3:6">
      <c r="C74" s="275"/>
      <c r="D74" s="275"/>
      <c r="E74" s="275"/>
      <c r="F74" s="275"/>
    </row>
    <row r="75" spans="3:6">
      <c r="C75" s="275"/>
      <c r="D75" s="275"/>
      <c r="E75" s="275"/>
      <c r="F75" s="275"/>
    </row>
    <row r="76" spans="3:6">
      <c r="C76" s="275"/>
      <c r="D76" s="275"/>
      <c r="E76" s="275"/>
      <c r="F76" s="275"/>
    </row>
    <row r="77" spans="3:6">
      <c r="C77" s="275"/>
      <c r="D77" s="275"/>
      <c r="E77" s="275"/>
      <c r="F77" s="275"/>
    </row>
    <row r="78" spans="3:6">
      <c r="C78" s="275"/>
      <c r="D78" s="275"/>
      <c r="E78" s="275"/>
      <c r="F78" s="275"/>
    </row>
    <row r="79" spans="3:6">
      <c r="C79" s="275"/>
      <c r="D79" s="275"/>
      <c r="E79" s="275"/>
      <c r="F79" s="275"/>
    </row>
  </sheetData>
  <customSheetViews>
    <customSheetView guid="{84FBBE83-FF6F-4C76-A58E-D04643F715A5}" showPageBreaks="1" printArea="1" hiddenRows="1" view="pageBreakPreview" topLeftCell="A37">
      <selection activeCell="C16" sqref="C16"/>
      <colBreaks count="1" manualBreakCount="1">
        <brk id="5" max="1048575" man="1"/>
      </colBreaks>
      <pageMargins left="0.38" right="0.37" top="0.65" bottom="1" header="0.5" footer="0.5"/>
      <pageSetup paperSize="9" scale="80" orientation="portrait" r:id="rId1"/>
      <headerFooter alignWithMargins="0"/>
    </customSheetView>
  </customSheetViews>
  <mergeCells count="1">
    <mergeCell ref="C7:E7"/>
  </mergeCells>
  <phoneticPr fontId="32" type="noConversion"/>
  <pageMargins left="0.38" right="0.37" top="0.65" bottom="1" header="0.5" footer="0.5"/>
  <pageSetup paperSize="9" scale="80" orientation="portrait" r:id="rId2"/>
  <headerFooter alignWithMargins="0"/>
  <colBreaks count="1" manualBreakCount="1">
    <brk id="5" max="1048575" man="1"/>
  </colBreaks>
  <ignoredErrors>
    <ignoredError sqref="E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H52"/>
  <sheetViews>
    <sheetView workbookViewId="0">
      <selection activeCell="J21" sqref="J21"/>
    </sheetView>
  </sheetViews>
  <sheetFormatPr defaultRowHeight="15.75"/>
  <cols>
    <col min="1" max="1" width="3.625" style="399" customWidth="1"/>
    <col min="2" max="2" width="37.125" style="399" customWidth="1"/>
    <col min="3" max="3" width="9.125" style="399" customWidth="1"/>
    <col min="4" max="4" width="1.5" style="399" customWidth="1"/>
    <col min="5" max="5" width="9.375" style="399" customWidth="1"/>
    <col min="6" max="6" width="1.5" style="399" customWidth="1"/>
    <col min="7" max="7" width="9.125" style="399" customWidth="1"/>
    <col min="8" max="8" width="1.5" style="399" customWidth="1"/>
    <col min="9" max="16384" width="9" style="399"/>
  </cols>
  <sheetData>
    <row r="1" spans="1:8">
      <c r="A1" s="30" t="s">
        <v>44</v>
      </c>
      <c r="B1" s="395"/>
      <c r="C1" s="396"/>
      <c r="D1" s="396"/>
      <c r="E1" s="397"/>
      <c r="F1" s="398"/>
      <c r="G1" s="398"/>
      <c r="H1" s="398"/>
    </row>
    <row r="2" spans="1:8">
      <c r="A2" s="397" t="str">
        <f>[47]UHF!A3</f>
        <v>FOR THE HALF YEAR AND QUARTER ENDED DECEMBER 31, 2011</v>
      </c>
      <c r="B2" s="397"/>
      <c r="C2" s="396"/>
      <c r="D2" s="396"/>
      <c r="E2" s="400"/>
      <c r="F2" s="398"/>
      <c r="G2" s="398"/>
      <c r="H2" s="398"/>
    </row>
    <row r="3" spans="1:8">
      <c r="A3" s="14" t="s">
        <v>582</v>
      </c>
      <c r="B3" s="397"/>
      <c r="C3" s="396"/>
      <c r="D3" s="396"/>
      <c r="E3" s="397"/>
      <c r="F3" s="398"/>
      <c r="G3" s="398"/>
      <c r="H3" s="398"/>
    </row>
    <row r="4" spans="1:8">
      <c r="B4" s="397"/>
      <c r="C4" s="396"/>
      <c r="D4" s="396"/>
      <c r="E4" s="397"/>
      <c r="F4" s="398"/>
      <c r="G4" s="398"/>
      <c r="H4" s="398"/>
    </row>
    <row r="5" spans="1:8">
      <c r="A5" s="397"/>
      <c r="B5" s="397"/>
      <c r="C5" s="396"/>
      <c r="D5" s="396"/>
      <c r="E5" s="397"/>
      <c r="F5" s="398"/>
      <c r="G5" s="398"/>
      <c r="H5" s="398"/>
    </row>
    <row r="6" spans="1:8">
      <c r="A6" s="397"/>
      <c r="B6" s="397"/>
      <c r="C6" s="979" t="s">
        <v>583</v>
      </c>
      <c r="D6" s="401"/>
      <c r="E6" s="979" t="s">
        <v>584</v>
      </c>
      <c r="F6" s="402"/>
      <c r="G6" s="982" t="s">
        <v>585</v>
      </c>
      <c r="H6" s="398"/>
    </row>
    <row r="7" spans="1:8">
      <c r="A7" s="397"/>
      <c r="B7" s="397"/>
      <c r="C7" s="980"/>
      <c r="D7" s="403"/>
      <c r="E7" s="980"/>
      <c r="F7" s="404"/>
      <c r="G7" s="983"/>
      <c r="H7" s="398"/>
    </row>
    <row r="8" spans="1:8">
      <c r="A8" s="397"/>
      <c r="B8" s="397"/>
      <c r="C8" s="980"/>
      <c r="D8" s="403"/>
      <c r="E8" s="980"/>
      <c r="F8" s="404"/>
      <c r="G8" s="983"/>
      <c r="H8" s="398"/>
    </row>
    <row r="9" spans="1:8">
      <c r="A9" s="405"/>
      <c r="B9" s="406"/>
      <c r="C9" s="981"/>
      <c r="D9" s="407"/>
      <c r="E9" s="981"/>
      <c r="F9" s="408"/>
      <c r="G9" s="984"/>
      <c r="H9" s="409"/>
    </row>
    <row r="10" spans="1:8">
      <c r="A10" s="410"/>
      <c r="B10" s="410"/>
      <c r="C10" s="411" t="s">
        <v>586</v>
      </c>
      <c r="D10" s="412"/>
      <c r="E10" s="411" t="s">
        <v>587</v>
      </c>
      <c r="F10" s="413"/>
      <c r="G10" s="411" t="s">
        <v>588</v>
      </c>
      <c r="H10" s="414"/>
    </row>
    <row r="11" spans="1:8">
      <c r="A11" s="415"/>
      <c r="B11" s="416"/>
      <c r="C11" s="985" t="s">
        <v>858</v>
      </c>
      <c r="D11" s="985"/>
      <c r="E11" s="985"/>
      <c r="F11" s="985"/>
      <c r="G11" s="985"/>
      <c r="H11" s="985"/>
    </row>
    <row r="13" spans="1:8">
      <c r="A13" s="417" t="s">
        <v>589</v>
      </c>
    </row>
    <row r="14" spans="1:8">
      <c r="A14" s="418" t="s">
        <v>35</v>
      </c>
    </row>
    <row r="15" spans="1:8">
      <c r="A15" s="419" t="s">
        <v>594</v>
      </c>
      <c r="C15" s="145">
        <v>179542</v>
      </c>
      <c r="E15" s="145">
        <v>179542</v>
      </c>
      <c r="G15" s="145">
        <f>C15-E15</f>
        <v>0</v>
      </c>
    </row>
    <row r="16" spans="1:8">
      <c r="A16" s="419" t="s">
        <v>181</v>
      </c>
      <c r="C16" s="145">
        <f>'cash flow'!E18</f>
        <v>0</v>
      </c>
      <c r="D16" s="145"/>
      <c r="E16" s="145">
        <f>'Qtr - PnL'!G26</f>
        <v>243213</v>
      </c>
      <c r="F16" s="145"/>
      <c r="G16" s="145">
        <f>C16-E16</f>
        <v>-243213</v>
      </c>
    </row>
    <row r="17" spans="1:7">
      <c r="A17" s="419" t="s">
        <v>857</v>
      </c>
      <c r="C17" s="145">
        <f>'cash flow'!E19</f>
        <v>0</v>
      </c>
      <c r="D17" s="145"/>
      <c r="E17" s="145">
        <f>'Qtr - PnL'!G27</f>
        <v>45801</v>
      </c>
      <c r="F17" s="145"/>
      <c r="G17" s="145">
        <f>C17-E17</f>
        <v>-45801</v>
      </c>
    </row>
    <row r="18" spans="1:7">
      <c r="A18" s="419" t="s">
        <v>267</v>
      </c>
      <c r="C18" s="145">
        <v>6057</v>
      </c>
      <c r="D18" s="145"/>
      <c r="E18" s="145">
        <v>3210</v>
      </c>
      <c r="F18" s="145"/>
      <c r="G18" s="145">
        <f>C18-E18</f>
        <v>2847</v>
      </c>
    </row>
    <row r="19" spans="1:7">
      <c r="A19" s="420"/>
      <c r="C19" s="145"/>
      <c r="D19" s="145"/>
      <c r="E19" s="145"/>
      <c r="F19" s="145"/>
      <c r="G19" s="145"/>
    </row>
    <row r="20" spans="1:7">
      <c r="A20" s="417" t="s">
        <v>321</v>
      </c>
      <c r="C20" s="145"/>
      <c r="D20" s="145"/>
      <c r="E20" s="145"/>
      <c r="F20" s="145"/>
      <c r="G20" s="145"/>
    </row>
    <row r="21" spans="1:7">
      <c r="A21" s="419" t="s">
        <v>591</v>
      </c>
      <c r="C21" s="145">
        <v>11588</v>
      </c>
      <c r="D21" s="145"/>
      <c r="E21" s="145">
        <v>6824</v>
      </c>
      <c r="F21" s="145"/>
      <c r="G21" s="145">
        <f t="shared" ref="G21:G26" si="0">C21-E21</f>
        <v>4764</v>
      </c>
    </row>
    <row r="22" spans="1:7">
      <c r="A22" s="419" t="s">
        <v>590</v>
      </c>
      <c r="C22" s="145">
        <v>0</v>
      </c>
      <c r="D22" s="145"/>
      <c r="E22" s="145">
        <v>0</v>
      </c>
      <c r="F22" s="145"/>
      <c r="G22" s="145">
        <f t="shared" si="0"/>
        <v>0</v>
      </c>
    </row>
    <row r="23" spans="1:7">
      <c r="A23" s="419"/>
      <c r="C23" s="145"/>
      <c r="D23" s="145"/>
      <c r="E23" s="145"/>
      <c r="F23" s="145"/>
      <c r="G23" s="145"/>
    </row>
    <row r="24" spans="1:7">
      <c r="A24" s="355" t="s">
        <v>48</v>
      </c>
      <c r="C24" s="145"/>
      <c r="D24" s="145"/>
      <c r="E24" s="145"/>
      <c r="F24" s="145"/>
      <c r="G24" s="145"/>
    </row>
    <row r="25" spans="1:7">
      <c r="A25" s="419" t="s">
        <v>571</v>
      </c>
      <c r="C25" s="145">
        <v>0</v>
      </c>
      <c r="D25" s="145"/>
      <c r="E25" s="145">
        <v>0</v>
      </c>
      <c r="F25" s="145"/>
      <c r="G25" s="145">
        <f t="shared" si="0"/>
        <v>0</v>
      </c>
    </row>
    <row r="26" spans="1:7">
      <c r="A26" s="419" t="s">
        <v>573</v>
      </c>
      <c r="C26" s="145">
        <v>1747</v>
      </c>
      <c r="D26" s="145"/>
      <c r="E26" s="145">
        <v>1747</v>
      </c>
      <c r="F26" s="145"/>
      <c r="G26" s="145">
        <f t="shared" si="0"/>
        <v>0</v>
      </c>
    </row>
    <row r="27" spans="1:7">
      <c r="A27" s="419" t="s">
        <v>572</v>
      </c>
      <c r="C27" s="145"/>
      <c r="D27" s="145"/>
      <c r="E27" s="145"/>
      <c r="F27" s="145"/>
      <c r="G27" s="145"/>
    </row>
    <row r="28" spans="1:7">
      <c r="A28" s="284"/>
      <c r="C28" s="145"/>
      <c r="D28" s="145"/>
      <c r="E28" s="145"/>
      <c r="F28" s="145"/>
      <c r="G28" s="145"/>
    </row>
    <row r="29" spans="1:7">
      <c r="A29" s="417" t="s">
        <v>484</v>
      </c>
      <c r="C29" s="145"/>
      <c r="D29" s="145"/>
      <c r="E29" s="145"/>
      <c r="F29" s="145"/>
      <c r="G29" s="145"/>
    </row>
    <row r="30" spans="1:7">
      <c r="A30" s="419" t="s">
        <v>571</v>
      </c>
      <c r="C30" s="145">
        <v>0</v>
      </c>
      <c r="D30" s="145"/>
      <c r="E30" s="145">
        <v>0</v>
      </c>
      <c r="F30" s="145"/>
      <c r="G30" s="145">
        <f>C30-E30</f>
        <v>0</v>
      </c>
    </row>
    <row r="31" spans="1:7">
      <c r="A31" s="419" t="s">
        <v>592</v>
      </c>
      <c r="C31" s="145">
        <v>212</v>
      </c>
      <c r="D31" s="145"/>
      <c r="E31" s="145">
        <v>212</v>
      </c>
      <c r="F31" s="145"/>
      <c r="G31" s="145">
        <f>C31-E31</f>
        <v>0</v>
      </c>
    </row>
    <row r="32" spans="1:7">
      <c r="A32" s="419" t="s">
        <v>16</v>
      </c>
      <c r="C32" s="145">
        <v>0</v>
      </c>
      <c r="D32" s="145"/>
      <c r="E32" s="145">
        <v>0</v>
      </c>
      <c r="F32" s="145"/>
      <c r="G32" s="145">
        <f>C32-E32</f>
        <v>0</v>
      </c>
    </row>
    <row r="33" spans="1:7">
      <c r="A33" s="417"/>
      <c r="C33" s="145"/>
      <c r="D33" s="145"/>
      <c r="E33" s="145"/>
      <c r="F33" s="145"/>
      <c r="G33" s="145"/>
    </row>
    <row r="34" spans="1:7">
      <c r="A34" s="417" t="s">
        <v>485</v>
      </c>
      <c r="C34" s="145"/>
      <c r="D34" s="145"/>
      <c r="E34" s="145"/>
      <c r="F34" s="145"/>
      <c r="G34" s="145"/>
    </row>
    <row r="35" spans="1:7">
      <c r="A35" s="419" t="s">
        <v>571</v>
      </c>
      <c r="C35" s="145">
        <v>0</v>
      </c>
      <c r="D35" s="145"/>
      <c r="E35" s="145">
        <v>0</v>
      </c>
      <c r="F35" s="145"/>
      <c r="G35" s="145">
        <f>C35-E35</f>
        <v>0</v>
      </c>
    </row>
    <row r="36" spans="1:7">
      <c r="A36" s="419" t="s">
        <v>593</v>
      </c>
      <c r="C36" s="145">
        <v>1114</v>
      </c>
      <c r="D36" s="145"/>
      <c r="E36" s="145">
        <v>1114</v>
      </c>
      <c r="F36" s="145"/>
      <c r="G36" s="145">
        <f>C36-E36</f>
        <v>0</v>
      </c>
    </row>
    <row r="37" spans="1:7">
      <c r="A37" s="419" t="s">
        <v>16</v>
      </c>
      <c r="C37" s="145">
        <v>0</v>
      </c>
      <c r="D37" s="145"/>
      <c r="E37" s="145">
        <v>0</v>
      </c>
      <c r="F37" s="145"/>
      <c r="G37" s="145">
        <f>C37-E37</f>
        <v>0</v>
      </c>
    </row>
    <row r="38" spans="1:7">
      <c r="A38" s="417"/>
      <c r="C38" s="145"/>
      <c r="D38" s="145"/>
      <c r="E38" s="145"/>
      <c r="F38" s="145"/>
      <c r="G38" s="145"/>
    </row>
    <row r="39" spans="1:7">
      <c r="A39" s="417"/>
      <c r="C39" s="145"/>
      <c r="D39" s="145"/>
      <c r="E39" s="145"/>
      <c r="F39" s="145"/>
      <c r="G39" s="145"/>
    </row>
    <row r="40" spans="1:7">
      <c r="A40" s="419"/>
      <c r="C40" s="145"/>
      <c r="D40" s="145"/>
      <c r="E40" s="145"/>
      <c r="F40" s="145"/>
      <c r="G40" s="145"/>
    </row>
    <row r="41" spans="1:7">
      <c r="A41" s="419"/>
      <c r="C41" s="145"/>
      <c r="D41" s="145"/>
      <c r="E41" s="145"/>
      <c r="F41" s="145"/>
      <c r="G41" s="145"/>
    </row>
    <row r="42" spans="1:7">
      <c r="A42" s="419"/>
      <c r="C42" s="145"/>
      <c r="D42" s="145"/>
      <c r="E42" s="145"/>
      <c r="F42" s="145"/>
      <c r="G42" s="145"/>
    </row>
    <row r="43" spans="1:7">
      <c r="A43" s="419"/>
      <c r="C43" s="145"/>
      <c r="D43" s="145"/>
      <c r="E43" s="145"/>
      <c r="F43" s="145"/>
      <c r="G43" s="145"/>
    </row>
    <row r="44" spans="1:7">
      <c r="A44" s="421"/>
      <c r="C44" s="145"/>
      <c r="D44" s="145"/>
      <c r="E44" s="145"/>
      <c r="F44" s="145"/>
      <c r="G44" s="145"/>
    </row>
    <row r="45" spans="1:7">
      <c r="A45" s="417"/>
      <c r="C45" s="145"/>
      <c r="D45" s="145"/>
      <c r="E45" s="145"/>
      <c r="F45" s="145"/>
      <c r="G45" s="145"/>
    </row>
    <row r="46" spans="1:7">
      <c r="A46" s="419"/>
      <c r="C46" s="145"/>
      <c r="D46" s="145"/>
      <c r="E46" s="145"/>
      <c r="F46" s="145"/>
      <c r="G46" s="145"/>
    </row>
    <row r="47" spans="1:7">
      <c r="A47" s="419"/>
      <c r="C47" s="145"/>
      <c r="D47" s="145"/>
      <c r="E47" s="145"/>
      <c r="F47" s="145"/>
      <c r="G47" s="145"/>
    </row>
    <row r="48" spans="1:7">
      <c r="A48" s="419"/>
      <c r="C48" s="145"/>
      <c r="D48" s="145"/>
      <c r="E48" s="145"/>
      <c r="F48" s="145"/>
      <c r="G48" s="145"/>
    </row>
    <row r="49" spans="1:7">
      <c r="A49" s="417"/>
      <c r="C49" s="145"/>
      <c r="D49" s="145"/>
      <c r="E49" s="145"/>
      <c r="F49" s="145"/>
      <c r="G49" s="145"/>
    </row>
    <row r="50" spans="1:7">
      <c r="A50" s="419"/>
      <c r="C50" s="145"/>
      <c r="D50" s="145"/>
      <c r="E50" s="145"/>
      <c r="F50" s="145"/>
      <c r="G50" s="145"/>
    </row>
    <row r="51" spans="1:7">
      <c r="A51" s="419"/>
      <c r="C51" s="145"/>
      <c r="D51" s="145"/>
      <c r="E51" s="145"/>
      <c r="F51" s="145"/>
      <c r="G51" s="145"/>
    </row>
    <row r="52" spans="1:7">
      <c r="C52" s="422"/>
      <c r="D52" s="422"/>
      <c r="E52" s="422"/>
      <c r="F52" s="422"/>
      <c r="G52" s="422"/>
    </row>
  </sheetData>
  <customSheetViews>
    <customSheetView guid="{84FBBE83-FF6F-4C76-A58E-D04643F715A5}">
      <selection activeCell="C15" sqref="C15"/>
      <pageMargins left="0.7" right="0.7" top="0.75" bottom="0.75" header="0.3" footer="0.3"/>
      <pageSetup scale="110" orientation="portrait" r:id="rId1"/>
    </customSheetView>
  </customSheetViews>
  <mergeCells count="4">
    <mergeCell ref="C6:C9"/>
    <mergeCell ref="E6:E9"/>
    <mergeCell ref="G6:G9"/>
    <mergeCell ref="C11:H11"/>
  </mergeCells>
  <conditionalFormatting sqref="E2">
    <cfRule type="cellIs" dxfId="0" priority="1" stopIfTrue="1" operator="notEqual">
      <formula>0</formula>
    </cfRule>
  </conditionalFormatting>
  <pageMargins left="0.7" right="0.7" top="0.75" bottom="0.75" header="0.3" footer="0.3"/>
  <pageSetup scale="110" orientation="portrait"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enableFormatConditionsCalculation="0">
    <tabColor indexed="31"/>
  </sheetPr>
  <dimension ref="A1:L104"/>
  <sheetViews>
    <sheetView view="pageBreakPreview" topLeftCell="A44" zoomScaleNormal="75" zoomScaleSheetLayoutView="100" workbookViewId="0">
      <selection activeCell="D71" sqref="D71"/>
    </sheetView>
  </sheetViews>
  <sheetFormatPr defaultRowHeight="12"/>
  <cols>
    <col min="1" max="1" width="42" style="18" customWidth="1"/>
    <col min="2" max="2" width="29" style="18" hidden="1" customWidth="1"/>
    <col min="3" max="3" width="12" style="18" hidden="1" customWidth="1"/>
    <col min="4" max="4" width="16.5" style="18" customWidth="1"/>
    <col min="5" max="5" width="2.5" style="25" customWidth="1"/>
    <col min="6" max="6" width="16.125" style="18" customWidth="1"/>
    <col min="7" max="7" width="0.125" style="18" customWidth="1"/>
    <col min="8" max="8" width="11.75" style="18" hidden="1" customWidth="1"/>
    <col min="9" max="9" width="14.625" style="18" hidden="1" customWidth="1"/>
    <col min="10" max="10" width="9" style="18"/>
    <col min="11" max="11" width="14.5" style="18" bestFit="1" customWidth="1"/>
    <col min="12" max="16384" width="9" style="18"/>
  </cols>
  <sheetData>
    <row r="1" spans="1:10">
      <c r="A1" s="30" t="s">
        <v>44</v>
      </c>
    </row>
    <row r="2" spans="1:10">
      <c r="A2" s="30" t="s">
        <v>330</v>
      </c>
    </row>
    <row r="3" spans="1:10">
      <c r="A3" s="99" t="s">
        <v>1414</v>
      </c>
    </row>
    <row r="5" spans="1:10" s="30" customFormat="1" ht="12.75" thickBot="1">
      <c r="D5" s="383" t="s">
        <v>1468</v>
      </c>
      <c r="E5" s="273"/>
      <c r="F5" s="219">
        <v>2009</v>
      </c>
      <c r="H5" s="30">
        <v>2009</v>
      </c>
    </row>
    <row r="6" spans="1:10" s="30" customFormat="1" ht="15" customHeight="1">
      <c r="D6" s="384" t="s">
        <v>576</v>
      </c>
      <c r="E6" s="272"/>
      <c r="F6" s="271"/>
    </row>
    <row r="7" spans="1:10">
      <c r="A7" s="30" t="s">
        <v>574</v>
      </c>
    </row>
    <row r="8" spans="1:10">
      <c r="A8" s="30"/>
      <c r="J8" s="274"/>
    </row>
    <row r="9" spans="1:10">
      <c r="A9" s="18" t="s">
        <v>123</v>
      </c>
      <c r="D9" s="18">
        <f>BS!H13</f>
        <v>15457</v>
      </c>
      <c r="F9" s="18">
        <v>206975</v>
      </c>
      <c r="H9" s="18">
        <v>32478</v>
      </c>
    </row>
    <row r="10" spans="1:10">
      <c r="A10" s="18" t="s">
        <v>124</v>
      </c>
      <c r="D10" s="18">
        <f>BS!F13</f>
        <v>43951</v>
      </c>
      <c r="F10" s="18">
        <v>39858</v>
      </c>
      <c r="H10" s="18">
        <f>D10</f>
        <v>43951</v>
      </c>
    </row>
    <row r="11" spans="1:10" ht="12.75" thickBot="1">
      <c r="D11" s="220">
        <f>D9-D10</f>
        <v>-28494</v>
      </c>
      <c r="E11" s="55"/>
      <c r="F11" s="220">
        <f>F9-F10</f>
        <v>167117</v>
      </c>
      <c r="H11" s="148">
        <f>H9-H10</f>
        <v>-11473</v>
      </c>
    </row>
    <row r="12" spans="1:10" ht="12.75" thickTop="1">
      <c r="D12" s="55"/>
      <c r="E12" s="55"/>
      <c r="F12" s="55"/>
    </row>
    <row r="13" spans="1:10">
      <c r="A13" s="30" t="s">
        <v>108</v>
      </c>
    </row>
    <row r="14" spans="1:10">
      <c r="A14" s="18" t="s">
        <v>123</v>
      </c>
      <c r="D14" s="18">
        <v>2600</v>
      </c>
      <c r="F14" s="18">
        <v>2500</v>
      </c>
      <c r="H14" s="18">
        <f>D14</f>
        <v>2600</v>
      </c>
    </row>
    <row r="15" spans="1:10">
      <c r="A15" s="18" t="s">
        <v>124</v>
      </c>
      <c r="D15" s="18">
        <f>BS!F15</f>
        <v>2600</v>
      </c>
      <c r="F15" s="18">
        <v>2500</v>
      </c>
      <c r="H15" s="18">
        <f>D15</f>
        <v>2600</v>
      </c>
    </row>
    <row r="16" spans="1:10" ht="12.75" thickBot="1">
      <c r="D16" s="220">
        <f>D14-D15</f>
        <v>0</v>
      </c>
      <c r="E16" s="55"/>
      <c r="F16" s="220">
        <f>F14-F15</f>
        <v>0</v>
      </c>
      <c r="H16" s="148">
        <f>H14-H15</f>
        <v>0</v>
      </c>
    </row>
    <row r="17" spans="1:12" ht="12.75" thickTop="1">
      <c r="A17" s="30"/>
    </row>
    <row r="18" spans="1:12" ht="12" customHeight="1">
      <c r="A18" s="30" t="s">
        <v>190</v>
      </c>
    </row>
    <row r="19" spans="1:12" ht="12" customHeight="1">
      <c r="A19" s="18" t="s">
        <v>123</v>
      </c>
      <c r="D19" s="18">
        <f>BS!H14</f>
        <v>71752</v>
      </c>
      <c r="F19" s="18">
        <f>195645-2500</f>
        <v>193145</v>
      </c>
      <c r="H19" s="18">
        <v>352256</v>
      </c>
      <c r="I19" s="218"/>
    </row>
    <row r="20" spans="1:12" ht="12" customHeight="1">
      <c r="A20" s="18" t="s">
        <v>191</v>
      </c>
      <c r="D20" s="62">
        <v>0</v>
      </c>
      <c r="F20" s="62" t="e">
        <f>-'P&amp;L'!#REF!</f>
        <v>#REF!</v>
      </c>
      <c r="H20" s="18" t="e">
        <f>-'P&amp;L'!#REF!</f>
        <v>#REF!</v>
      </c>
      <c r="I20" s="18" t="e">
        <f>'P&amp;L'!#REF!</f>
        <v>#REF!</v>
      </c>
    </row>
    <row r="21" spans="1:12" ht="12" customHeight="1">
      <c r="D21" s="18">
        <f>SUM(D19:D20)</f>
        <v>71752</v>
      </c>
      <c r="F21" s="18" t="e">
        <f>F19+F20</f>
        <v>#REF!</v>
      </c>
      <c r="H21" s="108" t="e">
        <f>SUM(H19:H20)</f>
        <v>#REF!</v>
      </c>
      <c r="I21" s="108" t="e">
        <f>SUM(I19:I20)</f>
        <v>#REF!</v>
      </c>
    </row>
    <row r="22" spans="1:12" ht="12" customHeight="1">
      <c r="A22" s="18" t="s">
        <v>124</v>
      </c>
      <c r="D22" s="18" t="e">
        <f>#REF!+#REF!+#REF!</f>
        <v>#REF!</v>
      </c>
      <c r="F22" s="18">
        <f>228656-2500</f>
        <v>226156</v>
      </c>
      <c r="H22" s="18" t="e">
        <f>D22</f>
        <v>#REF!</v>
      </c>
      <c r="I22" s="18">
        <f>F22</f>
        <v>226156</v>
      </c>
    </row>
    <row r="23" spans="1:12" ht="12" customHeight="1" thickBot="1">
      <c r="D23" s="220" t="e">
        <f>D22-D21</f>
        <v>#REF!</v>
      </c>
      <c r="E23" s="55"/>
      <c r="F23" s="220" t="e">
        <f>F22-F21</f>
        <v>#REF!</v>
      </c>
      <c r="H23" s="148" t="e">
        <f>H22-H21</f>
        <v>#REF!</v>
      </c>
      <c r="I23" s="148" t="e">
        <f>I22-I21</f>
        <v>#REF!</v>
      </c>
      <c r="K23" s="18">
        <f>'P&amp;L'!E9+'P&amp;L'!E14</f>
        <v>607393</v>
      </c>
      <c r="L23" s="18" t="e">
        <f>K23-D23</f>
        <v>#REF!</v>
      </c>
    </row>
    <row r="24" spans="1:12" ht="12" customHeight="1" thickTop="1">
      <c r="A24" s="30"/>
    </row>
    <row r="25" spans="1:12" ht="12" customHeight="1">
      <c r="A25" s="30" t="s">
        <v>192</v>
      </c>
      <c r="K25" s="270"/>
    </row>
    <row r="26" spans="1:12" ht="12" customHeight="1">
      <c r="A26" s="18" t="s">
        <v>123</v>
      </c>
      <c r="D26" s="18">
        <f>BS!H10</f>
        <v>70699317</v>
      </c>
      <c r="F26" s="18">
        <v>45870924</v>
      </c>
      <c r="H26" s="18">
        <v>33040882</v>
      </c>
      <c r="K26" s="270">
        <v>29464973</v>
      </c>
    </row>
    <row r="27" spans="1:12" ht="12" customHeight="1">
      <c r="A27" s="18" t="s">
        <v>124</v>
      </c>
      <c r="D27" s="18">
        <f>BS!F10</f>
        <v>63329237</v>
      </c>
      <c r="F27" s="62">
        <v>27060689</v>
      </c>
      <c r="H27" s="18">
        <f>D27</f>
        <v>63329237</v>
      </c>
      <c r="K27" s="270">
        <v>36605465.496520005</v>
      </c>
    </row>
    <row r="28" spans="1:12" ht="12" customHeight="1">
      <c r="A28" s="18" t="s">
        <v>581</v>
      </c>
      <c r="D28" s="108">
        <f>D26-D27</f>
        <v>7370080</v>
      </c>
      <c r="F28" s="18">
        <f>F26-F27</f>
        <v>18810235</v>
      </c>
      <c r="H28" s="108">
        <f>H26-H27</f>
        <v>-30288355</v>
      </c>
      <c r="K28" s="270">
        <v>-7140492.4965200052</v>
      </c>
    </row>
    <row r="29" spans="1:12" ht="12" hidden="1" customHeight="1">
      <c r="A29" s="18" t="s">
        <v>11</v>
      </c>
      <c r="D29" s="18">
        <v>0</v>
      </c>
      <c r="F29" s="18">
        <v>0</v>
      </c>
      <c r="H29" s="18">
        <v>0</v>
      </c>
      <c r="K29" s="270">
        <v>0</v>
      </c>
    </row>
    <row r="30" spans="1:12" ht="12" customHeight="1">
      <c r="A30" s="18" t="s">
        <v>316</v>
      </c>
      <c r="D30" s="18">
        <f>'P&amp;L'!E12</f>
        <v>94185</v>
      </c>
      <c r="F30" s="18" t="e">
        <f>'P&amp;L'!#REF!</f>
        <v>#REF!</v>
      </c>
      <c r="G30" s="18" t="e">
        <f>F26-F34</f>
        <v>#REF!</v>
      </c>
      <c r="H30" s="18" t="e">
        <f>'P&amp;L'!#REF!</f>
        <v>#REF!</v>
      </c>
      <c r="K30" s="270">
        <v>382213</v>
      </c>
    </row>
    <row r="31" spans="1:12" ht="12" customHeight="1">
      <c r="A31" s="18" t="s">
        <v>327</v>
      </c>
      <c r="D31" s="18">
        <f>UHF!E27</f>
        <v>-6708834</v>
      </c>
      <c r="F31" s="18">
        <v>-2497345</v>
      </c>
      <c r="G31" s="18" t="e">
        <f>G30+F31+F30</f>
        <v>#REF!</v>
      </c>
      <c r="H31" s="18" t="e">
        <f>#REF!</f>
        <v>#REF!</v>
      </c>
      <c r="K31" s="270">
        <v>5116045</v>
      </c>
    </row>
    <row r="32" spans="1:12" ht="12" hidden="1" customHeight="1">
      <c r="A32" s="18" t="s">
        <v>164</v>
      </c>
      <c r="D32" s="18">
        <v>0</v>
      </c>
      <c r="F32" s="18">
        <v>0</v>
      </c>
      <c r="H32" s="18">
        <v>0</v>
      </c>
      <c r="K32" s="270">
        <v>0</v>
      </c>
    </row>
    <row r="33" spans="1:11" ht="12" customHeight="1">
      <c r="A33" s="18" t="s">
        <v>11</v>
      </c>
      <c r="D33" s="18">
        <f>-'P&amp;L'!E19</f>
        <v>0</v>
      </c>
      <c r="F33" s="18">
        <f>-15395187</f>
        <v>-15395187</v>
      </c>
      <c r="K33" s="270">
        <v>-115307</v>
      </c>
    </row>
    <row r="34" spans="1:11" ht="12" customHeight="1" thickBot="1">
      <c r="A34" s="30"/>
      <c r="D34" s="220">
        <f>SUM(D28:D33)</f>
        <v>755431</v>
      </c>
      <c r="E34" s="55"/>
      <c r="F34" s="225" t="e">
        <f>SUM(F28:F33)</f>
        <v>#REF!</v>
      </c>
      <c r="H34" s="148" t="e">
        <f>SUM(H28:H32)</f>
        <v>#REF!</v>
      </c>
      <c r="K34" s="270">
        <v>-1757541.4965200052</v>
      </c>
    </row>
    <row r="35" spans="1:11" ht="12" customHeight="1" thickTop="1">
      <c r="A35" s="30"/>
      <c r="D35" s="55"/>
      <c r="E35" s="55"/>
      <c r="F35" s="55"/>
    </row>
    <row r="36" spans="1:11" ht="12" customHeight="1">
      <c r="A36" s="30" t="s">
        <v>434</v>
      </c>
    </row>
    <row r="37" spans="1:11" ht="12" customHeight="1">
      <c r="A37" s="18" t="s">
        <v>123</v>
      </c>
      <c r="D37" s="18">
        <v>0</v>
      </c>
      <c r="F37" s="18">
        <v>2850000</v>
      </c>
    </row>
    <row r="38" spans="1:11" ht="12" customHeight="1">
      <c r="A38" s="18" t="s">
        <v>124</v>
      </c>
      <c r="D38" s="18">
        <f>BS!F20</f>
        <v>1300000</v>
      </c>
      <c r="F38" s="18">
        <v>1200000</v>
      </c>
    </row>
    <row r="39" spans="1:11" ht="12" customHeight="1" thickBot="1">
      <c r="D39" s="220">
        <f>D38-D37</f>
        <v>1300000</v>
      </c>
      <c r="E39" s="55"/>
      <c r="F39" s="220">
        <f>F38-F37</f>
        <v>-1650000</v>
      </c>
    </row>
    <row r="40" spans="1:11" ht="12" customHeight="1" thickTop="1">
      <c r="A40" s="30"/>
    </row>
    <row r="41" spans="1:11" ht="12" customHeight="1">
      <c r="A41" s="30" t="s">
        <v>1444</v>
      </c>
    </row>
    <row r="42" spans="1:11" ht="12" customHeight="1">
      <c r="A42" s="18" t="s">
        <v>123</v>
      </c>
      <c r="D42" s="18">
        <f>BS!H22</f>
        <v>2365</v>
      </c>
    </row>
    <row r="43" spans="1:11" ht="12" customHeight="1">
      <c r="A43" s="18" t="s">
        <v>124</v>
      </c>
      <c r="D43" s="18">
        <f>BS!F22</f>
        <v>2230</v>
      </c>
    </row>
    <row r="44" spans="1:11" ht="12" customHeight="1" thickBot="1">
      <c r="D44" s="220">
        <f>D43-D42</f>
        <v>-135</v>
      </c>
    </row>
    <row r="45" spans="1:11" ht="12" customHeight="1" thickTop="1">
      <c r="A45" s="30"/>
    </row>
    <row r="46" spans="1:11" ht="12" customHeight="1">
      <c r="A46" s="30" t="s">
        <v>211</v>
      </c>
    </row>
    <row r="47" spans="1:11" ht="12" customHeight="1">
      <c r="A47" s="18" t="s">
        <v>123</v>
      </c>
      <c r="D47" s="18">
        <f>BS!H26</f>
        <v>1113662</v>
      </c>
      <c r="F47" s="18">
        <f>68111-45585</f>
        <v>22526</v>
      </c>
      <c r="H47" s="18">
        <v>48425</v>
      </c>
    </row>
    <row r="48" spans="1:11" ht="12" customHeight="1">
      <c r="A48" s="18" t="s">
        <v>124</v>
      </c>
      <c r="D48" s="18">
        <f>BS!F26</f>
        <v>793543</v>
      </c>
      <c r="F48" s="18">
        <f>55457-21614</f>
        <v>33843</v>
      </c>
      <c r="H48" s="18">
        <f>D48</f>
        <v>793543</v>
      </c>
    </row>
    <row r="49" spans="1:11" ht="12" customHeight="1" thickBot="1">
      <c r="D49" s="220">
        <f>D48-D47</f>
        <v>-320119</v>
      </c>
      <c r="E49" s="55"/>
      <c r="F49" s="220">
        <f>F48-F47</f>
        <v>11317</v>
      </c>
      <c r="H49" s="148">
        <f>H48-H47</f>
        <v>745118</v>
      </c>
    </row>
    <row r="50" spans="1:11" ht="12" customHeight="1" thickTop="1">
      <c r="A50" s="30"/>
    </row>
    <row r="51" spans="1:11" ht="12" customHeight="1">
      <c r="A51" s="30" t="s">
        <v>109</v>
      </c>
    </row>
    <row r="52" spans="1:11" ht="12" customHeight="1">
      <c r="A52" s="18" t="s">
        <v>123</v>
      </c>
      <c r="D52" s="18">
        <f>BS!H23</f>
        <v>65580</v>
      </c>
      <c r="F52" s="18">
        <v>45585</v>
      </c>
      <c r="H52" s="18">
        <v>6916</v>
      </c>
    </row>
    <row r="53" spans="1:11" ht="12" customHeight="1">
      <c r="A53" s="18" t="s">
        <v>124</v>
      </c>
      <c r="D53" s="18">
        <f>BS!F23</f>
        <v>16332</v>
      </c>
      <c r="F53" s="18">
        <v>21614</v>
      </c>
      <c r="H53" s="18">
        <f>D53</f>
        <v>16332</v>
      </c>
    </row>
    <row r="54" spans="1:11" ht="12" customHeight="1" thickBot="1">
      <c r="D54" s="220">
        <f>D53-D52</f>
        <v>-49248</v>
      </c>
      <c r="E54" s="55"/>
      <c r="F54" s="225">
        <f>F53-F52</f>
        <v>-23971</v>
      </c>
      <c r="H54" s="148">
        <f>H53-H52</f>
        <v>9416</v>
      </c>
    </row>
    <row r="55" spans="1:11" ht="12" customHeight="1" thickTop="1">
      <c r="A55" s="30"/>
      <c r="D55" s="55"/>
      <c r="E55" s="55"/>
      <c r="F55" s="55"/>
    </row>
    <row r="56" spans="1:11" ht="12" customHeight="1">
      <c r="A56" s="30" t="s">
        <v>328</v>
      </c>
    </row>
    <row r="57" spans="1:11" ht="12" customHeight="1">
      <c r="A57" s="18" t="s">
        <v>123</v>
      </c>
      <c r="D57" s="127">
        <f>BS!H21</f>
        <v>69734</v>
      </c>
      <c r="F57" s="130">
        <v>1144992</v>
      </c>
      <c r="H57" s="24"/>
      <c r="K57" s="269">
        <v>58920</v>
      </c>
    </row>
    <row r="58" spans="1:11" ht="12" customHeight="1">
      <c r="A58" s="18" t="s">
        <v>366</v>
      </c>
      <c r="D58" s="128">
        <f>-57335.677*0</f>
        <v>0</v>
      </c>
      <c r="F58" s="131">
        <v>-455853</v>
      </c>
      <c r="H58" s="27"/>
      <c r="K58" s="269">
        <v>-14704</v>
      </c>
    </row>
    <row r="59" spans="1:11" ht="12" customHeight="1">
      <c r="A59" s="18" t="s">
        <v>62</v>
      </c>
      <c r="D59" s="129">
        <v>0</v>
      </c>
      <c r="F59" s="132">
        <v>-235948</v>
      </c>
      <c r="H59" s="29"/>
      <c r="K59" s="269">
        <v>-3287</v>
      </c>
    </row>
    <row r="60" spans="1:11" ht="12" customHeight="1">
      <c r="A60" s="18" t="s">
        <v>367</v>
      </c>
      <c r="D60" s="18">
        <f>SUM(D57:D59)</f>
        <v>69734</v>
      </c>
      <c r="F60" s="18">
        <f>SUM(F57:F59)</f>
        <v>453191</v>
      </c>
      <c r="H60" s="147"/>
      <c r="K60" s="269">
        <v>40929</v>
      </c>
    </row>
    <row r="61" spans="1:11" ht="12" customHeight="1">
      <c r="K61" s="269"/>
    </row>
    <row r="62" spans="1:11" ht="12" customHeight="1">
      <c r="A62" s="18" t="s">
        <v>227</v>
      </c>
      <c r="D62" s="127">
        <f>+BS!F21</f>
        <v>64869</v>
      </c>
      <c r="F62" s="130">
        <v>1020013</v>
      </c>
      <c r="H62" s="24"/>
      <c r="K62" s="269">
        <v>95938.000919999991</v>
      </c>
    </row>
    <row r="63" spans="1:11" ht="12" customHeight="1">
      <c r="A63" s="18" t="s">
        <v>329</v>
      </c>
      <c r="D63" s="128" t="e">
        <f>-#REF!*0</f>
        <v>#REF!</v>
      </c>
      <c r="F63" s="131">
        <v>-673720</v>
      </c>
      <c r="H63" s="27"/>
      <c r="K63" s="269">
        <v>-30247</v>
      </c>
    </row>
    <row r="64" spans="1:11" ht="12" customHeight="1">
      <c r="A64" s="18" t="s">
        <v>126</v>
      </c>
      <c r="D64" s="129" t="e">
        <f>-#REF!*0</f>
        <v>#REF!</v>
      </c>
      <c r="F64" s="132">
        <v>-361</v>
      </c>
      <c r="H64" s="27"/>
      <c r="K64" s="269">
        <v>-5415</v>
      </c>
    </row>
    <row r="65" spans="1:11" ht="12" customHeight="1">
      <c r="D65" s="25" t="e">
        <f>SUM(D62:D64)</f>
        <v>#REF!</v>
      </c>
      <c r="F65" s="25">
        <f>SUM(F62:F64)</f>
        <v>345932</v>
      </c>
      <c r="H65" s="29"/>
      <c r="K65" s="269">
        <v>60276.000919999991</v>
      </c>
    </row>
    <row r="66" spans="1:11" ht="12" customHeight="1" thickBot="1">
      <c r="A66" s="18" t="s">
        <v>127</v>
      </c>
      <c r="D66" s="221" t="e">
        <f>D65-D60</f>
        <v>#REF!</v>
      </c>
      <c r="E66" s="55"/>
      <c r="F66" s="221">
        <f>F65-F60</f>
        <v>-107259</v>
      </c>
      <c r="H66" s="149"/>
      <c r="K66" s="269">
        <v>19347.000919999991</v>
      </c>
    </row>
    <row r="67" spans="1:11" ht="12.75" thickTop="1"/>
    <row r="68" spans="1:11">
      <c r="A68" s="30" t="s">
        <v>128</v>
      </c>
    </row>
    <row r="69" spans="1:11">
      <c r="A69" s="18" t="s">
        <v>129</v>
      </c>
      <c r="D69" s="18">
        <f>BS!H27</f>
        <v>2903455</v>
      </c>
      <c r="F69" s="18">
        <v>150442</v>
      </c>
      <c r="H69" s="18">
        <v>1285418</v>
      </c>
    </row>
    <row r="70" spans="1:11">
      <c r="A70" s="18" t="s">
        <v>41</v>
      </c>
      <c r="D70" s="18">
        <v>0</v>
      </c>
      <c r="F70" s="18">
        <v>5602949</v>
      </c>
      <c r="H70" s="18">
        <v>0</v>
      </c>
    </row>
    <row r="71" spans="1:11">
      <c r="A71" s="18" t="s">
        <v>130</v>
      </c>
      <c r="D71" s="18">
        <f>-UHF!E17</f>
        <v>0</v>
      </c>
      <c r="F71" s="18">
        <v>-2014671</v>
      </c>
      <c r="H71" s="18">
        <v>0</v>
      </c>
    </row>
    <row r="72" spans="1:11">
      <c r="A72" s="18" t="s">
        <v>124</v>
      </c>
      <c r="D72" s="18">
        <f>BS!F27</f>
        <v>647785</v>
      </c>
      <c r="F72" s="18">
        <v>230264</v>
      </c>
      <c r="H72" s="18">
        <f>D72</f>
        <v>647785</v>
      </c>
    </row>
    <row r="73" spans="1:11" ht="12.75" thickBot="1">
      <c r="D73" s="220">
        <f>D69+D70+D71-D72</f>
        <v>2255670</v>
      </c>
      <c r="E73" s="55"/>
      <c r="F73" s="220">
        <f>F69+F70+F71-F72</f>
        <v>3508456</v>
      </c>
      <c r="H73" s="148">
        <f>H69+H70+H71-H72</f>
        <v>637633</v>
      </c>
    </row>
    <row r="74" spans="1:11" s="30" customFormat="1" ht="12.75" thickTop="1">
      <c r="E74" s="55"/>
    </row>
    <row r="75" spans="1:11">
      <c r="A75" s="30" t="s">
        <v>131</v>
      </c>
    </row>
    <row r="76" spans="1:11">
      <c r="A76" s="18" t="s">
        <v>226</v>
      </c>
      <c r="D76" s="18">
        <f>-D58</f>
        <v>0</v>
      </c>
      <c r="F76" s="18">
        <f>-F58</f>
        <v>455853</v>
      </c>
      <c r="H76" s="18">
        <f>-H58</f>
        <v>0</v>
      </c>
      <c r="I76" s="218"/>
    </row>
    <row r="77" spans="1:11">
      <c r="A77" s="18" t="s">
        <v>596</v>
      </c>
      <c r="D77" s="18">
        <f>'P&amp;L'!E20</f>
        <v>172272</v>
      </c>
      <c r="F77" s="18">
        <f>'P&amp;L'!G20</f>
        <v>157212</v>
      </c>
      <c r="I77" s="18" t="e">
        <f>'P&amp;L'!#REF!</f>
        <v>#REF!</v>
      </c>
    </row>
    <row r="78" spans="1:11">
      <c r="A78" s="18" t="s">
        <v>863</v>
      </c>
      <c r="D78" s="18">
        <f>'P&amp;L'!E21</f>
        <v>27969</v>
      </c>
    </row>
    <row r="79" spans="1:11">
      <c r="A79" s="18" t="s">
        <v>227</v>
      </c>
      <c r="D79" s="18" t="e">
        <f>-'cash flow working'!D63</f>
        <v>#REF!</v>
      </c>
      <c r="F79" s="18">
        <f>-F63</f>
        <v>673720</v>
      </c>
      <c r="I79" s="18">
        <f>F79</f>
        <v>673720</v>
      </c>
    </row>
    <row r="80" spans="1:11" s="30" customFormat="1" ht="12.75" thickBot="1">
      <c r="D80" s="220" t="e">
        <f>D76+D77-D79+D78</f>
        <v>#REF!</v>
      </c>
      <c r="E80" s="55"/>
      <c r="F80" s="220">
        <f>F76+F77-F79</f>
        <v>-60655</v>
      </c>
      <c r="I80" s="148" t="e">
        <f>I76+I77-I79</f>
        <v>#REF!</v>
      </c>
    </row>
    <row r="81" spans="1:6" ht="12.75" thickTop="1"/>
    <row r="82" spans="1:6" s="30" customFormat="1">
      <c r="A82" s="119" t="s">
        <v>242</v>
      </c>
      <c r="E82" s="55"/>
    </row>
    <row r="83" spans="1:6" s="30" customFormat="1">
      <c r="A83" s="18" t="s">
        <v>110</v>
      </c>
      <c r="D83" s="18">
        <f>UHF!E11</f>
        <v>345235.71600000001</v>
      </c>
      <c r="E83" s="25"/>
      <c r="F83" s="18">
        <v>-903030</v>
      </c>
    </row>
    <row r="84" spans="1:6" s="30" customFormat="1">
      <c r="A84" s="18" t="s">
        <v>111</v>
      </c>
      <c r="D84" s="18">
        <f>UHF!E13</f>
        <v>-5078586.9275900004</v>
      </c>
      <c r="E84" s="25"/>
      <c r="F84" s="18">
        <v>3472372</v>
      </c>
    </row>
    <row r="85" spans="1:6" s="30" customFormat="1">
      <c r="A85" s="18" t="s">
        <v>112</v>
      </c>
      <c r="D85" s="18">
        <f>-D59</f>
        <v>0</v>
      </c>
      <c r="E85" s="25"/>
      <c r="F85" s="18">
        <f>-F59</f>
        <v>235948</v>
      </c>
    </row>
    <row r="86" spans="1:6">
      <c r="A86" s="18" t="s">
        <v>113</v>
      </c>
      <c r="D86" s="18" t="e">
        <f>-D64</f>
        <v>#REF!</v>
      </c>
      <c r="F86" s="18">
        <f>-F64</f>
        <v>361</v>
      </c>
    </row>
    <row r="87" spans="1:6" ht="12.75" thickBot="1">
      <c r="D87" s="220" t="e">
        <f>D83+D84-D85+D86</f>
        <v>#REF!</v>
      </c>
      <c r="E87" s="55"/>
      <c r="F87" s="220">
        <f>F83+F84-F85+F86</f>
        <v>2333755</v>
      </c>
    </row>
    <row r="88" spans="1:6" ht="12.75" thickTop="1">
      <c r="A88" s="30" t="s">
        <v>424</v>
      </c>
    </row>
    <row r="89" spans="1:6">
      <c r="A89" s="18" t="s">
        <v>123</v>
      </c>
      <c r="D89" s="18">
        <v>0</v>
      </c>
      <c r="F89" s="18">
        <v>18191</v>
      </c>
    </row>
    <row r="90" spans="1:6">
      <c r="A90" s="18" t="s">
        <v>124</v>
      </c>
      <c r="D90" s="18">
        <v>0</v>
      </c>
      <c r="F90" s="18">
        <v>0</v>
      </c>
    </row>
    <row r="91" spans="1:6" ht="12.75" thickBot="1">
      <c r="D91" s="220">
        <f>D89-D90</f>
        <v>0</v>
      </c>
      <c r="E91" s="55"/>
      <c r="F91" s="220">
        <f>F89-F90</f>
        <v>18191</v>
      </c>
    </row>
    <row r="92" spans="1:6" ht="12" customHeight="1" thickTop="1">
      <c r="A92" s="30" t="s">
        <v>331</v>
      </c>
    </row>
    <row r="93" spans="1:6" ht="12" customHeight="1">
      <c r="A93" s="18" t="s">
        <v>123</v>
      </c>
      <c r="D93" s="18">
        <v>0</v>
      </c>
      <c r="F93" s="18">
        <v>1979</v>
      </c>
    </row>
    <row r="94" spans="1:6" ht="12" customHeight="1">
      <c r="A94" s="18" t="s">
        <v>124</v>
      </c>
      <c r="D94" s="18">
        <v>0</v>
      </c>
      <c r="F94" s="18">
        <v>0</v>
      </c>
    </row>
    <row r="95" spans="1:6" ht="12" customHeight="1" thickBot="1">
      <c r="D95" s="220">
        <f>D94-D93</f>
        <v>0</v>
      </c>
      <c r="E95" s="55"/>
      <c r="F95" s="220">
        <f>F94-F93</f>
        <v>-1979</v>
      </c>
    </row>
    <row r="96" spans="1:6" ht="12" customHeight="1" thickTop="1">
      <c r="A96" s="30"/>
    </row>
    <row r="97" spans="1:6">
      <c r="A97" s="18" t="s">
        <v>322</v>
      </c>
      <c r="D97" s="30" t="e">
        <f>D95+D91+D87</f>
        <v>#REF!</v>
      </c>
      <c r="F97" s="30">
        <f>F95+F91+F87</f>
        <v>2349967</v>
      </c>
    </row>
    <row r="101" spans="1:6">
      <c r="D101" s="18">
        <f>D9+D14+D19+D26+BS!H9</f>
        <v>75061515</v>
      </c>
      <c r="F101" s="18" t="e">
        <f>+F9+F14+F19+F26+F89+3473180-49800787+#REF!</f>
        <v>#REF!</v>
      </c>
    </row>
    <row r="102" spans="1:6">
      <c r="D102" s="18">
        <f>D42+D47+D52+D57+D69</f>
        <v>4154796</v>
      </c>
      <c r="F102" s="18">
        <f>+F37+F47+F52+F57+F69-4215524+F93</f>
        <v>0</v>
      </c>
    </row>
    <row r="103" spans="1:6">
      <c r="D103" s="18" t="e">
        <f>D10+D15+D22+D27+D90-BS!F16+BS!F9</f>
        <v>#REF!</v>
      </c>
      <c r="F103" s="18" t="e">
        <f>+F10+#REF!+F15+F22+F27-27757523+F90</f>
        <v>#REF!</v>
      </c>
    </row>
    <row r="104" spans="1:6">
      <c r="D104" s="18">
        <f>D38+D48+D53+D62+D72+D94-BS!F28</f>
        <v>-33849</v>
      </c>
      <c r="F104" s="18">
        <f>+F38+F48+F53+F62+F72-2505734+F94</f>
        <v>0</v>
      </c>
    </row>
  </sheetData>
  <customSheetViews>
    <customSheetView guid="{84FBBE83-FF6F-4C76-A58E-D04643F715A5}" showPageBreaks="1" printArea="1" hiddenRows="1" hiddenColumns="1" view="pageBreakPreview" topLeftCell="A9">
      <selection activeCell="A34" sqref="A34"/>
      <rowBreaks count="1" manualBreakCount="1">
        <brk id="50" max="4" man="1"/>
      </rowBreaks>
      <pageMargins left="0.75" right="0.75" top="0.55000000000000004" bottom="1" header="0.23" footer="0.28000000000000003"/>
      <pageSetup paperSize="9" fitToWidth="2" fitToHeight="2" orientation="portrait" r:id="rId1"/>
      <headerFooter alignWithMargins="0"/>
    </customSheetView>
  </customSheetViews>
  <phoneticPr fontId="32" type="noConversion"/>
  <pageMargins left="0.75" right="0.75" top="0.55000000000000004" bottom="1" header="0.23" footer="0.28000000000000003"/>
  <pageSetup paperSize="9" fitToWidth="2" fitToHeight="2" orientation="portrait" r:id="rId2"/>
  <headerFooter alignWithMargins="0"/>
  <rowBreaks count="1" manualBreakCount="1">
    <brk id="55" max="4" man="1"/>
  </rowBreak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fitToPage="1"/>
  </sheetPr>
  <dimension ref="A1:T476"/>
  <sheetViews>
    <sheetView view="pageBreakPreview" topLeftCell="A37" zoomScaleSheetLayoutView="100" workbookViewId="0">
      <selection activeCell="C62" sqref="C62"/>
    </sheetView>
  </sheetViews>
  <sheetFormatPr defaultRowHeight="12"/>
  <cols>
    <col min="1" max="1" width="5.125" style="70" customWidth="1"/>
    <col min="2" max="2" width="3.625" style="73" customWidth="1"/>
    <col min="3" max="3" width="41.625" style="71" customWidth="1"/>
    <col min="4" max="4" width="3.875" style="43" customWidth="1"/>
    <col min="5" max="5" width="2.5" style="71" customWidth="1"/>
    <col min="6" max="6" width="15.25" style="71" customWidth="1"/>
    <col min="7" max="7" width="0.75" style="71" customWidth="1"/>
    <col min="8" max="8" width="11.25" style="71" customWidth="1"/>
    <col min="9" max="14" width="9" style="71"/>
    <col min="15" max="15" width="12.75" style="71" customWidth="1"/>
    <col min="16" max="16384" width="9" style="71"/>
  </cols>
  <sheetData>
    <row r="1" spans="1:8">
      <c r="A1" s="123" t="s">
        <v>44</v>
      </c>
      <c r="B1" s="51"/>
      <c r="C1" s="51"/>
      <c r="D1" s="51"/>
      <c r="E1" s="51"/>
    </row>
    <row r="2" spans="1:8" ht="12" customHeight="1">
      <c r="A2" s="70" t="s">
        <v>1960</v>
      </c>
      <c r="B2" s="51"/>
      <c r="C2" s="51"/>
      <c r="D2" s="51"/>
      <c r="E2" s="51"/>
      <c r="F2" s="60"/>
      <c r="G2" s="60"/>
      <c r="H2" s="60"/>
    </row>
    <row r="3" spans="1:8" ht="12" customHeight="1">
      <c r="A3" s="124" t="s">
        <v>2096</v>
      </c>
      <c r="B3" s="72"/>
      <c r="C3" s="72"/>
      <c r="D3" s="72"/>
      <c r="E3" s="72"/>
      <c r="F3" s="72"/>
      <c r="G3" s="72"/>
      <c r="H3" s="72"/>
    </row>
    <row r="4" spans="1:8" ht="12" customHeight="1">
      <c r="A4" s="124"/>
      <c r="B4" s="72"/>
      <c r="C4" s="72"/>
      <c r="D4" s="72"/>
      <c r="E4" s="72"/>
      <c r="F4" s="72"/>
      <c r="G4" s="72"/>
      <c r="H4" s="72"/>
    </row>
    <row r="5" spans="1:8" ht="12" customHeight="1">
      <c r="A5" s="44">
        <v>1</v>
      </c>
      <c r="B5" s="70" t="s">
        <v>436</v>
      </c>
      <c r="C5" s="51"/>
      <c r="E5" s="57"/>
    </row>
    <row r="6" spans="1:8" ht="5.25" customHeight="1">
      <c r="A6" s="125"/>
      <c r="D6" s="57"/>
    </row>
    <row r="7" spans="1:8" s="89" customFormat="1" ht="12" customHeight="1">
      <c r="A7" s="654">
        <v>1.1000000000000001</v>
      </c>
      <c r="B7" s="990" t="s">
        <v>1978</v>
      </c>
      <c r="C7" s="990"/>
      <c r="D7" s="990"/>
      <c r="E7" s="990"/>
      <c r="F7" s="990"/>
      <c r="G7" s="990"/>
      <c r="H7" s="990"/>
    </row>
    <row r="8" spans="1:8" s="89" customFormat="1" ht="12" customHeight="1">
      <c r="A8" s="654"/>
      <c r="B8" s="990"/>
      <c r="C8" s="990"/>
      <c r="D8" s="990"/>
      <c r="E8" s="990"/>
      <c r="F8" s="990"/>
      <c r="G8" s="990"/>
      <c r="H8" s="990"/>
    </row>
    <row r="9" spans="1:8" ht="12" customHeight="1">
      <c r="A9" s="126"/>
      <c r="B9" s="990"/>
      <c r="C9" s="990"/>
      <c r="D9" s="990"/>
      <c r="E9" s="990"/>
      <c r="F9" s="990"/>
      <c r="G9" s="990"/>
      <c r="H9" s="990"/>
    </row>
    <row r="10" spans="1:8" ht="12" customHeight="1">
      <c r="A10" s="126"/>
      <c r="B10" s="990"/>
      <c r="C10" s="990"/>
      <c r="D10" s="990"/>
      <c r="E10" s="990"/>
      <c r="F10" s="990"/>
      <c r="G10" s="990"/>
      <c r="H10" s="990"/>
    </row>
    <row r="11" spans="1:8" ht="12" customHeight="1">
      <c r="A11" s="126"/>
      <c r="B11" s="990"/>
      <c r="C11" s="990"/>
      <c r="D11" s="990"/>
      <c r="E11" s="990"/>
      <c r="F11" s="990"/>
      <c r="G11" s="990"/>
      <c r="H11" s="990"/>
    </row>
    <row r="12" spans="1:8" s="519" customFormat="1" ht="12" customHeight="1">
      <c r="A12" s="126"/>
      <c r="B12" s="991"/>
      <c r="C12" s="991"/>
      <c r="D12" s="991"/>
      <c r="E12" s="991"/>
      <c r="F12" s="991"/>
      <c r="G12" s="991"/>
      <c r="H12" s="991"/>
    </row>
    <row r="13" spans="1:8" s="519" customFormat="1" ht="37.5" customHeight="1">
      <c r="A13" s="126"/>
      <c r="B13" s="991"/>
      <c r="C13" s="991"/>
      <c r="D13" s="991"/>
      <c r="E13" s="991"/>
      <c r="F13" s="991"/>
      <c r="G13" s="991"/>
      <c r="H13" s="991"/>
    </row>
    <row r="14" spans="1:8" ht="4.5" customHeight="1">
      <c r="A14" s="109"/>
    </row>
    <row r="15" spans="1:8" ht="12" customHeight="1">
      <c r="A15" s="109">
        <v>1.2</v>
      </c>
      <c r="B15" s="987" t="s">
        <v>60</v>
      </c>
      <c r="C15" s="987"/>
      <c r="D15" s="987"/>
      <c r="E15" s="987"/>
      <c r="F15" s="987"/>
      <c r="G15" s="987"/>
      <c r="H15" s="987"/>
    </row>
    <row r="16" spans="1:8" ht="12" customHeight="1">
      <c r="A16" s="109"/>
      <c r="B16" s="987"/>
      <c r="C16" s="987"/>
      <c r="D16" s="987"/>
      <c r="E16" s="987"/>
      <c r="F16" s="987"/>
      <c r="G16" s="987"/>
      <c r="H16" s="987"/>
    </row>
    <row r="17" spans="1:8" ht="12" customHeight="1">
      <c r="A17" s="109"/>
      <c r="B17" s="987"/>
      <c r="C17" s="987"/>
      <c r="D17" s="987"/>
      <c r="E17" s="987"/>
      <c r="F17" s="987"/>
      <c r="G17" s="987"/>
      <c r="H17" s="987"/>
    </row>
    <row r="18" spans="1:8" ht="12" customHeight="1">
      <c r="A18" s="109"/>
      <c r="B18" s="987"/>
      <c r="C18" s="987"/>
      <c r="D18" s="987"/>
      <c r="E18" s="987"/>
      <c r="F18" s="987"/>
      <c r="G18" s="987"/>
      <c r="H18" s="987"/>
    </row>
    <row r="19" spans="1:8" ht="6" customHeight="1">
      <c r="A19" s="109"/>
      <c r="B19" s="345"/>
      <c r="C19" s="345"/>
      <c r="D19" s="345"/>
      <c r="E19" s="345"/>
      <c r="F19" s="345"/>
      <c r="G19" s="345"/>
      <c r="H19" s="345"/>
    </row>
    <row r="20" spans="1:8" ht="12" customHeight="1">
      <c r="A20" s="109">
        <v>1.3</v>
      </c>
      <c r="B20" s="989" t="s">
        <v>1979</v>
      </c>
      <c r="C20" s="989"/>
      <c r="D20" s="989"/>
      <c r="E20" s="989"/>
      <c r="F20" s="989"/>
      <c r="G20" s="989"/>
      <c r="H20" s="989"/>
    </row>
    <row r="21" spans="1:8" ht="12" customHeight="1">
      <c r="A21" s="109"/>
      <c r="B21" s="989"/>
      <c r="C21" s="989"/>
      <c r="D21" s="989"/>
      <c r="E21" s="989"/>
      <c r="F21" s="989"/>
      <c r="G21" s="989"/>
      <c r="H21" s="989"/>
    </row>
    <row r="22" spans="1:8" ht="12" customHeight="1">
      <c r="A22" s="109"/>
      <c r="B22" s="989"/>
      <c r="C22" s="989"/>
      <c r="D22" s="989"/>
      <c r="E22" s="989"/>
      <c r="F22" s="989"/>
      <c r="G22" s="989"/>
      <c r="H22" s="989"/>
    </row>
    <row r="23" spans="1:8" ht="12" customHeight="1">
      <c r="A23" s="109"/>
      <c r="B23" s="989"/>
      <c r="C23" s="989"/>
      <c r="D23" s="989"/>
      <c r="E23" s="989"/>
      <c r="F23" s="989"/>
      <c r="G23" s="989"/>
      <c r="H23" s="989"/>
    </row>
    <row r="24" spans="1:8" ht="4.5" customHeight="1">
      <c r="A24" s="109"/>
    </row>
    <row r="25" spans="1:8" ht="12" customHeight="1">
      <c r="A25" s="109">
        <v>1.4000000000000001</v>
      </c>
      <c r="B25" s="989" t="s">
        <v>374</v>
      </c>
      <c r="C25" s="989"/>
      <c r="D25" s="989"/>
      <c r="E25" s="989"/>
      <c r="F25" s="989"/>
      <c r="G25" s="989"/>
      <c r="H25" s="989"/>
    </row>
    <row r="26" spans="1:8" ht="12" customHeight="1">
      <c r="A26" s="109"/>
      <c r="B26" s="989"/>
      <c r="C26" s="989"/>
      <c r="D26" s="989"/>
      <c r="E26" s="989"/>
      <c r="F26" s="989"/>
      <c r="G26" s="989"/>
      <c r="H26" s="989"/>
    </row>
    <row r="27" spans="1:8" ht="6.75" customHeight="1">
      <c r="A27" s="126"/>
      <c r="B27" s="74"/>
      <c r="C27" s="75"/>
      <c r="D27" s="75"/>
      <c r="E27" s="76"/>
    </row>
    <row r="28" spans="1:8" ht="12" customHeight="1">
      <c r="A28" s="109">
        <v>1.5000000000000002</v>
      </c>
      <c r="B28" s="988" t="s">
        <v>2142</v>
      </c>
      <c r="C28" s="988"/>
      <c r="D28" s="988"/>
      <c r="E28" s="988"/>
      <c r="F28" s="988"/>
      <c r="G28" s="988"/>
      <c r="H28" s="988"/>
    </row>
    <row r="29" spans="1:8" ht="12" customHeight="1">
      <c r="A29" s="109"/>
      <c r="B29" s="988"/>
      <c r="C29" s="988"/>
      <c r="D29" s="988"/>
      <c r="E29" s="988"/>
      <c r="F29" s="988"/>
      <c r="G29" s="988"/>
      <c r="H29" s="988"/>
    </row>
    <row r="30" spans="1:8" ht="27" customHeight="1">
      <c r="A30" s="109"/>
      <c r="B30" s="988"/>
      <c r="C30" s="988"/>
      <c r="D30" s="988"/>
      <c r="E30" s="988"/>
      <c r="F30" s="988"/>
      <c r="G30" s="988"/>
      <c r="H30" s="988"/>
    </row>
    <row r="31" spans="1:8" ht="7.5" customHeight="1">
      <c r="A31" s="126"/>
      <c r="B31" s="72"/>
      <c r="C31" s="470"/>
      <c r="D31" s="470"/>
      <c r="E31" s="471"/>
      <c r="F31" s="89"/>
      <c r="G31" s="89"/>
      <c r="H31" s="89"/>
    </row>
    <row r="32" spans="1:8" ht="12" customHeight="1">
      <c r="A32" s="109">
        <v>1.6000000000000003</v>
      </c>
      <c r="B32" s="989" t="s">
        <v>1977</v>
      </c>
      <c r="C32" s="989"/>
      <c r="D32" s="989"/>
      <c r="E32" s="989"/>
      <c r="F32" s="989"/>
      <c r="G32" s="989"/>
      <c r="H32" s="989"/>
    </row>
    <row r="33" spans="1:8" s="519" customFormat="1" ht="12" customHeight="1">
      <c r="A33" s="109"/>
      <c r="B33" s="989"/>
      <c r="C33" s="989"/>
      <c r="D33" s="989"/>
      <c r="E33" s="989"/>
      <c r="F33" s="989"/>
      <c r="G33" s="989"/>
      <c r="H33" s="989"/>
    </row>
    <row r="34" spans="1:8" ht="5.25" customHeight="1">
      <c r="A34" s="126"/>
      <c r="B34" s="74"/>
      <c r="C34" s="75"/>
      <c r="D34" s="75"/>
      <c r="E34" s="76"/>
    </row>
    <row r="35" spans="1:8" ht="15">
      <c r="A35" s="741">
        <v>2</v>
      </c>
      <c r="B35" s="742" t="s">
        <v>166</v>
      </c>
      <c r="C35" s="743"/>
      <c r="D35" s="743"/>
      <c r="E35" s="743"/>
      <c r="F35" s="743"/>
      <c r="G35" s="743"/>
      <c r="H35" s="743"/>
    </row>
    <row r="36" spans="1:8" ht="4.5" customHeight="1">
      <c r="A36" s="744"/>
      <c r="B36" s="745"/>
      <c r="C36" s="746"/>
      <c r="D36" s="746"/>
      <c r="E36" s="747"/>
      <c r="F36" s="748"/>
      <c r="G36" s="748"/>
      <c r="H36" s="748"/>
    </row>
    <row r="37" spans="1:8" ht="12" customHeight="1">
      <c r="A37" s="777">
        <v>2.1</v>
      </c>
      <c r="B37" s="778" t="s">
        <v>324</v>
      </c>
      <c r="C37" s="779"/>
      <c r="D37" s="779"/>
      <c r="E37" s="779"/>
      <c r="F37" s="780"/>
      <c r="G37" s="780"/>
      <c r="H37" s="780"/>
    </row>
    <row r="38" spans="1:8" s="519" customFormat="1" ht="7.5" customHeight="1">
      <c r="A38" s="777"/>
      <c r="B38" s="781"/>
      <c r="C38" s="779"/>
      <c r="D38" s="779"/>
      <c r="E38" s="779"/>
      <c r="F38" s="780"/>
      <c r="G38" s="780"/>
      <c r="H38" s="780"/>
    </row>
    <row r="39" spans="1:8" s="519" customFormat="1" ht="12" customHeight="1">
      <c r="A39" s="782" t="s">
        <v>2090</v>
      </c>
      <c r="B39" s="992" t="s">
        <v>2091</v>
      </c>
      <c r="C39" s="992"/>
      <c r="D39" s="992"/>
      <c r="E39" s="992"/>
      <c r="F39" s="992"/>
      <c r="G39" s="992"/>
      <c r="H39" s="992"/>
    </row>
    <row r="40" spans="1:8" s="519" customFormat="1" ht="12" customHeight="1">
      <c r="A40" s="780"/>
      <c r="B40" s="992"/>
      <c r="C40" s="992"/>
      <c r="D40" s="992"/>
      <c r="E40" s="992"/>
      <c r="F40" s="992"/>
      <c r="G40" s="992"/>
      <c r="H40" s="992"/>
    </row>
    <row r="41" spans="1:8" s="519" customFormat="1" ht="4.5" customHeight="1">
      <c r="A41" s="783" t="s">
        <v>2092</v>
      </c>
      <c r="B41" s="784"/>
      <c r="C41" s="785"/>
      <c r="D41" s="785"/>
      <c r="E41" s="785"/>
      <c r="F41" s="785"/>
      <c r="G41" s="785"/>
      <c r="H41" s="785"/>
    </row>
    <row r="42" spans="1:8" s="519" customFormat="1" ht="12" customHeight="1">
      <c r="A42" s="782" t="s">
        <v>2093</v>
      </c>
      <c r="B42" s="992" t="s">
        <v>2094</v>
      </c>
      <c r="C42" s="992"/>
      <c r="D42" s="992"/>
      <c r="E42" s="992"/>
      <c r="F42" s="992"/>
      <c r="G42" s="992"/>
      <c r="H42" s="992"/>
    </row>
    <row r="43" spans="1:8" s="519" customFormat="1" ht="12" customHeight="1">
      <c r="A43" s="783"/>
      <c r="B43" s="992"/>
      <c r="C43" s="992"/>
      <c r="D43" s="992"/>
      <c r="E43" s="992"/>
      <c r="F43" s="992"/>
      <c r="G43" s="992"/>
      <c r="H43" s="992"/>
    </row>
    <row r="44" spans="1:8" s="519" customFormat="1" ht="4.5" customHeight="1">
      <c r="A44" s="783"/>
      <c r="B44" s="786"/>
      <c r="C44" s="786"/>
      <c r="D44" s="786"/>
      <c r="E44" s="786"/>
      <c r="F44" s="786"/>
      <c r="G44" s="786"/>
      <c r="H44" s="786"/>
    </row>
    <row r="45" spans="1:8" s="519" customFormat="1" ht="12" customHeight="1">
      <c r="A45" s="782" t="s">
        <v>2095</v>
      </c>
      <c r="B45" s="992" t="s">
        <v>2097</v>
      </c>
      <c r="C45" s="992"/>
      <c r="D45" s="992"/>
      <c r="E45" s="992"/>
      <c r="F45" s="992"/>
      <c r="G45" s="992"/>
      <c r="H45" s="992"/>
    </row>
    <row r="46" spans="1:8" s="519" customFormat="1" ht="12" customHeight="1">
      <c r="A46" s="783"/>
      <c r="B46" s="992"/>
      <c r="C46" s="992"/>
      <c r="D46" s="992"/>
      <c r="E46" s="992"/>
      <c r="F46" s="992"/>
      <c r="G46" s="992"/>
      <c r="H46" s="992"/>
    </row>
    <row r="47" spans="1:8" s="519" customFormat="1" ht="12" customHeight="1">
      <c r="A47" s="744"/>
      <c r="B47" s="749"/>
      <c r="C47" s="746"/>
      <c r="D47" s="746"/>
      <c r="E47" s="747"/>
      <c r="F47" s="748"/>
      <c r="G47" s="748"/>
      <c r="H47" s="748"/>
    </row>
    <row r="48" spans="1:8">
      <c r="A48" s="126">
        <v>3</v>
      </c>
      <c r="B48" s="13" t="s">
        <v>210</v>
      </c>
      <c r="C48" s="54"/>
      <c r="D48" s="54"/>
      <c r="E48" s="78"/>
      <c r="F48" s="787" t="s">
        <v>2078</v>
      </c>
      <c r="G48" s="770"/>
      <c r="H48" s="787" t="s">
        <v>2076</v>
      </c>
    </row>
    <row r="49" spans="1:15">
      <c r="A49" s="522"/>
      <c r="B49" s="516"/>
      <c r="C49" s="740"/>
      <c r="D49" s="54"/>
      <c r="E49" s="78"/>
      <c r="F49" s="20" t="s">
        <v>447</v>
      </c>
      <c r="G49" s="770"/>
      <c r="H49" s="20" t="s">
        <v>448</v>
      </c>
    </row>
    <row r="50" spans="1:15">
      <c r="A50" s="84"/>
      <c r="B50" s="110" t="s">
        <v>213</v>
      </c>
      <c r="C50" s="54"/>
      <c r="D50" s="54"/>
      <c r="E50" s="78"/>
      <c r="F50" s="986" t="s">
        <v>114</v>
      </c>
      <c r="G50" s="986"/>
      <c r="H50" s="986"/>
    </row>
    <row r="51" spans="1:15" ht="15">
      <c r="A51" s="84"/>
      <c r="B51" s="82" t="s">
        <v>195</v>
      </c>
      <c r="C51" s="54"/>
      <c r="D51" s="54"/>
      <c r="E51" s="78"/>
      <c r="F51" s="96">
        <v>2915127</v>
      </c>
      <c r="G51" s="78"/>
      <c r="H51" s="96">
        <v>2886224</v>
      </c>
      <c r="O51" s="864"/>
    </row>
    <row r="52" spans="1:15" ht="15">
      <c r="A52" s="84"/>
      <c r="B52" s="82"/>
      <c r="C52" s="347"/>
      <c r="D52" s="54"/>
      <c r="E52" s="78"/>
      <c r="F52" s="96"/>
      <c r="G52" s="78"/>
      <c r="H52" s="96"/>
      <c r="O52" s="864"/>
    </row>
    <row r="53" spans="1:15" ht="15">
      <c r="A53" s="84"/>
      <c r="B53" s="111" t="s">
        <v>404</v>
      </c>
      <c r="C53" s="54"/>
      <c r="D53" s="54"/>
      <c r="E53" s="78"/>
      <c r="F53" s="96"/>
      <c r="G53" s="78"/>
      <c r="H53" s="96"/>
      <c r="O53" s="864"/>
    </row>
    <row r="54" spans="1:15" ht="15">
      <c r="A54" s="84"/>
      <c r="B54" s="82" t="s">
        <v>195</v>
      </c>
      <c r="C54" s="54"/>
      <c r="D54" s="54"/>
      <c r="E54" s="78"/>
      <c r="F54" s="133">
        <v>60414110</v>
      </c>
      <c r="G54" s="78"/>
      <c r="H54" s="133">
        <v>67813093</v>
      </c>
      <c r="O54" s="864"/>
    </row>
    <row r="55" spans="1:15" ht="3.75" customHeight="1">
      <c r="A55" s="84"/>
      <c r="B55" s="82"/>
      <c r="C55" s="54"/>
      <c r="D55" s="54"/>
      <c r="E55" s="78"/>
      <c r="F55" s="135">
        <v>0</v>
      </c>
      <c r="G55" s="78"/>
      <c r="H55" s="135">
        <v>0</v>
      </c>
      <c r="O55" s="864"/>
    </row>
    <row r="56" spans="1:15" ht="15">
      <c r="A56" s="84"/>
      <c r="B56" s="78"/>
      <c r="C56" s="78"/>
      <c r="D56" s="54"/>
      <c r="E56" s="78"/>
      <c r="F56" s="96">
        <v>60414110</v>
      </c>
      <c r="G56" s="78"/>
      <c r="H56" s="96">
        <v>67813093</v>
      </c>
      <c r="O56" s="864"/>
    </row>
    <row r="57" spans="1:15">
      <c r="A57" s="84"/>
      <c r="B57" s="121" t="s">
        <v>196</v>
      </c>
      <c r="C57" s="54"/>
      <c r="D57" s="54"/>
      <c r="E57" s="78"/>
      <c r="F57" s="96"/>
      <c r="G57" s="78"/>
      <c r="H57" s="96"/>
    </row>
    <row r="58" spans="1:15">
      <c r="A58" s="84"/>
      <c r="B58" s="86" t="s">
        <v>178</v>
      </c>
      <c r="C58" s="54"/>
      <c r="D58" s="54"/>
      <c r="E58" s="78"/>
      <c r="F58" s="133">
        <v>54125</v>
      </c>
      <c r="G58" s="78"/>
      <c r="H58" s="133">
        <v>54125</v>
      </c>
    </row>
    <row r="59" spans="1:15">
      <c r="A59" s="84"/>
      <c r="B59" s="122" t="s">
        <v>197</v>
      </c>
      <c r="C59" s="54"/>
      <c r="D59" s="54"/>
      <c r="E59" s="78"/>
      <c r="F59" s="134">
        <v>10500</v>
      </c>
      <c r="G59" s="78"/>
      <c r="H59" s="134">
        <v>10500</v>
      </c>
    </row>
    <row r="60" spans="1:15">
      <c r="A60" s="84"/>
      <c r="B60" s="82" t="s">
        <v>198</v>
      </c>
      <c r="C60" s="54"/>
      <c r="D60" s="54"/>
      <c r="E60" s="78"/>
      <c r="F60" s="135">
        <v>8880</v>
      </c>
      <c r="G60" s="78"/>
      <c r="H60" s="135">
        <v>8880</v>
      </c>
    </row>
    <row r="61" spans="1:15">
      <c r="A61" s="84"/>
      <c r="B61" s="86"/>
      <c r="C61" s="54"/>
      <c r="D61" s="54"/>
      <c r="E61" s="78"/>
      <c r="F61" s="96">
        <v>73505</v>
      </c>
      <c r="G61" s="78"/>
      <c r="H61" s="96">
        <v>73505</v>
      </c>
    </row>
    <row r="62" spans="1:15">
      <c r="A62" s="84"/>
      <c r="B62" s="82" t="s">
        <v>179</v>
      </c>
      <c r="C62" s="54"/>
      <c r="D62" s="54"/>
      <c r="E62" s="78"/>
      <c r="F62" s="136">
        <v>-73505</v>
      </c>
      <c r="G62" s="78"/>
      <c r="H62" s="136">
        <v>-73505</v>
      </c>
    </row>
    <row r="63" spans="1:15">
      <c r="A63" s="78"/>
      <c r="B63" s="78"/>
      <c r="C63" s="78"/>
      <c r="D63" s="54"/>
      <c r="E63" s="78"/>
      <c r="F63" s="83">
        <v>0</v>
      </c>
      <c r="G63" s="78"/>
      <c r="H63" s="83">
        <v>0</v>
      </c>
    </row>
    <row r="64" spans="1:15" ht="12.75" thickBot="1">
      <c r="A64" s="84"/>
      <c r="B64" s="82"/>
      <c r="C64" s="54"/>
      <c r="D64" s="54"/>
      <c r="E64" s="78"/>
      <c r="F64" s="137">
        <v>63329237</v>
      </c>
      <c r="G64" s="78"/>
      <c r="H64" s="137">
        <v>70699317</v>
      </c>
    </row>
    <row r="65" ht="12.75" thickTop="1"/>
    <row r="90" spans="8:20" hidden="1"/>
    <row r="91" spans="8:20" hidden="1">
      <c r="H91" s="519"/>
      <c r="I91" s="519"/>
      <c r="J91" s="519"/>
      <c r="K91" s="519"/>
      <c r="L91" s="519"/>
      <c r="M91" s="519"/>
      <c r="N91" s="519"/>
      <c r="O91" s="519"/>
      <c r="P91" s="519"/>
      <c r="Q91" s="519"/>
      <c r="R91" s="519"/>
      <c r="S91" s="519"/>
      <c r="T91" s="519"/>
    </row>
    <row r="92" spans="8:20" hidden="1"/>
    <row r="107" spans="17:17" ht="15">
      <c r="Q107" s="858"/>
    </row>
    <row r="473" spans="17:19">
      <c r="Q473" s="519"/>
      <c r="S473" s="519"/>
    </row>
    <row r="474" spans="17:19">
      <c r="Q474" s="519"/>
      <c r="S474" s="519"/>
    </row>
    <row r="475" spans="17:19">
      <c r="Q475" s="519"/>
      <c r="S475" s="519"/>
    </row>
    <row r="476" spans="17:19">
      <c r="Q476" s="519"/>
      <c r="S476" s="519"/>
    </row>
  </sheetData>
  <customSheetViews>
    <customSheetView guid="{84FBBE83-FF6F-4C76-A58E-D04643F715A5}" showPageBreaks="1" printArea="1" view="pageBreakPreview" topLeftCell="A10">
      <selection activeCell="K26" sqref="K26"/>
      <pageMargins left="0.75" right="0.5" top="0.5" bottom="0.25" header="0.17" footer="0.42"/>
      <printOptions horizontalCentered="1"/>
      <pageSetup paperSize="9" fitToWidth="12" fitToHeight="12" orientation="portrait" r:id="rId1"/>
      <headerFooter alignWithMargins="0">
        <oddFooter>&amp;C7 of 11</oddFooter>
      </headerFooter>
    </customSheetView>
  </customSheetViews>
  <mergeCells count="10">
    <mergeCell ref="F50:H50"/>
    <mergeCell ref="B15:H18"/>
    <mergeCell ref="B28:H30"/>
    <mergeCell ref="B25:H26"/>
    <mergeCell ref="B7:H13"/>
    <mergeCell ref="B32:H33"/>
    <mergeCell ref="B20:H23"/>
    <mergeCell ref="B39:H40"/>
    <mergeCell ref="B42:H43"/>
    <mergeCell ref="B45:H46"/>
  </mergeCells>
  <phoneticPr fontId="32" type="noConversion"/>
  <printOptions horizontalCentered="1"/>
  <pageMargins left="0.75" right="0.5" top="0.5" bottom="0.25" header="0.17" footer="0.42"/>
  <pageSetup paperSize="9" fitToWidth="12" fitToHeight="12" orientation="portrait" r:id="rId2"/>
  <headerFooter alignWithMargins="0">
    <oddFooter>&amp;C7 of 20</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2"/>
  <sheetViews>
    <sheetView view="pageBreakPreview" topLeftCell="H49" zoomScaleNormal="100" zoomScaleSheetLayoutView="100" workbookViewId="0">
      <selection activeCell="U58" sqref="U1:AC1048576"/>
    </sheetView>
  </sheetViews>
  <sheetFormatPr defaultRowHeight="15.75" outlineLevelRow="2"/>
  <cols>
    <col min="1" max="1" width="8" style="515" hidden="1" customWidth="1"/>
    <col min="2" max="2" width="24.375" style="515" hidden="1" customWidth="1"/>
    <col min="3" max="3" width="7.375" style="515" hidden="1" customWidth="1"/>
    <col min="4" max="4" width="33.875" style="515" hidden="1" customWidth="1"/>
    <col min="5" max="6" width="9.5" style="515" hidden="1" customWidth="1"/>
    <col min="7" max="7" width="33.25" style="515" hidden="1" customWidth="1"/>
    <col min="8" max="8" width="24.125" style="515" customWidth="1"/>
    <col min="9" max="9" width="11" style="457" customWidth="1"/>
    <col min="10" max="10" width="10.75" style="457" bestFit="1" customWidth="1"/>
    <col min="11" max="11" width="10.25" style="457" customWidth="1"/>
    <col min="12" max="12" width="11" style="457" customWidth="1"/>
    <col min="13" max="13" width="10.125" style="457" hidden="1" customWidth="1"/>
    <col min="14" max="14" width="12.125" style="457" bestFit="1" customWidth="1"/>
    <col min="15" max="15" width="12.75" style="515" customWidth="1"/>
    <col min="16" max="16" width="11.5" style="457" bestFit="1" customWidth="1"/>
    <col min="17" max="17" width="10" style="457" customWidth="1"/>
    <col min="18" max="18" width="7.625" style="515" bestFit="1" customWidth="1"/>
    <col min="19" max="19" width="9.25" style="479" customWidth="1"/>
    <col min="20" max="20" width="10.375" style="515" customWidth="1"/>
    <col min="21" max="16384" width="9" style="515"/>
  </cols>
  <sheetData>
    <row r="1" spans="1:20" ht="18" customHeight="1">
      <c r="H1" s="612"/>
      <c r="I1" s="613"/>
      <c r="J1" s="613"/>
      <c r="K1" s="613"/>
      <c r="L1" s="613"/>
      <c r="M1" s="613"/>
      <c r="N1" s="613"/>
      <c r="O1" s="613"/>
      <c r="P1" s="613"/>
      <c r="Q1" s="613"/>
      <c r="R1" s="614"/>
      <c r="S1" s="615"/>
      <c r="T1" s="616"/>
    </row>
    <row r="2" spans="1:20" ht="18" customHeight="1">
      <c r="H2" s="612"/>
      <c r="I2" s="613"/>
      <c r="J2" s="613"/>
      <c r="K2" s="613"/>
      <c r="L2" s="613"/>
      <c r="M2" s="613"/>
      <c r="N2" s="613"/>
      <c r="O2" s="613"/>
      <c r="P2" s="613"/>
      <c r="Q2" s="613"/>
      <c r="R2" s="614"/>
      <c r="S2" s="615"/>
      <c r="T2" s="617"/>
    </row>
    <row r="3" spans="1:20" ht="18" customHeight="1">
      <c r="H3" s="612" t="s">
        <v>2006</v>
      </c>
      <c r="I3" s="613"/>
      <c r="J3" s="613"/>
      <c r="K3" s="613"/>
      <c r="L3" s="613"/>
      <c r="M3" s="613"/>
      <c r="N3" s="613"/>
      <c r="O3" s="613"/>
      <c r="P3" s="613"/>
      <c r="Q3" s="613"/>
      <c r="R3" s="614"/>
    </row>
    <row r="4" spans="1:20" ht="13.5" customHeight="1">
      <c r="D4" s="482"/>
      <c r="E4" s="482"/>
      <c r="F4" s="482"/>
      <c r="G4" s="482"/>
      <c r="H4" s="482" t="s">
        <v>2338</v>
      </c>
      <c r="I4" s="481"/>
      <c r="J4" s="481"/>
      <c r="K4" s="481"/>
      <c r="L4" s="481"/>
      <c r="M4" s="481"/>
      <c r="N4" s="481"/>
      <c r="O4" s="481"/>
      <c r="P4" s="481"/>
      <c r="Q4" s="481"/>
      <c r="R4" s="482"/>
      <c r="S4" s="482"/>
      <c r="T4" s="483"/>
    </row>
    <row r="5" spans="1:20" ht="13.5" customHeight="1">
      <c r="D5" s="482"/>
      <c r="E5" s="482"/>
      <c r="F5" s="482"/>
      <c r="G5" s="482"/>
      <c r="H5" s="482"/>
      <c r="I5" s="481"/>
      <c r="J5" s="481"/>
      <c r="K5" s="481"/>
      <c r="L5" s="481"/>
      <c r="M5" s="481"/>
      <c r="N5" s="481"/>
      <c r="O5" s="481"/>
      <c r="P5" s="481"/>
      <c r="Q5" s="481"/>
      <c r="R5" s="482"/>
      <c r="S5" s="482"/>
      <c r="T5" s="483"/>
    </row>
    <row r="6" spans="1:20" ht="63.75">
      <c r="A6" s="808" t="s">
        <v>29</v>
      </c>
      <c r="B6" s="808" t="s">
        <v>2159</v>
      </c>
      <c r="C6" s="809" t="s">
        <v>29</v>
      </c>
      <c r="D6" s="809" t="s">
        <v>865</v>
      </c>
      <c r="E6" s="809" t="s">
        <v>1496</v>
      </c>
      <c r="F6" s="809" t="s">
        <v>2160</v>
      </c>
      <c r="G6" s="809"/>
      <c r="H6" s="810" t="s">
        <v>2007</v>
      </c>
      <c r="I6" s="811" t="s">
        <v>2331</v>
      </c>
      <c r="J6" s="812" t="s">
        <v>2009</v>
      </c>
      <c r="K6" s="812" t="s">
        <v>2010</v>
      </c>
      <c r="L6" s="812" t="s">
        <v>2011</v>
      </c>
      <c r="M6" s="813"/>
      <c r="N6" s="812" t="s">
        <v>2012</v>
      </c>
      <c r="O6" s="812" t="s">
        <v>2217</v>
      </c>
      <c r="P6" s="812" t="s">
        <v>2218</v>
      </c>
      <c r="Q6" s="812" t="s">
        <v>2219</v>
      </c>
      <c r="R6" s="809" t="s">
        <v>2332</v>
      </c>
      <c r="S6" s="809" t="s">
        <v>2015</v>
      </c>
      <c r="T6" s="814" t="s">
        <v>2016</v>
      </c>
    </row>
    <row r="7" spans="1:20" outlineLevel="1">
      <c r="A7" s="690"/>
      <c r="B7" s="690"/>
      <c r="C7" s="690"/>
      <c r="D7" s="690"/>
      <c r="E7" s="690"/>
      <c r="F7" s="690"/>
      <c r="G7" s="690"/>
      <c r="H7" s="690"/>
      <c r="I7" s="694" t="s">
        <v>2017</v>
      </c>
      <c r="J7" s="695"/>
      <c r="K7" s="695"/>
      <c r="L7" s="695"/>
      <c r="M7" s="695"/>
      <c r="N7" s="695"/>
      <c r="O7" s="695"/>
      <c r="P7" s="694" t="s">
        <v>2018</v>
      </c>
      <c r="Q7" s="695"/>
      <c r="R7" s="694" t="s">
        <v>2019</v>
      </c>
      <c r="S7" s="696"/>
      <c r="T7" s="696"/>
    </row>
    <row r="8" spans="1:20" outlineLevel="1">
      <c r="A8" s="690"/>
      <c r="B8" s="690"/>
      <c r="C8" s="690"/>
      <c r="D8" s="690"/>
      <c r="E8" s="690"/>
      <c r="F8" s="690"/>
      <c r="G8" s="690"/>
      <c r="H8" s="815" t="s">
        <v>2162</v>
      </c>
      <c r="I8" s="694"/>
      <c r="J8" s="695"/>
      <c r="K8" s="695"/>
      <c r="L8" s="695"/>
      <c r="M8" s="695"/>
      <c r="N8" s="695"/>
      <c r="O8" s="695"/>
      <c r="P8" s="694"/>
      <c r="Q8" s="695"/>
      <c r="R8" s="694"/>
      <c r="S8" s="696"/>
      <c r="T8" s="696"/>
    </row>
    <row r="9" spans="1:20" outlineLevel="2">
      <c r="A9" s="693"/>
      <c r="B9" s="688" t="s">
        <v>1012</v>
      </c>
      <c r="C9" s="688">
        <v>1</v>
      </c>
      <c r="D9" s="688" t="s">
        <v>1017</v>
      </c>
      <c r="E9" s="688" t="s">
        <v>1594</v>
      </c>
      <c r="F9" s="688">
        <v>2</v>
      </c>
      <c r="G9" s="688" t="s">
        <v>2161</v>
      </c>
      <c r="H9" s="620" t="s">
        <v>843</v>
      </c>
      <c r="I9" s="679">
        <v>37442</v>
      </c>
      <c r="J9" s="679">
        <v>0</v>
      </c>
      <c r="K9" s="679">
        <v>0</v>
      </c>
      <c r="L9" s="679">
        <v>0</v>
      </c>
      <c r="M9" s="679">
        <v>0</v>
      </c>
      <c r="N9" s="679">
        <v>0</v>
      </c>
      <c r="O9" s="679">
        <v>37442</v>
      </c>
      <c r="P9" s="679">
        <v>1027.7828999999999</v>
      </c>
      <c r="Q9" s="679">
        <v>891.86843999999996</v>
      </c>
      <c r="R9" s="697">
        <v>1.43593E-3</v>
      </c>
      <c r="S9" s="697">
        <v>1.4083045683004564E-3</v>
      </c>
      <c r="T9" s="697">
        <v>1.32070546737213E-2</v>
      </c>
    </row>
    <row r="10" spans="1:20" outlineLevel="1">
      <c r="A10" s="693"/>
      <c r="B10" s="688"/>
      <c r="C10" s="688"/>
      <c r="D10" s="688"/>
      <c r="E10" s="688"/>
      <c r="F10" s="688"/>
      <c r="G10" s="816" t="s">
        <v>2162</v>
      </c>
      <c r="H10" s="620"/>
      <c r="I10" s="492">
        <v>37442</v>
      </c>
      <c r="J10" s="492">
        <v>0</v>
      </c>
      <c r="K10" s="492">
        <v>0</v>
      </c>
      <c r="L10" s="492">
        <v>0</v>
      </c>
      <c r="M10" s="492">
        <v>0</v>
      </c>
      <c r="N10" s="492">
        <v>0</v>
      </c>
      <c r="O10" s="492">
        <v>37442</v>
      </c>
      <c r="P10" s="492">
        <v>1027.7828999999999</v>
      </c>
      <c r="Q10" s="492">
        <v>891.86843999999996</v>
      </c>
      <c r="R10" s="493">
        <v>1.43593E-3</v>
      </c>
      <c r="S10" s="493">
        <v>1.4083045683004564E-3</v>
      </c>
      <c r="T10" s="626"/>
    </row>
    <row r="11" spans="1:20" outlineLevel="1">
      <c r="A11" s="693"/>
      <c r="B11" s="688"/>
      <c r="C11" s="688"/>
      <c r="D11" s="688"/>
      <c r="E11" s="688"/>
      <c r="F11" s="688"/>
      <c r="G11" s="816"/>
      <c r="H11" s="815" t="s">
        <v>2163</v>
      </c>
      <c r="I11" s="625"/>
      <c r="J11" s="625"/>
      <c r="K11" s="625"/>
      <c r="L11" s="625"/>
      <c r="M11" s="625"/>
      <c r="N11" s="625"/>
      <c r="O11" s="625"/>
      <c r="P11" s="625"/>
      <c r="Q11" s="625"/>
      <c r="R11" s="626"/>
      <c r="S11" s="626"/>
      <c r="T11" s="626"/>
    </row>
    <row r="12" spans="1:20" ht="13.5" customHeight="1" outlineLevel="2">
      <c r="A12" s="688"/>
      <c r="B12" s="688" t="s">
        <v>1012</v>
      </c>
      <c r="C12" s="688">
        <v>2</v>
      </c>
      <c r="D12" s="688" t="s">
        <v>1520</v>
      </c>
      <c r="E12" s="688" t="s">
        <v>1588</v>
      </c>
      <c r="F12" s="688">
        <v>3</v>
      </c>
      <c r="G12" s="688" t="s">
        <v>2163</v>
      </c>
      <c r="H12" s="620" t="s">
        <v>1013</v>
      </c>
      <c r="I12" s="679">
        <v>663440</v>
      </c>
      <c r="J12" s="679">
        <v>0</v>
      </c>
      <c r="K12" s="679">
        <v>0</v>
      </c>
      <c r="L12" s="679">
        <v>0</v>
      </c>
      <c r="M12" s="679">
        <v>0</v>
      </c>
      <c r="N12" s="679">
        <v>55000</v>
      </c>
      <c r="O12" s="679">
        <v>608440</v>
      </c>
      <c r="P12" s="679">
        <v>2616.2919999999999</v>
      </c>
      <c r="Q12" s="679">
        <v>2445.9287999999997</v>
      </c>
      <c r="R12" s="697">
        <v>3.9379999999999997E-3</v>
      </c>
      <c r="S12" s="697">
        <v>3.8622430711615415E-3</v>
      </c>
      <c r="T12" s="697">
        <v>2.89733333333333</v>
      </c>
    </row>
    <row r="13" spans="1:20" ht="13.5" customHeight="1" outlineLevel="2">
      <c r="A13" s="688"/>
      <c r="B13" s="688" t="s">
        <v>1012</v>
      </c>
      <c r="C13" s="688">
        <v>3</v>
      </c>
      <c r="D13" s="688" t="s">
        <v>1014</v>
      </c>
      <c r="E13" s="688" t="s">
        <v>1589</v>
      </c>
      <c r="F13" s="688">
        <v>3</v>
      </c>
      <c r="G13" s="688" t="s">
        <v>2163</v>
      </c>
      <c r="H13" s="620" t="s">
        <v>838</v>
      </c>
      <c r="I13" s="679">
        <v>1864274</v>
      </c>
      <c r="J13" s="679">
        <v>0</v>
      </c>
      <c r="K13" s="679">
        <v>0</v>
      </c>
      <c r="L13" s="679">
        <v>0</v>
      </c>
      <c r="M13" s="679">
        <v>0</v>
      </c>
      <c r="N13" s="679">
        <v>40000</v>
      </c>
      <c r="O13" s="679">
        <v>1824274</v>
      </c>
      <c r="P13" s="679">
        <v>14101.63802</v>
      </c>
      <c r="Q13" s="679">
        <v>13043.5591</v>
      </c>
      <c r="R13" s="697">
        <v>2.1000399999999999E-2</v>
      </c>
      <c r="S13" s="697">
        <v>2.0596427728092934E-2</v>
      </c>
      <c r="T13" s="697">
        <v>2.3374253487993601</v>
      </c>
    </row>
    <row r="14" spans="1:20" ht="13.5" customHeight="1" outlineLevel="2">
      <c r="A14" s="688"/>
      <c r="B14" s="688" t="s">
        <v>1012</v>
      </c>
      <c r="C14" s="688">
        <v>4</v>
      </c>
      <c r="D14" s="688" t="s">
        <v>1521</v>
      </c>
      <c r="E14" s="688" t="s">
        <v>1590</v>
      </c>
      <c r="F14" s="688">
        <v>3</v>
      </c>
      <c r="G14" s="688" t="s">
        <v>2163</v>
      </c>
      <c r="H14" s="620" t="s">
        <v>1015</v>
      </c>
      <c r="I14" s="679">
        <v>395120</v>
      </c>
      <c r="J14" s="679">
        <v>0</v>
      </c>
      <c r="K14" s="679">
        <v>0</v>
      </c>
      <c r="L14" s="679">
        <v>0</v>
      </c>
      <c r="M14" s="679">
        <v>0</v>
      </c>
      <c r="N14" s="679">
        <v>2500</v>
      </c>
      <c r="O14" s="679">
        <v>392620</v>
      </c>
      <c r="P14" s="679">
        <v>1641.1516000000001</v>
      </c>
      <c r="Q14" s="679">
        <v>1703.9708000000001</v>
      </c>
      <c r="R14" s="697">
        <v>2.7434299999999998E-3</v>
      </c>
      <c r="S14" s="697">
        <v>2.6906545340819365E-3</v>
      </c>
      <c r="T14" s="697">
        <v>3.4622574955908201</v>
      </c>
    </row>
    <row r="15" spans="1:20" ht="13.5" customHeight="1" outlineLevel="2">
      <c r="A15" s="688"/>
      <c r="B15" s="688" t="s">
        <v>1012</v>
      </c>
      <c r="C15" s="688">
        <v>5</v>
      </c>
      <c r="D15" s="688" t="s">
        <v>1522</v>
      </c>
      <c r="E15" s="688" t="s">
        <v>1591</v>
      </c>
      <c r="F15" s="688">
        <v>3</v>
      </c>
      <c r="G15" s="688" t="s">
        <v>2163</v>
      </c>
      <c r="H15" s="620" t="s">
        <v>855</v>
      </c>
      <c r="I15" s="679">
        <v>495078</v>
      </c>
      <c r="J15" s="679">
        <v>0</v>
      </c>
      <c r="K15" s="679">
        <v>0</v>
      </c>
      <c r="L15" s="679">
        <v>0</v>
      </c>
      <c r="M15" s="679">
        <v>0</v>
      </c>
      <c r="N15" s="679">
        <v>0</v>
      </c>
      <c r="O15" s="679">
        <v>495078</v>
      </c>
      <c r="P15" s="679">
        <v>1475.3324399999999</v>
      </c>
      <c r="Q15" s="679">
        <v>1485.2339999999999</v>
      </c>
      <c r="R15" s="697">
        <v>2.3912600000000001E-3</v>
      </c>
      <c r="S15" s="697">
        <v>2.3452582616278698E-3</v>
      </c>
      <c r="T15" s="697">
        <v>1.8743156986120799</v>
      </c>
    </row>
    <row r="16" spans="1:20" ht="13.5" customHeight="1" outlineLevel="2">
      <c r="A16" s="688"/>
      <c r="B16" s="688" t="s">
        <v>1012</v>
      </c>
      <c r="C16" s="688">
        <v>6</v>
      </c>
      <c r="D16" s="688" t="s">
        <v>1523</v>
      </c>
      <c r="E16" s="688" t="s">
        <v>1592</v>
      </c>
      <c r="F16" s="688">
        <v>3</v>
      </c>
      <c r="G16" s="688" t="s">
        <v>2163</v>
      </c>
      <c r="H16" s="620" t="s">
        <v>1016</v>
      </c>
      <c r="I16" s="679">
        <v>1078774</v>
      </c>
      <c r="J16" s="679">
        <v>0</v>
      </c>
      <c r="K16" s="679">
        <v>0</v>
      </c>
      <c r="L16" s="679">
        <v>0</v>
      </c>
      <c r="M16" s="679">
        <v>0</v>
      </c>
      <c r="N16" s="679">
        <v>0</v>
      </c>
      <c r="O16" s="679">
        <v>1078774</v>
      </c>
      <c r="P16" s="679">
        <v>2815.60014</v>
      </c>
      <c r="Q16" s="679">
        <v>2804.8123999999998</v>
      </c>
      <c r="R16" s="697">
        <v>4.5158100000000003E-3</v>
      </c>
      <c r="S16" s="697">
        <v>4.4289381022898028E-3</v>
      </c>
      <c r="T16" s="697">
        <v>5.3437721362229098</v>
      </c>
    </row>
    <row r="17" spans="1:20" ht="13.5" customHeight="1" outlineLevel="2">
      <c r="A17" s="688"/>
      <c r="B17" s="688" t="s">
        <v>1012</v>
      </c>
      <c r="C17" s="688">
        <v>7</v>
      </c>
      <c r="D17" s="688" t="s">
        <v>1524</v>
      </c>
      <c r="E17" s="688" t="s">
        <v>1593</v>
      </c>
      <c r="F17" s="688">
        <v>3</v>
      </c>
      <c r="G17" s="688" t="s">
        <v>2163</v>
      </c>
      <c r="H17" s="620" t="s">
        <v>856</v>
      </c>
      <c r="I17" s="679">
        <v>392245</v>
      </c>
      <c r="J17" s="679">
        <v>0</v>
      </c>
      <c r="K17" s="679">
        <v>0</v>
      </c>
      <c r="L17" s="679">
        <v>0</v>
      </c>
      <c r="M17" s="679">
        <v>0</v>
      </c>
      <c r="N17" s="679">
        <v>0</v>
      </c>
      <c r="O17" s="679">
        <v>392245</v>
      </c>
      <c r="P17" s="679">
        <v>1290.48605</v>
      </c>
      <c r="Q17" s="679">
        <v>1157.12275</v>
      </c>
      <c r="R17" s="697">
        <v>1.8629899999999999E-3</v>
      </c>
      <c r="S17" s="697">
        <v>1.8271542996962499E-3</v>
      </c>
      <c r="T17" s="697">
        <v>1.38727965933848</v>
      </c>
    </row>
    <row r="18" spans="1:20" ht="13.5" customHeight="1" outlineLevel="2">
      <c r="A18" s="688"/>
      <c r="B18" s="688" t="s">
        <v>1012</v>
      </c>
      <c r="C18" s="688">
        <v>8</v>
      </c>
      <c r="D18" s="688" t="s">
        <v>1018</v>
      </c>
      <c r="E18" s="688" t="s">
        <v>1595</v>
      </c>
      <c r="F18" s="688">
        <v>3</v>
      </c>
      <c r="G18" s="688" t="s">
        <v>2163</v>
      </c>
      <c r="H18" s="620" t="s">
        <v>845</v>
      </c>
      <c r="I18" s="679">
        <v>1955098</v>
      </c>
      <c r="J18" s="679">
        <v>0</v>
      </c>
      <c r="K18" s="679">
        <v>0</v>
      </c>
      <c r="L18" s="679">
        <v>0</v>
      </c>
      <c r="M18" s="679">
        <v>0</v>
      </c>
      <c r="N18" s="679">
        <v>146500</v>
      </c>
      <c r="O18" s="679">
        <v>1808598</v>
      </c>
      <c r="P18" s="679">
        <v>54257.94</v>
      </c>
      <c r="Q18" s="679">
        <v>55053.723119999995</v>
      </c>
      <c r="R18" s="697">
        <v>8.863762E-2</v>
      </c>
      <c r="S18" s="697">
        <v>8.6932563475218882E-2</v>
      </c>
      <c r="T18" s="697">
        <v>3.9851443806669802</v>
      </c>
    </row>
    <row r="19" spans="1:20" ht="13.5" customHeight="1" outlineLevel="2">
      <c r="A19" s="688"/>
      <c r="B19" s="688" t="s">
        <v>1012</v>
      </c>
      <c r="C19" s="688">
        <v>9</v>
      </c>
      <c r="D19" s="688" t="s">
        <v>1528</v>
      </c>
      <c r="E19" s="688" t="s">
        <v>1596</v>
      </c>
      <c r="F19" s="688">
        <v>3</v>
      </c>
      <c r="G19" s="688" t="s">
        <v>2163</v>
      </c>
      <c r="H19" s="620" t="s">
        <v>1019</v>
      </c>
      <c r="I19" s="679">
        <v>808125</v>
      </c>
      <c r="J19" s="679">
        <v>0</v>
      </c>
      <c r="K19" s="679">
        <v>0</v>
      </c>
      <c r="L19" s="679">
        <v>0</v>
      </c>
      <c r="M19" s="679">
        <v>0</v>
      </c>
      <c r="N19" s="679">
        <v>52500</v>
      </c>
      <c r="O19" s="679">
        <v>755625</v>
      </c>
      <c r="P19" s="679">
        <v>18724.387500000001</v>
      </c>
      <c r="Q19" s="679">
        <v>20167.631249999999</v>
      </c>
      <c r="R19" s="697">
        <v>3.2470300000000001E-2</v>
      </c>
      <c r="S19" s="697">
        <v>3.1845691525057264E-2</v>
      </c>
      <c r="T19" s="697">
        <v>2.8636694382754802</v>
      </c>
    </row>
    <row r="20" spans="1:20" ht="13.5" customHeight="1" outlineLevel="1">
      <c r="A20" s="688"/>
      <c r="B20" s="688"/>
      <c r="C20" s="688"/>
      <c r="D20" s="688"/>
      <c r="E20" s="688"/>
      <c r="F20" s="688"/>
      <c r="G20" s="701" t="s">
        <v>2164</v>
      </c>
      <c r="H20" s="620"/>
      <c r="I20" s="492">
        <v>7652154</v>
      </c>
      <c r="J20" s="492">
        <v>0</v>
      </c>
      <c r="K20" s="492">
        <v>0</v>
      </c>
      <c r="L20" s="492">
        <v>0</v>
      </c>
      <c r="M20" s="492">
        <v>0</v>
      </c>
      <c r="N20" s="492">
        <v>296500</v>
      </c>
      <c r="O20" s="492">
        <v>7355654</v>
      </c>
      <c r="P20" s="492">
        <v>96922.827749999997</v>
      </c>
      <c r="Q20" s="492">
        <v>97861.982220000005</v>
      </c>
      <c r="R20" s="493">
        <v>0.15755981000000002</v>
      </c>
      <c r="S20" s="493">
        <v>0.15452893099722648</v>
      </c>
      <c r="T20" s="626"/>
    </row>
    <row r="21" spans="1:20" ht="13.5" customHeight="1" outlineLevel="1">
      <c r="A21" s="688"/>
      <c r="B21" s="688"/>
      <c r="C21" s="688"/>
      <c r="D21" s="688"/>
      <c r="E21" s="688"/>
      <c r="F21" s="688"/>
      <c r="G21" s="701"/>
      <c r="H21" s="817" t="s">
        <v>2165</v>
      </c>
      <c r="I21" s="625"/>
      <c r="J21" s="625"/>
      <c r="K21" s="625"/>
      <c r="L21" s="625"/>
      <c r="M21" s="625"/>
      <c r="N21" s="625"/>
      <c r="O21" s="625"/>
      <c r="P21" s="625"/>
      <c r="Q21" s="625"/>
      <c r="R21" s="626"/>
      <c r="S21" s="626"/>
      <c r="T21" s="626"/>
    </row>
    <row r="22" spans="1:20" ht="13.5" customHeight="1" outlineLevel="2">
      <c r="A22" s="688"/>
      <c r="B22" s="688" t="s">
        <v>1003</v>
      </c>
      <c r="C22" s="688">
        <v>10</v>
      </c>
      <c r="D22" s="688" t="s">
        <v>1517</v>
      </c>
      <c r="E22" s="688" t="s">
        <v>1584</v>
      </c>
      <c r="F22" s="688">
        <v>4</v>
      </c>
      <c r="G22" s="688" t="s">
        <v>2165</v>
      </c>
      <c r="H22" s="620" t="s">
        <v>1004</v>
      </c>
      <c r="I22" s="679">
        <v>707261</v>
      </c>
      <c r="J22" s="679">
        <v>0</v>
      </c>
      <c r="K22" s="679">
        <v>0</v>
      </c>
      <c r="L22" s="679">
        <v>0</v>
      </c>
      <c r="M22" s="679">
        <v>0</v>
      </c>
      <c r="N22" s="679">
        <v>0</v>
      </c>
      <c r="O22" s="679">
        <v>707261</v>
      </c>
      <c r="P22" s="679">
        <v>459.71965</v>
      </c>
      <c r="Q22" s="679">
        <v>459.71965</v>
      </c>
      <c r="R22" s="697">
        <v>7.4016000000000001E-4</v>
      </c>
      <c r="S22" s="697">
        <v>7.2592016288017421E-4</v>
      </c>
      <c r="T22" s="697">
        <v>8.8407625000000003</v>
      </c>
    </row>
    <row r="23" spans="1:20" ht="13.5" customHeight="1" outlineLevel="2">
      <c r="A23" s="688"/>
      <c r="B23" s="688" t="s">
        <v>1003</v>
      </c>
      <c r="C23" s="688">
        <v>11</v>
      </c>
      <c r="D23" s="688" t="s">
        <v>1518</v>
      </c>
      <c r="E23" s="688" t="s">
        <v>1586</v>
      </c>
      <c r="F23" s="688">
        <v>4</v>
      </c>
      <c r="G23" s="688" t="s">
        <v>2165</v>
      </c>
      <c r="H23" s="620" t="s">
        <v>1007</v>
      </c>
      <c r="I23" s="679">
        <v>265013</v>
      </c>
      <c r="J23" s="679">
        <v>0</v>
      </c>
      <c r="K23" s="679">
        <v>0</v>
      </c>
      <c r="L23" s="679">
        <v>0</v>
      </c>
      <c r="M23" s="679">
        <v>0</v>
      </c>
      <c r="N23" s="679">
        <v>0</v>
      </c>
      <c r="O23" s="679">
        <v>265013</v>
      </c>
      <c r="P23" s="679">
        <v>26.501300000000001</v>
      </c>
      <c r="Q23" s="679">
        <v>26.501300000000001</v>
      </c>
      <c r="R23" s="697">
        <v>4.2670000000000003E-5</v>
      </c>
      <c r="S23" s="697">
        <v>4.18468690919267E-5</v>
      </c>
      <c r="T23" s="697">
        <v>2.7788461538461502</v>
      </c>
    </row>
    <row r="24" spans="1:20" ht="13.5" customHeight="1" outlineLevel="2">
      <c r="A24" s="688"/>
      <c r="B24" s="688" t="s">
        <v>1003</v>
      </c>
      <c r="C24" s="688">
        <v>12</v>
      </c>
      <c r="D24" s="688" t="s">
        <v>1519</v>
      </c>
      <c r="E24" s="688" t="s">
        <v>1587</v>
      </c>
      <c r="F24" s="688">
        <v>4</v>
      </c>
      <c r="G24" s="688" t="s">
        <v>2165</v>
      </c>
      <c r="H24" s="620" t="s">
        <v>1008</v>
      </c>
      <c r="I24" s="679">
        <v>729349</v>
      </c>
      <c r="J24" s="679">
        <v>0</v>
      </c>
      <c r="K24" s="679">
        <v>0</v>
      </c>
      <c r="L24" s="679">
        <v>0</v>
      </c>
      <c r="M24" s="679">
        <v>0</v>
      </c>
      <c r="N24" s="679">
        <v>0</v>
      </c>
      <c r="O24" s="679">
        <v>729349</v>
      </c>
      <c r="P24" s="679">
        <v>0</v>
      </c>
      <c r="Q24" s="679">
        <v>0</v>
      </c>
      <c r="R24" s="697">
        <v>0</v>
      </c>
      <c r="S24" s="697">
        <v>0</v>
      </c>
      <c r="T24" s="697">
        <v>8.3116695156695108</v>
      </c>
    </row>
    <row r="25" spans="1:20" ht="13.5" customHeight="1" outlineLevel="1">
      <c r="A25" s="688"/>
      <c r="B25" s="688"/>
      <c r="C25" s="688"/>
      <c r="D25" s="688"/>
      <c r="E25" s="688"/>
      <c r="F25" s="688"/>
      <c r="G25" s="701" t="s">
        <v>2166</v>
      </c>
      <c r="H25" s="620"/>
      <c r="I25" s="492">
        <v>1701623</v>
      </c>
      <c r="J25" s="492">
        <v>0</v>
      </c>
      <c r="K25" s="492">
        <v>0</v>
      </c>
      <c r="L25" s="492">
        <v>0</v>
      </c>
      <c r="M25" s="492">
        <v>0</v>
      </c>
      <c r="N25" s="492">
        <v>0</v>
      </c>
      <c r="O25" s="492">
        <v>1701623</v>
      </c>
      <c r="P25" s="492">
        <v>486.22095000000002</v>
      </c>
      <c r="Q25" s="492">
        <v>486.22095000000002</v>
      </c>
      <c r="R25" s="493">
        <v>7.8282999999999998E-4</v>
      </c>
      <c r="S25" s="493">
        <v>7.6776703197210089E-4</v>
      </c>
      <c r="T25" s="626"/>
    </row>
    <row r="26" spans="1:20" ht="13.5" customHeight="1" outlineLevel="1">
      <c r="A26" s="688"/>
      <c r="B26" s="688"/>
      <c r="C26" s="688"/>
      <c r="D26" s="688"/>
      <c r="E26" s="688"/>
      <c r="F26" s="688"/>
      <c r="G26" s="701"/>
      <c r="H26" s="815" t="s">
        <v>2168</v>
      </c>
      <c r="I26" s="625"/>
      <c r="J26" s="625"/>
      <c r="K26" s="625"/>
      <c r="L26" s="625"/>
      <c r="M26" s="625"/>
      <c r="N26" s="625"/>
      <c r="O26" s="625"/>
      <c r="P26" s="625"/>
      <c r="Q26" s="625"/>
      <c r="R26" s="626"/>
      <c r="S26" s="626"/>
      <c r="T26" s="626"/>
    </row>
    <row r="27" spans="1:20" ht="25.5" outlineLevel="2">
      <c r="A27" s="688"/>
      <c r="B27" s="688" t="s">
        <v>1003</v>
      </c>
      <c r="C27" s="688">
        <v>13</v>
      </c>
      <c r="D27" s="688" t="s">
        <v>1006</v>
      </c>
      <c r="E27" s="688" t="s">
        <v>1585</v>
      </c>
      <c r="F27" s="688">
        <v>5</v>
      </c>
      <c r="G27" s="688" t="s">
        <v>2167</v>
      </c>
      <c r="H27" s="620" t="s">
        <v>2045</v>
      </c>
      <c r="I27" s="679">
        <v>1438138</v>
      </c>
      <c r="J27" s="679">
        <v>0</v>
      </c>
      <c r="K27" s="679">
        <v>0</v>
      </c>
      <c r="L27" s="679">
        <v>0</v>
      </c>
      <c r="M27" s="679">
        <v>0</v>
      </c>
      <c r="N27" s="679">
        <v>100000</v>
      </c>
      <c r="O27" s="679">
        <v>1338138</v>
      </c>
      <c r="P27" s="679">
        <v>1940.3001000000002</v>
      </c>
      <c r="Q27" s="679">
        <v>2074.1138999999998</v>
      </c>
      <c r="R27" s="697">
        <v>3.3393699999999999E-3</v>
      </c>
      <c r="S27" s="697">
        <v>3.2751288750003035E-3</v>
      </c>
      <c r="T27" s="697">
        <v>0.46974148277669298</v>
      </c>
    </row>
    <row r="28" spans="1:20" outlineLevel="1">
      <c r="A28" s="688"/>
      <c r="B28" s="688"/>
      <c r="C28" s="688"/>
      <c r="D28" s="688"/>
      <c r="E28" s="688"/>
      <c r="F28" s="688"/>
      <c r="G28" s="701" t="s">
        <v>2168</v>
      </c>
      <c r="H28" s="620"/>
      <c r="I28" s="492">
        <v>1438138</v>
      </c>
      <c r="J28" s="492">
        <v>0</v>
      </c>
      <c r="K28" s="492">
        <v>0</v>
      </c>
      <c r="L28" s="492">
        <v>0</v>
      </c>
      <c r="M28" s="492">
        <v>0</v>
      </c>
      <c r="N28" s="492">
        <v>100000</v>
      </c>
      <c r="O28" s="492">
        <v>1338138</v>
      </c>
      <c r="P28" s="492">
        <v>1940.3001000000002</v>
      </c>
      <c r="Q28" s="492">
        <v>2074.1138999999998</v>
      </c>
      <c r="R28" s="493">
        <v>3.3393699999999999E-3</v>
      </c>
      <c r="S28" s="493">
        <v>3.2751288750003035E-3</v>
      </c>
      <c r="T28" s="626"/>
    </row>
    <row r="29" spans="1:20" outlineLevel="1">
      <c r="A29" s="688"/>
      <c r="B29" s="688"/>
      <c r="C29" s="688"/>
      <c r="D29" s="688"/>
      <c r="E29" s="688"/>
      <c r="F29" s="688"/>
      <c r="G29" s="701"/>
      <c r="H29" s="815" t="s">
        <v>2169</v>
      </c>
      <c r="I29" s="625"/>
      <c r="J29" s="625"/>
      <c r="K29" s="625"/>
      <c r="L29" s="625"/>
      <c r="M29" s="625"/>
      <c r="N29" s="625"/>
      <c r="O29" s="625"/>
      <c r="P29" s="625"/>
      <c r="Q29" s="625"/>
      <c r="R29" s="626"/>
      <c r="S29" s="626"/>
      <c r="T29" s="626"/>
    </row>
    <row r="30" spans="1:20" ht="13.5" customHeight="1" outlineLevel="2">
      <c r="A30" s="688"/>
      <c r="B30" s="688" t="s">
        <v>986</v>
      </c>
      <c r="C30" s="688">
        <v>14</v>
      </c>
      <c r="D30" s="818" t="s">
        <v>987</v>
      </c>
      <c r="E30" s="688" t="s">
        <v>1579</v>
      </c>
      <c r="F30" s="688">
        <v>6</v>
      </c>
      <c r="G30" s="688" t="s">
        <v>2169</v>
      </c>
      <c r="H30" s="620" t="s">
        <v>817</v>
      </c>
      <c r="I30" s="819">
        <v>0</v>
      </c>
      <c r="J30" s="819">
        <v>15000</v>
      </c>
      <c r="K30" s="819">
        <v>0</v>
      </c>
      <c r="L30" s="819">
        <v>0</v>
      </c>
      <c r="M30" s="819">
        <v>0</v>
      </c>
      <c r="N30" s="819">
        <v>15000</v>
      </c>
      <c r="O30" s="819">
        <v>0</v>
      </c>
      <c r="P30" s="819">
        <v>0</v>
      </c>
      <c r="Q30" s="819">
        <v>0</v>
      </c>
      <c r="R30" s="699">
        <v>0</v>
      </c>
      <c r="S30" s="699">
        <v>0</v>
      </c>
      <c r="T30" s="699">
        <v>0</v>
      </c>
    </row>
    <row r="31" spans="1:20" ht="13.5" customHeight="1" outlineLevel="2">
      <c r="A31" s="688"/>
      <c r="B31" s="688" t="s">
        <v>986</v>
      </c>
      <c r="C31" s="688">
        <v>15</v>
      </c>
      <c r="D31" s="818" t="s">
        <v>992</v>
      </c>
      <c r="E31" s="688" t="s">
        <v>1580</v>
      </c>
      <c r="F31" s="688">
        <v>6</v>
      </c>
      <c r="G31" s="688" t="s">
        <v>2169</v>
      </c>
      <c r="H31" s="620" t="s">
        <v>820</v>
      </c>
      <c r="I31" s="679">
        <v>0</v>
      </c>
      <c r="J31" s="679">
        <v>15000</v>
      </c>
      <c r="K31" s="679">
        <v>0</v>
      </c>
      <c r="L31" s="679">
        <v>0</v>
      </c>
      <c r="M31" s="679">
        <v>0</v>
      </c>
      <c r="N31" s="679">
        <v>15000</v>
      </c>
      <c r="O31" s="679">
        <v>0</v>
      </c>
      <c r="P31" s="679">
        <v>0</v>
      </c>
      <c r="Q31" s="679">
        <v>0</v>
      </c>
      <c r="R31" s="697">
        <v>0</v>
      </c>
      <c r="S31" s="697">
        <v>0</v>
      </c>
      <c r="T31" s="697">
        <v>0</v>
      </c>
    </row>
    <row r="32" spans="1:20" ht="13.5" customHeight="1" outlineLevel="2">
      <c r="A32" s="688"/>
      <c r="B32" s="688" t="s">
        <v>986</v>
      </c>
      <c r="C32" s="688">
        <v>16</v>
      </c>
      <c r="D32" s="818" t="s">
        <v>1346</v>
      </c>
      <c r="E32" s="688" t="s">
        <v>1581</v>
      </c>
      <c r="F32" s="688">
        <v>6</v>
      </c>
      <c r="G32" s="688" t="s">
        <v>2169</v>
      </c>
      <c r="H32" s="620" t="s">
        <v>824</v>
      </c>
      <c r="I32" s="679">
        <v>0</v>
      </c>
      <c r="J32" s="679">
        <v>29800</v>
      </c>
      <c r="K32" s="679">
        <v>0</v>
      </c>
      <c r="L32" s="679">
        <v>0</v>
      </c>
      <c r="M32" s="679">
        <v>0</v>
      </c>
      <c r="N32" s="679">
        <v>0</v>
      </c>
      <c r="O32" s="679">
        <v>29800</v>
      </c>
      <c r="P32" s="679">
        <v>7696.9269999999997</v>
      </c>
      <c r="Q32" s="679">
        <v>6837.61</v>
      </c>
      <c r="R32" s="697">
        <v>1.100869E-2</v>
      </c>
      <c r="S32" s="697">
        <v>1.079692583275722E-2</v>
      </c>
      <c r="T32" s="697">
        <v>2.6773744875141299E-3</v>
      </c>
    </row>
    <row r="33" spans="1:20" ht="13.5" customHeight="1" outlineLevel="1">
      <c r="A33" s="688"/>
      <c r="B33" s="688"/>
      <c r="C33" s="688"/>
      <c r="D33" s="818"/>
      <c r="E33" s="688"/>
      <c r="F33" s="688"/>
      <c r="G33" s="701" t="s">
        <v>2170</v>
      </c>
      <c r="H33" s="620"/>
      <c r="I33" s="492">
        <v>0</v>
      </c>
      <c r="J33" s="492">
        <v>59800</v>
      </c>
      <c r="K33" s="492">
        <v>0</v>
      </c>
      <c r="L33" s="492">
        <v>0</v>
      </c>
      <c r="M33" s="492">
        <v>0</v>
      </c>
      <c r="N33" s="492">
        <v>30000</v>
      </c>
      <c r="O33" s="492">
        <v>29800</v>
      </c>
      <c r="P33" s="492">
        <v>7696.9269999999997</v>
      </c>
      <c r="Q33" s="492">
        <v>6837.61</v>
      </c>
      <c r="R33" s="493">
        <v>1.100869E-2</v>
      </c>
      <c r="S33" s="493">
        <v>1.079692583275722E-2</v>
      </c>
      <c r="T33" s="626"/>
    </row>
    <row r="34" spans="1:20" ht="13.5" customHeight="1" outlineLevel="1">
      <c r="A34" s="688"/>
      <c r="B34" s="688"/>
      <c r="C34" s="688"/>
      <c r="D34" s="818"/>
      <c r="E34" s="688"/>
      <c r="F34" s="688"/>
      <c r="G34" s="701"/>
      <c r="H34" s="815" t="s">
        <v>2171</v>
      </c>
      <c r="I34" s="625"/>
      <c r="J34" s="625"/>
      <c r="K34" s="625"/>
      <c r="L34" s="625"/>
      <c r="M34" s="625"/>
      <c r="N34" s="625"/>
      <c r="O34" s="625"/>
      <c r="P34" s="625"/>
      <c r="Q34" s="625"/>
      <c r="R34" s="626"/>
      <c r="S34" s="626"/>
      <c r="T34" s="626"/>
    </row>
    <row r="35" spans="1:20" ht="13.5" customHeight="1" outlineLevel="2">
      <c r="A35" s="688"/>
      <c r="B35" s="688" t="s">
        <v>931</v>
      </c>
      <c r="C35" s="688">
        <v>17</v>
      </c>
      <c r="D35" s="688" t="s">
        <v>934</v>
      </c>
      <c r="E35" s="688" t="s">
        <v>1557</v>
      </c>
      <c r="F35" s="688">
        <v>8</v>
      </c>
      <c r="G35" s="688" t="s">
        <v>2171</v>
      </c>
      <c r="H35" s="620" t="s">
        <v>2031</v>
      </c>
      <c r="I35" s="679">
        <v>335102</v>
      </c>
      <c r="J35" s="679">
        <v>0</v>
      </c>
      <c r="K35" s="679">
        <v>0</v>
      </c>
      <c r="L35" s="679">
        <v>0</v>
      </c>
      <c r="M35" s="679">
        <v>0</v>
      </c>
      <c r="N35" s="679">
        <v>35000</v>
      </c>
      <c r="O35" s="679">
        <v>300102</v>
      </c>
      <c r="P35" s="679">
        <v>1206.41004</v>
      </c>
      <c r="Q35" s="679">
        <v>1107.3763799999999</v>
      </c>
      <c r="R35" s="697">
        <v>1.7829E-3</v>
      </c>
      <c r="S35" s="697">
        <v>1.7486023104282308E-3</v>
      </c>
      <c r="T35" s="697">
        <v>0.50017</v>
      </c>
    </row>
    <row r="36" spans="1:20" ht="13.5" customHeight="1" outlineLevel="2">
      <c r="A36" s="688"/>
      <c r="B36" s="688" t="s">
        <v>931</v>
      </c>
      <c r="C36" s="688">
        <v>18</v>
      </c>
      <c r="D36" s="688" t="s">
        <v>936</v>
      </c>
      <c r="E36" s="688" t="s">
        <v>1558</v>
      </c>
      <c r="F36" s="688">
        <v>8</v>
      </c>
      <c r="G36" s="688" t="s">
        <v>2171</v>
      </c>
      <c r="H36" s="620" t="s">
        <v>724</v>
      </c>
      <c r="I36" s="679">
        <v>22920</v>
      </c>
      <c r="J36" s="679">
        <v>0</v>
      </c>
      <c r="K36" s="679">
        <v>0</v>
      </c>
      <c r="L36" s="679">
        <v>0</v>
      </c>
      <c r="M36" s="679">
        <v>0</v>
      </c>
      <c r="N36" s="679">
        <v>0</v>
      </c>
      <c r="O36" s="679">
        <v>22920</v>
      </c>
      <c r="P36" s="679">
        <v>3008.25</v>
      </c>
      <c r="Q36" s="679">
        <v>2360.7600000000002</v>
      </c>
      <c r="R36" s="697">
        <v>3.80087E-3</v>
      </c>
      <c r="S36" s="697">
        <v>3.7277573053947125E-3</v>
      </c>
      <c r="T36" s="697">
        <v>0.10222271975766201</v>
      </c>
    </row>
    <row r="37" spans="1:20" ht="13.5" customHeight="1" outlineLevel="2">
      <c r="A37" s="688"/>
      <c r="B37" s="688" t="s">
        <v>931</v>
      </c>
      <c r="C37" s="688">
        <v>19</v>
      </c>
      <c r="D37" s="688" t="s">
        <v>944</v>
      </c>
      <c r="E37" s="688" t="s">
        <v>1562</v>
      </c>
      <c r="F37" s="688">
        <v>8</v>
      </c>
      <c r="G37" s="688" t="s">
        <v>2171</v>
      </c>
      <c r="H37" s="620" t="s">
        <v>1255</v>
      </c>
      <c r="I37" s="679">
        <v>245873</v>
      </c>
      <c r="J37" s="679">
        <v>0</v>
      </c>
      <c r="K37" s="679">
        <v>0</v>
      </c>
      <c r="L37" s="679">
        <v>0</v>
      </c>
      <c r="M37" s="679">
        <v>0</v>
      </c>
      <c r="N37" s="679">
        <v>0</v>
      </c>
      <c r="O37" s="679">
        <v>245873</v>
      </c>
      <c r="P37" s="679">
        <v>4769.9362000000001</v>
      </c>
      <c r="Q37" s="679">
        <v>4794.5235000000002</v>
      </c>
      <c r="R37" s="697">
        <v>7.7192800000000002E-3</v>
      </c>
      <c r="S37" s="697">
        <v>7.5707907635725888E-3</v>
      </c>
      <c r="T37" s="697">
        <v>1.46352976190476</v>
      </c>
    </row>
    <row r="38" spans="1:20" ht="13.5" customHeight="1" outlineLevel="2">
      <c r="A38" s="688"/>
      <c r="B38" s="688" t="s">
        <v>931</v>
      </c>
      <c r="C38" s="688">
        <v>20</v>
      </c>
      <c r="D38" s="688" t="s">
        <v>947</v>
      </c>
      <c r="E38" s="688" t="s">
        <v>1565</v>
      </c>
      <c r="F38" s="688">
        <v>8</v>
      </c>
      <c r="G38" s="688" t="s">
        <v>2171</v>
      </c>
      <c r="H38" s="620" t="s">
        <v>2034</v>
      </c>
      <c r="I38" s="679">
        <v>2016</v>
      </c>
      <c r="J38" s="679">
        <v>0</v>
      </c>
      <c r="K38" s="679">
        <v>0</v>
      </c>
      <c r="L38" s="679">
        <v>0</v>
      </c>
      <c r="M38" s="679">
        <v>0</v>
      </c>
      <c r="N38" s="679">
        <v>0</v>
      </c>
      <c r="O38" s="679">
        <v>2016</v>
      </c>
      <c r="P38" s="679">
        <v>200.75327999999999</v>
      </c>
      <c r="Q38" s="679">
        <v>196.86240000000001</v>
      </c>
      <c r="R38" s="697">
        <v>3.1694999999999998E-4</v>
      </c>
      <c r="S38" s="697">
        <v>3.1085550829289548E-4</v>
      </c>
      <c r="T38" s="697">
        <v>3.2711341878954997E-2</v>
      </c>
    </row>
    <row r="39" spans="1:20" ht="13.5" customHeight="1" outlineLevel="1">
      <c r="A39" s="688"/>
      <c r="B39" s="688"/>
      <c r="C39" s="688"/>
      <c r="D39" s="688"/>
      <c r="E39" s="688"/>
      <c r="F39" s="688"/>
      <c r="G39" s="701" t="s">
        <v>2172</v>
      </c>
      <c r="H39" s="620"/>
      <c r="I39" s="492">
        <v>605911</v>
      </c>
      <c r="J39" s="492">
        <v>0</v>
      </c>
      <c r="K39" s="492">
        <v>0</v>
      </c>
      <c r="L39" s="492">
        <v>0</v>
      </c>
      <c r="M39" s="492">
        <v>0</v>
      </c>
      <c r="N39" s="492">
        <v>35000</v>
      </c>
      <c r="O39" s="492">
        <v>570911</v>
      </c>
      <c r="P39" s="492">
        <v>9185.3495199999998</v>
      </c>
      <c r="Q39" s="492">
        <v>8459.5222799999992</v>
      </c>
      <c r="R39" s="493">
        <v>1.362E-2</v>
      </c>
      <c r="S39" s="493">
        <v>1.3358005887688429E-2</v>
      </c>
      <c r="T39" s="626"/>
    </row>
    <row r="40" spans="1:20" ht="13.5" customHeight="1" outlineLevel="1">
      <c r="A40" s="688"/>
      <c r="B40" s="688"/>
      <c r="C40" s="688"/>
      <c r="D40" s="688"/>
      <c r="E40" s="688"/>
      <c r="F40" s="688"/>
      <c r="G40" s="701"/>
      <c r="H40" s="815" t="s">
        <v>2173</v>
      </c>
      <c r="I40" s="625"/>
      <c r="J40" s="625"/>
      <c r="K40" s="625"/>
      <c r="L40" s="625"/>
      <c r="M40" s="625"/>
      <c r="N40" s="625"/>
      <c r="O40" s="625"/>
      <c r="P40" s="625"/>
      <c r="Q40" s="625"/>
      <c r="R40" s="626"/>
      <c r="S40" s="626"/>
      <c r="T40" s="626"/>
    </row>
    <row r="41" spans="1:20" ht="13.5" customHeight="1" outlineLevel="2">
      <c r="A41" s="688"/>
      <c r="B41" s="688" t="s">
        <v>931</v>
      </c>
      <c r="C41" s="688">
        <v>21</v>
      </c>
      <c r="D41" s="688" t="s">
        <v>933</v>
      </c>
      <c r="E41" s="688" t="s">
        <v>1556</v>
      </c>
      <c r="F41" s="688">
        <v>10</v>
      </c>
      <c r="G41" s="688" t="s">
        <v>2173</v>
      </c>
      <c r="H41" s="620" t="s">
        <v>2029</v>
      </c>
      <c r="I41" s="679">
        <v>237572</v>
      </c>
      <c r="J41" s="679">
        <v>0</v>
      </c>
      <c r="K41" s="679">
        <v>0</v>
      </c>
      <c r="L41" s="679">
        <v>0</v>
      </c>
      <c r="M41" s="679">
        <v>0</v>
      </c>
      <c r="N41" s="679">
        <v>48000</v>
      </c>
      <c r="O41" s="679">
        <v>189572</v>
      </c>
      <c r="P41" s="679">
        <v>4009.4477999999999</v>
      </c>
      <c r="Q41" s="679">
        <v>3981.0120000000002</v>
      </c>
      <c r="R41" s="697">
        <v>6.4095100000000002E-3</v>
      </c>
      <c r="S41" s="699">
        <v>6.2862156957352779E-3</v>
      </c>
      <c r="T41" s="699">
        <v>0.30818501635442602</v>
      </c>
    </row>
    <row r="42" spans="1:20" ht="13.5" customHeight="1" outlineLevel="2">
      <c r="A42" s="688"/>
      <c r="B42" s="688" t="s">
        <v>931</v>
      </c>
      <c r="C42" s="688">
        <v>22</v>
      </c>
      <c r="D42" s="688" t="s">
        <v>937</v>
      </c>
      <c r="E42" s="688" t="s">
        <v>1559</v>
      </c>
      <c r="F42" s="688">
        <v>10</v>
      </c>
      <c r="G42" s="688" t="s">
        <v>2173</v>
      </c>
      <c r="H42" s="620" t="s">
        <v>938</v>
      </c>
      <c r="I42" s="679">
        <v>58125</v>
      </c>
      <c r="J42" s="679">
        <v>0</v>
      </c>
      <c r="K42" s="679">
        <v>0</v>
      </c>
      <c r="L42" s="679">
        <v>0</v>
      </c>
      <c r="M42" s="679">
        <v>0</v>
      </c>
      <c r="N42" s="679">
        <v>0</v>
      </c>
      <c r="O42" s="679">
        <v>58125</v>
      </c>
      <c r="P42" s="679">
        <v>0</v>
      </c>
      <c r="Q42" s="679">
        <v>0</v>
      </c>
      <c r="R42" s="697">
        <v>0</v>
      </c>
      <c r="S42" s="697">
        <v>0</v>
      </c>
      <c r="T42" s="697">
        <v>4.6500000000000004</v>
      </c>
    </row>
    <row r="43" spans="1:20" ht="13.5" customHeight="1" outlineLevel="2">
      <c r="A43" s="688"/>
      <c r="B43" s="688" t="s">
        <v>931</v>
      </c>
      <c r="C43" s="688">
        <v>23</v>
      </c>
      <c r="D43" s="688" t="s">
        <v>939</v>
      </c>
      <c r="E43" s="688" t="s">
        <v>1560</v>
      </c>
      <c r="F43" s="688">
        <v>10</v>
      </c>
      <c r="G43" s="688" t="s">
        <v>2173</v>
      </c>
      <c r="H43" s="620" t="s">
        <v>2032</v>
      </c>
      <c r="I43" s="679">
        <v>3073622</v>
      </c>
      <c r="J43" s="679">
        <v>0</v>
      </c>
      <c r="K43" s="679">
        <v>0</v>
      </c>
      <c r="L43" s="679">
        <v>0</v>
      </c>
      <c r="M43" s="679">
        <v>0</v>
      </c>
      <c r="N43" s="679">
        <v>150000</v>
      </c>
      <c r="O43" s="679">
        <v>2923622</v>
      </c>
      <c r="P43" s="679">
        <v>143403.65909999999</v>
      </c>
      <c r="Q43" s="679">
        <v>113787.36824</v>
      </c>
      <c r="R43" s="697">
        <v>0.18319999000000001</v>
      </c>
      <c r="S43" s="697">
        <v>0.17967590658021071</v>
      </c>
      <c r="T43" s="697">
        <v>1.27935400897851</v>
      </c>
    </row>
    <row r="44" spans="1:20" outlineLevel="2">
      <c r="A44" s="688"/>
      <c r="B44" s="688" t="s">
        <v>931</v>
      </c>
      <c r="C44" s="688">
        <v>24</v>
      </c>
      <c r="D44" s="688" t="s">
        <v>941</v>
      </c>
      <c r="E44" s="688" t="s">
        <v>1561</v>
      </c>
      <c r="F44" s="688">
        <v>10</v>
      </c>
      <c r="G44" s="688" t="s">
        <v>2173</v>
      </c>
      <c r="H44" s="620" t="s">
        <v>942</v>
      </c>
      <c r="I44" s="679">
        <v>1485229</v>
      </c>
      <c r="J44" s="679">
        <v>0</v>
      </c>
      <c r="K44" s="679">
        <v>0</v>
      </c>
      <c r="L44" s="679">
        <v>0</v>
      </c>
      <c r="M44" s="679">
        <v>0</v>
      </c>
      <c r="N44" s="679">
        <v>130000</v>
      </c>
      <c r="O44" s="679">
        <v>1355229</v>
      </c>
      <c r="P44" s="679">
        <v>23445.4617</v>
      </c>
      <c r="Q44" s="679">
        <v>26250.78573</v>
      </c>
      <c r="R44" s="697">
        <v>4.2264299999999998E-2</v>
      </c>
      <c r="S44" s="697">
        <v>4.1451294615868939E-2</v>
      </c>
      <c r="T44" s="697">
        <v>2.6619571408929299</v>
      </c>
    </row>
    <row r="45" spans="1:20" ht="13.5" customHeight="1" outlineLevel="2">
      <c r="A45" s="688"/>
      <c r="B45" s="688" t="s">
        <v>931</v>
      </c>
      <c r="C45" s="688">
        <v>25</v>
      </c>
      <c r="D45" s="688" t="s">
        <v>1511</v>
      </c>
      <c r="E45" s="688" t="s">
        <v>1563</v>
      </c>
      <c r="F45" s="688">
        <v>10</v>
      </c>
      <c r="G45" s="688" t="s">
        <v>2173</v>
      </c>
      <c r="H45" s="620" t="s">
        <v>850</v>
      </c>
      <c r="I45" s="679">
        <v>128063</v>
      </c>
      <c r="J45" s="679">
        <v>0</v>
      </c>
      <c r="K45" s="679">
        <v>0</v>
      </c>
      <c r="L45" s="679">
        <v>0</v>
      </c>
      <c r="M45" s="679">
        <v>0</v>
      </c>
      <c r="N45" s="679">
        <v>0</v>
      </c>
      <c r="O45" s="679">
        <v>128063</v>
      </c>
      <c r="P45" s="679">
        <v>40137.50546</v>
      </c>
      <c r="Q45" s="679">
        <v>38079.533049999998</v>
      </c>
      <c r="R45" s="697">
        <v>6.1308830000000002E-2</v>
      </c>
      <c r="S45" s="697">
        <v>6.0129474200323996E-2</v>
      </c>
      <c r="T45" s="697">
        <v>0.85375333333333303</v>
      </c>
    </row>
    <row r="46" spans="1:20" ht="13.5" customHeight="1" outlineLevel="2">
      <c r="A46" s="688"/>
      <c r="B46" s="688" t="s">
        <v>931</v>
      </c>
      <c r="C46" s="688">
        <v>26</v>
      </c>
      <c r="D46" s="688" t="s">
        <v>950</v>
      </c>
      <c r="E46" s="688" t="s">
        <v>1566</v>
      </c>
      <c r="F46" s="688">
        <v>10</v>
      </c>
      <c r="G46" s="688" t="s">
        <v>2173</v>
      </c>
      <c r="H46" s="620" t="s">
        <v>2035</v>
      </c>
      <c r="I46" s="679">
        <v>362871</v>
      </c>
      <c r="J46" s="679">
        <v>0</v>
      </c>
      <c r="K46" s="679">
        <v>0</v>
      </c>
      <c r="L46" s="679">
        <v>0</v>
      </c>
      <c r="M46" s="679">
        <v>0</v>
      </c>
      <c r="N46" s="679">
        <v>0</v>
      </c>
      <c r="O46" s="679">
        <v>362871</v>
      </c>
      <c r="P46" s="679">
        <v>214093.89</v>
      </c>
      <c r="Q46" s="679">
        <v>246389.40900000001</v>
      </c>
      <c r="R46" s="697">
        <v>0.39669198999999999</v>
      </c>
      <c r="S46" s="697">
        <v>0.38906111564565465</v>
      </c>
      <c r="T46" s="697">
        <v>1.84315428571428</v>
      </c>
    </row>
    <row r="47" spans="1:20" ht="13.5" customHeight="1" outlineLevel="2">
      <c r="A47" s="688"/>
      <c r="B47" s="688" t="s">
        <v>931</v>
      </c>
      <c r="C47" s="688">
        <v>27</v>
      </c>
      <c r="D47" s="688" t="s">
        <v>951</v>
      </c>
      <c r="E47" s="688" t="s">
        <v>1567</v>
      </c>
      <c r="F47" s="688">
        <v>10</v>
      </c>
      <c r="G47" s="688" t="s">
        <v>2173</v>
      </c>
      <c r="H47" s="620" t="s">
        <v>2036</v>
      </c>
      <c r="I47" s="679">
        <v>571112</v>
      </c>
      <c r="J47" s="679">
        <v>0</v>
      </c>
      <c r="K47" s="679">
        <v>0</v>
      </c>
      <c r="L47" s="679">
        <v>0</v>
      </c>
      <c r="M47" s="679">
        <v>0</v>
      </c>
      <c r="N47" s="679">
        <v>0</v>
      </c>
      <c r="O47" s="679">
        <v>571112</v>
      </c>
      <c r="P47" s="679">
        <v>326676.06400000001</v>
      </c>
      <c r="Q47" s="679">
        <v>476364.51919999998</v>
      </c>
      <c r="R47" s="697">
        <v>0.76695663000000003</v>
      </c>
      <c r="S47" s="697">
        <v>0.75220323814307233</v>
      </c>
      <c r="T47" s="697">
        <v>2.8437442426716899</v>
      </c>
    </row>
    <row r="48" spans="1:20" ht="13.5" customHeight="1" outlineLevel="1">
      <c r="A48" s="688"/>
      <c r="B48" s="688"/>
      <c r="C48" s="688"/>
      <c r="D48" s="688"/>
      <c r="E48" s="688"/>
      <c r="F48" s="688"/>
      <c r="G48" s="701" t="s">
        <v>2174</v>
      </c>
      <c r="H48" s="620"/>
      <c r="I48" s="492">
        <v>5916594</v>
      </c>
      <c r="J48" s="492">
        <v>0</v>
      </c>
      <c r="K48" s="492">
        <v>0</v>
      </c>
      <c r="L48" s="492">
        <v>0</v>
      </c>
      <c r="M48" s="492">
        <v>0</v>
      </c>
      <c r="N48" s="492">
        <v>328000</v>
      </c>
      <c r="O48" s="492">
        <v>5588594</v>
      </c>
      <c r="P48" s="492">
        <v>751766.02806000004</v>
      </c>
      <c r="Q48" s="492">
        <v>904852.62722000002</v>
      </c>
      <c r="R48" s="493">
        <v>1.45683125</v>
      </c>
      <c r="S48" s="493">
        <v>1.428807244880866</v>
      </c>
      <c r="T48" s="626"/>
    </row>
    <row r="49" spans="1:20" ht="13.5" customHeight="1" outlineLevel="1">
      <c r="A49" s="688"/>
      <c r="B49" s="688"/>
      <c r="C49" s="688"/>
      <c r="D49" s="688"/>
      <c r="E49" s="688"/>
      <c r="F49" s="688"/>
      <c r="G49" s="701"/>
      <c r="H49" s="815" t="s">
        <v>2176</v>
      </c>
      <c r="I49" s="625"/>
      <c r="J49" s="625"/>
      <c r="K49" s="625"/>
      <c r="L49" s="625"/>
      <c r="M49" s="625"/>
      <c r="N49" s="625"/>
      <c r="O49" s="625"/>
      <c r="P49" s="625"/>
      <c r="Q49" s="625"/>
      <c r="R49" s="626"/>
      <c r="S49" s="626"/>
      <c r="T49" s="626"/>
    </row>
    <row r="50" spans="1:20" ht="13.5" customHeight="1" outlineLevel="2">
      <c r="A50" s="688"/>
      <c r="B50" s="688" t="s">
        <v>931</v>
      </c>
      <c r="C50" s="688">
        <v>28</v>
      </c>
      <c r="D50" s="688" t="s">
        <v>1510</v>
      </c>
      <c r="E50" s="688" t="s">
        <v>1555</v>
      </c>
      <c r="F50" s="688">
        <v>11</v>
      </c>
      <c r="G50" s="688" t="s">
        <v>2175</v>
      </c>
      <c r="H50" s="620" t="s">
        <v>848</v>
      </c>
      <c r="I50" s="679">
        <v>468137</v>
      </c>
      <c r="J50" s="679">
        <v>0</v>
      </c>
      <c r="K50" s="679">
        <v>0</v>
      </c>
      <c r="L50" s="679">
        <v>0</v>
      </c>
      <c r="M50" s="679">
        <v>0</v>
      </c>
      <c r="N50" s="679">
        <v>34000</v>
      </c>
      <c r="O50" s="679">
        <v>434137</v>
      </c>
      <c r="P50" s="679">
        <v>22093.231929999998</v>
      </c>
      <c r="Q50" s="679">
        <v>29877.30834</v>
      </c>
      <c r="R50" s="697">
        <v>4.8103079999999999E-2</v>
      </c>
      <c r="S50" s="697">
        <v>4.7177753956338365E-2</v>
      </c>
      <c r="T50" s="697">
        <v>4.5668826660495201</v>
      </c>
    </row>
    <row r="51" spans="1:20" ht="13.5" customHeight="1" outlineLevel="1">
      <c r="A51" s="688"/>
      <c r="B51" s="688"/>
      <c r="C51" s="688"/>
      <c r="D51" s="688"/>
      <c r="E51" s="688"/>
      <c r="F51" s="688"/>
      <c r="G51" s="701" t="s">
        <v>2176</v>
      </c>
      <c r="H51" s="620"/>
      <c r="I51" s="492">
        <v>468137</v>
      </c>
      <c r="J51" s="492">
        <v>0</v>
      </c>
      <c r="K51" s="492">
        <v>0</v>
      </c>
      <c r="L51" s="492">
        <v>0</v>
      </c>
      <c r="M51" s="492">
        <v>0</v>
      </c>
      <c r="N51" s="492">
        <v>34000</v>
      </c>
      <c r="O51" s="861">
        <v>434137</v>
      </c>
      <c r="P51" s="492">
        <v>22093.231929999998</v>
      </c>
      <c r="Q51" s="492">
        <v>29877.30834</v>
      </c>
      <c r="R51" s="493">
        <v>4.8103079999999999E-2</v>
      </c>
      <c r="S51" s="493">
        <v>4.7177753956338365E-2</v>
      </c>
      <c r="T51" s="626"/>
    </row>
    <row r="52" spans="1:20" ht="13.5" customHeight="1" outlineLevel="1">
      <c r="A52" s="688"/>
      <c r="B52" s="688"/>
      <c r="C52" s="688"/>
      <c r="D52" s="688"/>
      <c r="E52" s="688"/>
      <c r="F52" s="688"/>
      <c r="G52" s="701"/>
      <c r="H52" s="815" t="s">
        <v>2178</v>
      </c>
      <c r="I52" s="625"/>
      <c r="J52" s="625"/>
      <c r="K52" s="625"/>
      <c r="L52" s="625"/>
      <c r="M52" s="625"/>
      <c r="N52" s="625"/>
      <c r="O52" s="863"/>
      <c r="P52" s="625"/>
      <c r="Q52" s="625"/>
      <c r="R52" s="626"/>
      <c r="S52" s="626"/>
      <c r="T52" s="626"/>
    </row>
    <row r="53" spans="1:20" ht="13.5" customHeight="1" outlineLevel="2">
      <c r="A53" s="688"/>
      <c r="B53" s="688" t="s">
        <v>931</v>
      </c>
      <c r="C53" s="688">
        <v>29</v>
      </c>
      <c r="D53" s="688" t="s">
        <v>1512</v>
      </c>
      <c r="E53" s="688" t="s">
        <v>1564</v>
      </c>
      <c r="F53" s="688">
        <v>12</v>
      </c>
      <c r="G53" s="688" t="s">
        <v>2177</v>
      </c>
      <c r="H53" s="620" t="s">
        <v>2033</v>
      </c>
      <c r="I53" s="679">
        <v>2484783</v>
      </c>
      <c r="J53" s="679">
        <v>0</v>
      </c>
      <c r="K53" s="679">
        <v>0</v>
      </c>
      <c r="L53" s="679">
        <v>0</v>
      </c>
      <c r="M53" s="679">
        <v>0</v>
      </c>
      <c r="N53" s="679">
        <v>12500</v>
      </c>
      <c r="O53" s="860">
        <v>2472283</v>
      </c>
      <c r="P53" s="679">
        <v>42943.555710000001</v>
      </c>
      <c r="Q53" s="679">
        <v>39556.527999999998</v>
      </c>
      <c r="R53" s="697">
        <v>6.3686820000000005E-2</v>
      </c>
      <c r="S53" s="697">
        <v>6.2461722592745753E-2</v>
      </c>
      <c r="T53" s="697">
        <v>4.4116399000713704</v>
      </c>
    </row>
    <row r="54" spans="1:20" ht="13.5" customHeight="1" outlineLevel="1">
      <c r="A54" s="688"/>
      <c r="B54" s="688"/>
      <c r="C54" s="688"/>
      <c r="D54" s="688"/>
      <c r="E54" s="688"/>
      <c r="F54" s="688"/>
      <c r="G54" s="701" t="s">
        <v>2178</v>
      </c>
      <c r="H54" s="620"/>
      <c r="I54" s="492">
        <v>2484783</v>
      </c>
      <c r="J54" s="492">
        <v>0</v>
      </c>
      <c r="K54" s="492">
        <v>0</v>
      </c>
      <c r="L54" s="492">
        <v>0</v>
      </c>
      <c r="M54" s="492">
        <v>0</v>
      </c>
      <c r="N54" s="492">
        <v>12500</v>
      </c>
      <c r="O54" s="861">
        <v>2472283</v>
      </c>
      <c r="P54" s="492">
        <v>42943.555710000001</v>
      </c>
      <c r="Q54" s="492">
        <v>39556.527999999998</v>
      </c>
      <c r="R54" s="493">
        <v>6.3686820000000005E-2</v>
      </c>
      <c r="S54" s="493">
        <v>6.2461722592745753E-2</v>
      </c>
      <c r="T54" s="626"/>
    </row>
    <row r="55" spans="1:20" ht="13.5" customHeight="1" outlineLevel="1">
      <c r="A55" s="688"/>
      <c r="B55" s="688"/>
      <c r="C55" s="688"/>
      <c r="D55" s="688"/>
      <c r="E55" s="688"/>
      <c r="F55" s="688"/>
      <c r="G55" s="701"/>
      <c r="H55" s="815" t="s">
        <v>2179</v>
      </c>
      <c r="I55" s="625"/>
      <c r="J55" s="625"/>
      <c r="K55" s="625"/>
      <c r="L55" s="625"/>
      <c r="M55" s="625"/>
      <c r="N55" s="625"/>
      <c r="O55" s="863"/>
      <c r="P55" s="625"/>
      <c r="Q55" s="625"/>
      <c r="R55" s="626"/>
      <c r="S55" s="626"/>
      <c r="T55" s="626"/>
    </row>
    <row r="56" spans="1:20" ht="13.5" customHeight="1" outlineLevel="2">
      <c r="A56" s="688"/>
      <c r="B56" s="818" t="s">
        <v>899</v>
      </c>
      <c r="C56" s="688">
        <v>30</v>
      </c>
      <c r="D56" s="818" t="s">
        <v>901</v>
      </c>
      <c r="E56" s="688" t="s">
        <v>1544</v>
      </c>
      <c r="F56" s="688">
        <v>15</v>
      </c>
      <c r="G56" s="688" t="s">
        <v>2179</v>
      </c>
      <c r="H56" s="620" t="s">
        <v>902</v>
      </c>
      <c r="I56" s="679">
        <v>0</v>
      </c>
      <c r="J56" s="679">
        <v>30000</v>
      </c>
      <c r="K56" s="679">
        <v>0</v>
      </c>
      <c r="L56" s="679">
        <v>0</v>
      </c>
      <c r="M56" s="679">
        <v>0</v>
      </c>
      <c r="N56" s="679">
        <v>30000</v>
      </c>
      <c r="O56" s="860">
        <v>0</v>
      </c>
      <c r="P56" s="679">
        <v>0</v>
      </c>
      <c r="Q56" s="679">
        <v>0</v>
      </c>
      <c r="R56" s="697">
        <v>0</v>
      </c>
      <c r="S56" s="697">
        <v>0</v>
      </c>
      <c r="T56" s="697">
        <v>0</v>
      </c>
    </row>
    <row r="57" spans="1:20" ht="13.5" customHeight="1" outlineLevel="2">
      <c r="A57" s="688"/>
      <c r="B57" s="818" t="s">
        <v>899</v>
      </c>
      <c r="C57" s="688">
        <v>31</v>
      </c>
      <c r="D57" s="818" t="s">
        <v>1072</v>
      </c>
      <c r="E57" s="688" t="s">
        <v>1545</v>
      </c>
      <c r="F57" s="688">
        <v>15</v>
      </c>
      <c r="G57" s="688" t="s">
        <v>2179</v>
      </c>
      <c r="H57" s="620" t="s">
        <v>1546</v>
      </c>
      <c r="I57" s="679">
        <v>0</v>
      </c>
      <c r="J57" s="679">
        <v>500000</v>
      </c>
      <c r="K57" s="679">
        <v>0</v>
      </c>
      <c r="L57" s="679">
        <v>0</v>
      </c>
      <c r="M57" s="679">
        <v>0</v>
      </c>
      <c r="N57" s="679">
        <v>0</v>
      </c>
      <c r="O57" s="679">
        <v>500000</v>
      </c>
      <c r="P57" s="679">
        <v>18665.669999999998</v>
      </c>
      <c r="Q57" s="679">
        <v>16740</v>
      </c>
      <c r="R57" s="697">
        <v>2.6951739999999998E-2</v>
      </c>
      <c r="S57" s="626">
        <v>0</v>
      </c>
      <c r="T57" s="626"/>
    </row>
    <row r="58" spans="1:20" ht="13.5" customHeight="1" outlineLevel="2">
      <c r="A58" s="688"/>
      <c r="B58" s="818" t="s">
        <v>899</v>
      </c>
      <c r="C58" s="688">
        <v>32</v>
      </c>
      <c r="D58" s="818" t="s">
        <v>903</v>
      </c>
      <c r="E58" s="688" t="s">
        <v>1547</v>
      </c>
      <c r="F58" s="688">
        <v>15</v>
      </c>
      <c r="G58" s="688" t="s">
        <v>2179</v>
      </c>
      <c r="H58" s="620" t="s">
        <v>640</v>
      </c>
      <c r="I58" s="679">
        <v>0</v>
      </c>
      <c r="J58" s="679">
        <v>50000</v>
      </c>
      <c r="K58" s="679">
        <v>0</v>
      </c>
      <c r="L58" s="679">
        <v>0</v>
      </c>
      <c r="M58" s="679">
        <v>0</v>
      </c>
      <c r="N58" s="679">
        <v>0</v>
      </c>
      <c r="O58" s="679">
        <v>50000</v>
      </c>
      <c r="P58" s="679">
        <v>28063.548999999999</v>
      </c>
      <c r="Q58" s="679">
        <v>26335</v>
      </c>
      <c r="R58" s="697">
        <v>4.2399890000000003E-2</v>
      </c>
      <c r="S58" s="697">
        <v>4.1584273131351657E-2</v>
      </c>
      <c r="T58" s="697">
        <v>1.54619250096637E-2</v>
      </c>
    </row>
    <row r="59" spans="1:20" ht="13.5" customHeight="1" outlineLevel="1">
      <c r="A59" s="688"/>
      <c r="B59" s="818"/>
      <c r="C59" s="688"/>
      <c r="D59" s="818"/>
      <c r="E59" s="688"/>
      <c r="F59" s="688"/>
      <c r="G59" s="701" t="s">
        <v>2180</v>
      </c>
      <c r="H59" s="620"/>
      <c r="I59" s="492">
        <v>0</v>
      </c>
      <c r="J59" s="492">
        <v>580000</v>
      </c>
      <c r="K59" s="492">
        <v>0</v>
      </c>
      <c r="L59" s="492">
        <v>0</v>
      </c>
      <c r="M59" s="492">
        <v>0</v>
      </c>
      <c r="N59" s="492">
        <v>30000</v>
      </c>
      <c r="O59" s="492">
        <v>550000</v>
      </c>
      <c r="P59" s="492">
        <v>46729.218999999997</v>
      </c>
      <c r="Q59" s="492">
        <v>43075</v>
      </c>
      <c r="R59" s="493">
        <v>6.9351629999999997E-2</v>
      </c>
      <c r="S59" s="493">
        <v>4.1584273131351657E-2</v>
      </c>
      <c r="T59" s="626"/>
    </row>
    <row r="60" spans="1:20" ht="13.5" customHeight="1" outlineLevel="1">
      <c r="A60" s="688"/>
      <c r="B60" s="818"/>
      <c r="C60" s="688"/>
      <c r="D60" s="818"/>
      <c r="E60" s="688"/>
      <c r="F60" s="688"/>
      <c r="G60" s="701"/>
      <c r="H60" s="815" t="s">
        <v>957</v>
      </c>
      <c r="I60" s="625"/>
      <c r="J60" s="625"/>
      <c r="K60" s="625"/>
      <c r="L60" s="625"/>
      <c r="M60" s="625"/>
      <c r="N60" s="625"/>
      <c r="O60" s="625"/>
      <c r="P60" s="625"/>
      <c r="Q60" s="625"/>
      <c r="R60" s="626"/>
      <c r="S60" s="626"/>
      <c r="T60" s="626"/>
    </row>
    <row r="61" spans="1:20" ht="13.5" customHeight="1" outlineLevel="2">
      <c r="A61" s="688"/>
      <c r="B61" s="688" t="s">
        <v>954</v>
      </c>
      <c r="C61" s="688">
        <v>33</v>
      </c>
      <c r="D61" s="688" t="s">
        <v>955</v>
      </c>
      <c r="E61" s="688" t="s">
        <v>1570</v>
      </c>
      <c r="F61" s="688">
        <v>16</v>
      </c>
      <c r="G61" s="688" t="s">
        <v>954</v>
      </c>
      <c r="H61" s="620" t="s">
        <v>2039</v>
      </c>
      <c r="I61" s="679">
        <v>29714</v>
      </c>
      <c r="J61" s="679">
        <v>0</v>
      </c>
      <c r="K61" s="679">
        <v>0</v>
      </c>
      <c r="L61" s="679">
        <v>0</v>
      </c>
      <c r="M61" s="679">
        <v>0</v>
      </c>
      <c r="N61" s="679">
        <v>5350</v>
      </c>
      <c r="O61" s="679">
        <v>24364</v>
      </c>
      <c r="P61" s="679">
        <v>22023.837800000001</v>
      </c>
      <c r="Q61" s="679">
        <v>24687.797559999999</v>
      </c>
      <c r="R61" s="697">
        <v>3.9747860000000003E-2</v>
      </c>
      <c r="S61" s="697">
        <v>3.8983258657549154E-2</v>
      </c>
      <c r="T61" s="697">
        <v>9.5360435360858E-3</v>
      </c>
    </row>
    <row r="62" spans="1:20" ht="13.5" customHeight="1" outlineLevel="1">
      <c r="A62" s="688"/>
      <c r="B62" s="688"/>
      <c r="C62" s="688"/>
      <c r="D62" s="688"/>
      <c r="E62" s="688"/>
      <c r="F62" s="688"/>
      <c r="G62" s="701" t="s">
        <v>957</v>
      </c>
      <c r="H62" s="620"/>
      <c r="I62" s="492">
        <v>29714</v>
      </c>
      <c r="J62" s="492">
        <v>0</v>
      </c>
      <c r="K62" s="492">
        <v>0</v>
      </c>
      <c r="L62" s="492">
        <v>0</v>
      </c>
      <c r="M62" s="492">
        <v>0</v>
      </c>
      <c r="N62" s="492">
        <v>5350</v>
      </c>
      <c r="O62" s="492">
        <v>24364</v>
      </c>
      <c r="P62" s="492">
        <v>22023.837800000001</v>
      </c>
      <c r="Q62" s="492">
        <v>24687.797559999999</v>
      </c>
      <c r="R62" s="493">
        <v>3.9747860000000003E-2</v>
      </c>
      <c r="S62" s="493">
        <v>3.8983258657549154E-2</v>
      </c>
      <c r="T62" s="626"/>
    </row>
    <row r="63" spans="1:20" ht="13.5" customHeight="1" outlineLevel="1">
      <c r="A63" s="688"/>
      <c r="B63" s="688"/>
      <c r="C63" s="688"/>
      <c r="D63" s="688"/>
      <c r="E63" s="688"/>
      <c r="F63" s="688"/>
      <c r="G63" s="701"/>
      <c r="H63" s="815" t="s">
        <v>2181</v>
      </c>
      <c r="I63" s="625"/>
      <c r="J63" s="625"/>
      <c r="K63" s="625"/>
      <c r="L63" s="625"/>
      <c r="M63" s="625"/>
      <c r="N63" s="625"/>
      <c r="O63" s="625"/>
      <c r="P63" s="625"/>
      <c r="Q63" s="625"/>
      <c r="R63" s="626"/>
      <c r="S63" s="626"/>
      <c r="T63" s="626"/>
    </row>
    <row r="64" spans="1:20" ht="13.5" customHeight="1" outlineLevel="2">
      <c r="A64" s="688"/>
      <c r="B64" s="688"/>
      <c r="C64" s="688">
        <v>34</v>
      </c>
      <c r="D64" s="818" t="s">
        <v>874</v>
      </c>
      <c r="E64" s="688" t="s">
        <v>1536</v>
      </c>
      <c r="F64" s="688">
        <v>17</v>
      </c>
      <c r="G64" s="688" t="s">
        <v>2181</v>
      </c>
      <c r="H64" s="620" t="s">
        <v>1537</v>
      </c>
      <c r="I64" s="679">
        <v>104928</v>
      </c>
      <c r="J64" s="679">
        <v>0</v>
      </c>
      <c r="K64" s="679">
        <v>0</v>
      </c>
      <c r="L64" s="679">
        <v>0</v>
      </c>
      <c r="M64" s="679">
        <v>0</v>
      </c>
      <c r="N64" s="679">
        <v>104928</v>
      </c>
      <c r="O64" s="679">
        <v>0</v>
      </c>
      <c r="P64" s="679">
        <v>0</v>
      </c>
      <c r="Q64" s="679">
        <v>0</v>
      </c>
      <c r="R64" s="697">
        <v>0</v>
      </c>
      <c r="S64" s="697">
        <v>0</v>
      </c>
      <c r="T64" s="697">
        <v>0</v>
      </c>
    </row>
    <row r="65" spans="1:20" ht="13.5" customHeight="1" outlineLevel="1">
      <c r="A65" s="688"/>
      <c r="B65" s="688"/>
      <c r="C65" s="688"/>
      <c r="D65" s="818"/>
      <c r="E65" s="688"/>
      <c r="F65" s="688"/>
      <c r="G65" s="701" t="s">
        <v>2182</v>
      </c>
      <c r="H65" s="620"/>
      <c r="I65" s="492">
        <v>104928</v>
      </c>
      <c r="J65" s="492">
        <v>0</v>
      </c>
      <c r="K65" s="492">
        <v>0</v>
      </c>
      <c r="L65" s="492">
        <v>0</v>
      </c>
      <c r="M65" s="492">
        <v>0</v>
      </c>
      <c r="N65" s="492">
        <v>104928</v>
      </c>
      <c r="O65" s="492">
        <v>0</v>
      </c>
      <c r="P65" s="492">
        <v>0</v>
      </c>
      <c r="Q65" s="492">
        <v>0</v>
      </c>
      <c r="R65" s="493">
        <v>0</v>
      </c>
      <c r="S65" s="493">
        <v>0</v>
      </c>
      <c r="T65" s="626"/>
    </row>
    <row r="66" spans="1:20" ht="13.5" customHeight="1" outlineLevel="1">
      <c r="A66" s="688"/>
      <c r="B66" s="688"/>
      <c r="C66" s="688"/>
      <c r="D66" s="818"/>
      <c r="E66" s="688"/>
      <c r="F66" s="688"/>
      <c r="G66" s="701"/>
      <c r="H66" s="815" t="s">
        <v>2184</v>
      </c>
      <c r="I66" s="625"/>
      <c r="J66" s="625"/>
      <c r="K66" s="625"/>
      <c r="L66" s="625"/>
      <c r="M66" s="625"/>
      <c r="N66" s="625"/>
      <c r="O66" s="625"/>
      <c r="P66" s="625"/>
      <c r="Q66" s="625"/>
      <c r="R66" s="626"/>
      <c r="S66" s="626"/>
      <c r="T66" s="626"/>
    </row>
    <row r="67" spans="1:20" ht="13.5" customHeight="1" outlineLevel="2">
      <c r="A67" s="688"/>
      <c r="B67" s="688" t="s">
        <v>974</v>
      </c>
      <c r="C67" s="688">
        <v>35</v>
      </c>
      <c r="D67" s="818" t="s">
        <v>977</v>
      </c>
      <c r="E67" s="688" t="s">
        <v>2183</v>
      </c>
      <c r="F67" s="688">
        <v>18</v>
      </c>
      <c r="G67" s="688" t="s">
        <v>2184</v>
      </c>
      <c r="H67" s="620" t="s">
        <v>811</v>
      </c>
      <c r="I67" s="679">
        <v>511867</v>
      </c>
      <c r="J67" s="679">
        <v>0</v>
      </c>
      <c r="K67" s="679">
        <v>0</v>
      </c>
      <c r="L67" s="679">
        <v>0</v>
      </c>
      <c r="M67" s="679">
        <v>0</v>
      </c>
      <c r="N67" s="679">
        <v>46000</v>
      </c>
      <c r="O67" s="679">
        <v>465867</v>
      </c>
      <c r="P67" s="679">
        <v>23526.283500000001</v>
      </c>
      <c r="Q67" s="679">
        <v>23079.051179999999</v>
      </c>
      <c r="R67" s="697">
        <v>3.7157750000000003E-2</v>
      </c>
      <c r="S67" s="697">
        <v>3.6442968212704145E-2</v>
      </c>
      <c r="T67" s="697">
        <v>0.27491493497526798</v>
      </c>
    </row>
    <row r="68" spans="1:20" ht="13.5" customHeight="1" outlineLevel="1">
      <c r="A68" s="688"/>
      <c r="B68" s="688"/>
      <c r="C68" s="688"/>
      <c r="D68" s="818"/>
      <c r="E68" s="688"/>
      <c r="F68" s="688"/>
      <c r="G68" s="701" t="s">
        <v>2185</v>
      </c>
      <c r="H68" s="620"/>
      <c r="I68" s="492">
        <v>511867</v>
      </c>
      <c r="J68" s="492">
        <v>0</v>
      </c>
      <c r="K68" s="492">
        <v>0</v>
      </c>
      <c r="L68" s="492">
        <v>0</v>
      </c>
      <c r="M68" s="492">
        <v>0</v>
      </c>
      <c r="N68" s="492">
        <v>46000</v>
      </c>
      <c r="O68" s="492">
        <v>465867</v>
      </c>
      <c r="P68" s="492">
        <v>23526.283500000001</v>
      </c>
      <c r="Q68" s="492">
        <v>23079.051179999999</v>
      </c>
      <c r="R68" s="493">
        <v>3.7157750000000003E-2</v>
      </c>
      <c r="S68" s="493">
        <v>3.6442968212704145E-2</v>
      </c>
      <c r="T68" s="626"/>
    </row>
    <row r="69" spans="1:20" ht="13.5" customHeight="1" outlineLevel="1">
      <c r="A69" s="688"/>
      <c r="B69" s="688"/>
      <c r="C69" s="688"/>
      <c r="D69" s="818"/>
      <c r="E69" s="688"/>
      <c r="F69" s="688"/>
      <c r="G69" s="701"/>
      <c r="H69" s="815" t="s">
        <v>2186</v>
      </c>
      <c r="I69" s="625"/>
      <c r="J69" s="625"/>
      <c r="K69" s="625"/>
      <c r="L69" s="625"/>
      <c r="M69" s="625"/>
      <c r="N69" s="625"/>
      <c r="O69" s="625"/>
      <c r="P69" s="625"/>
      <c r="Q69" s="625"/>
      <c r="R69" s="626"/>
      <c r="S69" s="626"/>
      <c r="T69" s="626"/>
    </row>
    <row r="70" spans="1:20" ht="13.5" customHeight="1" outlineLevel="2">
      <c r="A70" s="688"/>
      <c r="B70" s="688" t="s">
        <v>982</v>
      </c>
      <c r="C70" s="688">
        <v>36</v>
      </c>
      <c r="D70" s="688" t="s">
        <v>983</v>
      </c>
      <c r="E70" s="688" t="s">
        <v>1577</v>
      </c>
      <c r="F70" s="688">
        <v>19</v>
      </c>
      <c r="G70" s="688" t="s">
        <v>2186</v>
      </c>
      <c r="H70" s="620" t="s">
        <v>2043</v>
      </c>
      <c r="I70" s="679">
        <v>47432</v>
      </c>
      <c r="J70" s="679">
        <v>0</v>
      </c>
      <c r="K70" s="679">
        <v>0</v>
      </c>
      <c r="L70" s="679">
        <v>0</v>
      </c>
      <c r="M70" s="679">
        <v>0</v>
      </c>
      <c r="N70" s="679">
        <v>0</v>
      </c>
      <c r="O70" s="679">
        <v>47432</v>
      </c>
      <c r="P70" s="679">
        <v>1263.5884799999999</v>
      </c>
      <c r="Q70" s="679">
        <v>1490.7877599999999</v>
      </c>
      <c r="R70" s="697">
        <v>2.4001999999999999E-3</v>
      </c>
      <c r="S70" s="697">
        <v>2.3540279245382921E-3</v>
      </c>
      <c r="T70" s="697">
        <v>7.4788329413011199E-3</v>
      </c>
    </row>
    <row r="71" spans="1:20" ht="13.5" customHeight="1" outlineLevel="1">
      <c r="A71" s="688"/>
      <c r="B71" s="688"/>
      <c r="C71" s="688"/>
      <c r="D71" s="688"/>
      <c r="E71" s="688"/>
      <c r="F71" s="688"/>
      <c r="G71" s="701" t="s">
        <v>2187</v>
      </c>
      <c r="H71" s="620"/>
      <c r="I71" s="492">
        <v>47432</v>
      </c>
      <c r="J71" s="492">
        <v>0</v>
      </c>
      <c r="K71" s="492">
        <v>0</v>
      </c>
      <c r="L71" s="492">
        <v>0</v>
      </c>
      <c r="M71" s="492">
        <v>0</v>
      </c>
      <c r="N71" s="492">
        <v>0</v>
      </c>
      <c r="O71" s="492">
        <v>47432</v>
      </c>
      <c r="P71" s="492">
        <v>1263.5884799999999</v>
      </c>
      <c r="Q71" s="492">
        <v>1490.7877599999999</v>
      </c>
      <c r="R71" s="493">
        <v>2.4001999999999999E-3</v>
      </c>
      <c r="S71" s="493">
        <v>2.3540279245382921E-3</v>
      </c>
      <c r="T71" s="626"/>
    </row>
    <row r="72" spans="1:20" ht="13.5" customHeight="1">
      <c r="A72" s="688"/>
      <c r="B72" s="688"/>
      <c r="C72" s="688"/>
      <c r="D72" s="688"/>
      <c r="E72" s="688"/>
      <c r="F72" s="688"/>
      <c r="G72" s="688"/>
      <c r="H72" s="688"/>
      <c r="I72" s="679"/>
      <c r="J72" s="679"/>
      <c r="K72" s="679"/>
      <c r="L72" s="679"/>
      <c r="M72" s="679"/>
      <c r="N72" s="679"/>
      <c r="O72" s="688"/>
      <c r="P72" s="679"/>
      <c r="Q72" s="679"/>
      <c r="R72" s="688"/>
      <c r="S72" s="697"/>
      <c r="T72" s="688"/>
    </row>
    <row r="73" spans="1:20" ht="13.5" customHeight="1">
      <c r="A73" s="688"/>
      <c r="B73" s="688"/>
      <c r="C73" s="688"/>
      <c r="D73" s="688"/>
      <c r="E73" s="688"/>
      <c r="F73" s="688"/>
      <c r="G73" s="688"/>
      <c r="H73" s="688"/>
      <c r="I73" s="679"/>
      <c r="J73" s="679"/>
      <c r="K73" s="679"/>
      <c r="L73" s="679"/>
      <c r="M73" s="679"/>
      <c r="N73" s="679"/>
      <c r="O73" s="688"/>
      <c r="P73" s="679"/>
      <c r="Q73" s="679"/>
      <c r="R73" s="688"/>
      <c r="S73" s="697"/>
      <c r="T73" s="688"/>
    </row>
    <row r="74" spans="1:20" ht="13.5" customHeight="1">
      <c r="A74" s="688"/>
      <c r="B74" s="688"/>
      <c r="C74" s="688"/>
      <c r="D74" s="688"/>
      <c r="E74" s="688"/>
      <c r="F74" s="688"/>
      <c r="G74" s="688"/>
      <c r="H74" s="688"/>
      <c r="I74" s="679"/>
      <c r="J74" s="679"/>
      <c r="K74" s="679"/>
      <c r="L74" s="679"/>
      <c r="M74" s="679"/>
      <c r="N74" s="679"/>
      <c r="O74" s="688"/>
      <c r="P74" s="679"/>
      <c r="Q74" s="679"/>
      <c r="R74" s="688"/>
      <c r="S74" s="697"/>
      <c r="T74" s="688"/>
    </row>
    <row r="75" spans="1:20" ht="13.5" customHeight="1">
      <c r="A75" s="688"/>
      <c r="B75" s="688"/>
      <c r="C75" s="688"/>
      <c r="D75" s="688"/>
      <c r="E75" s="688"/>
      <c r="F75" s="688"/>
      <c r="G75" s="688"/>
      <c r="H75" s="688"/>
      <c r="I75" s="679"/>
      <c r="J75" s="679"/>
      <c r="K75" s="679"/>
      <c r="L75" s="679"/>
      <c r="M75" s="679"/>
      <c r="N75" s="679"/>
      <c r="O75" s="688"/>
      <c r="P75" s="679"/>
      <c r="Q75" s="679"/>
      <c r="R75" s="688"/>
      <c r="S75" s="697"/>
      <c r="T75" s="688"/>
    </row>
    <row r="76" spans="1:20" ht="13.5" customHeight="1">
      <c r="A76" s="688"/>
      <c r="B76" s="688"/>
      <c r="C76" s="688"/>
      <c r="D76" s="688"/>
      <c r="E76" s="688"/>
      <c r="F76" s="688"/>
      <c r="G76" s="688"/>
      <c r="H76" s="688"/>
      <c r="I76" s="679"/>
      <c r="J76" s="679"/>
      <c r="K76" s="679"/>
      <c r="L76" s="679"/>
      <c r="M76" s="679"/>
      <c r="N76" s="679"/>
      <c r="O76" s="688"/>
      <c r="P76" s="679"/>
      <c r="Q76" s="679"/>
      <c r="R76" s="688"/>
      <c r="S76" s="697"/>
      <c r="T76" s="688"/>
    </row>
    <row r="77" spans="1:20" ht="13.5" customHeight="1">
      <c r="A77" s="688"/>
      <c r="B77" s="688"/>
      <c r="C77" s="688"/>
      <c r="D77" s="688"/>
      <c r="E77" s="688"/>
      <c r="F77" s="688"/>
      <c r="G77" s="688"/>
      <c r="H77" s="688"/>
      <c r="I77" s="679"/>
      <c r="J77" s="679"/>
      <c r="K77" s="679"/>
      <c r="L77" s="679"/>
      <c r="M77" s="679"/>
      <c r="N77" s="679"/>
      <c r="O77" s="688"/>
      <c r="P77" s="679"/>
      <c r="Q77" s="679"/>
      <c r="R77" s="688"/>
      <c r="S77" s="697"/>
      <c r="T77" s="688"/>
    </row>
    <row r="78" spans="1:20" ht="13.5" customHeight="1">
      <c r="A78" s="688"/>
      <c r="B78" s="688"/>
      <c r="C78" s="688"/>
      <c r="D78" s="688"/>
      <c r="E78" s="688"/>
      <c r="F78" s="688"/>
      <c r="G78" s="688"/>
      <c r="H78" s="688"/>
      <c r="I78" s="679"/>
      <c r="J78" s="679"/>
      <c r="K78" s="679"/>
      <c r="L78" s="679"/>
      <c r="M78" s="679"/>
      <c r="N78" s="679"/>
      <c r="O78" s="688"/>
      <c r="P78" s="679"/>
      <c r="Q78" s="679"/>
      <c r="R78" s="688"/>
      <c r="S78" s="697"/>
      <c r="T78" s="688"/>
    </row>
    <row r="79" spans="1:20" ht="13.5" customHeight="1">
      <c r="A79" s="688"/>
      <c r="B79" s="688"/>
      <c r="C79" s="688"/>
      <c r="D79" s="688"/>
      <c r="E79" s="688"/>
      <c r="F79" s="688"/>
      <c r="G79" s="688"/>
      <c r="H79" s="688"/>
      <c r="I79" s="679"/>
      <c r="J79" s="679"/>
      <c r="K79" s="679"/>
      <c r="L79" s="679"/>
      <c r="M79" s="679"/>
      <c r="N79" s="679"/>
      <c r="O79" s="688"/>
      <c r="P79" s="679"/>
      <c r="Q79" s="679"/>
      <c r="R79" s="688"/>
      <c r="S79" s="697"/>
      <c r="T79" s="688"/>
    </row>
    <row r="80" spans="1:20" ht="13.5" customHeight="1">
      <c r="A80" s="688"/>
      <c r="B80" s="688"/>
      <c r="C80" s="688"/>
      <c r="D80" s="688"/>
      <c r="E80" s="688"/>
      <c r="F80" s="688"/>
      <c r="G80" s="688"/>
      <c r="H80" s="688"/>
      <c r="I80" s="679"/>
      <c r="J80" s="679"/>
      <c r="K80" s="679"/>
      <c r="L80" s="679"/>
      <c r="M80" s="679"/>
      <c r="N80" s="679"/>
      <c r="O80" s="688"/>
      <c r="P80" s="679"/>
      <c r="Q80" s="679"/>
      <c r="R80" s="688"/>
      <c r="S80" s="697"/>
      <c r="T80" s="688"/>
    </row>
    <row r="81" spans="1:20" ht="13.5" customHeight="1">
      <c r="A81" s="688"/>
      <c r="B81" s="688"/>
      <c r="C81" s="688"/>
      <c r="D81" s="688"/>
      <c r="E81" s="688"/>
      <c r="F81" s="688"/>
      <c r="G81" s="688"/>
      <c r="H81" s="688"/>
      <c r="I81" s="679"/>
      <c r="J81" s="679"/>
      <c r="K81" s="679"/>
      <c r="L81" s="679"/>
      <c r="M81" s="679"/>
      <c r="N81" s="679"/>
      <c r="O81" s="688"/>
      <c r="P81" s="679"/>
      <c r="Q81" s="679"/>
      <c r="R81" s="688"/>
      <c r="S81" s="697"/>
      <c r="T81" s="688"/>
    </row>
    <row r="82" spans="1:20" ht="13.5" customHeight="1">
      <c r="A82" s="688"/>
      <c r="B82" s="688"/>
      <c r="C82" s="688"/>
      <c r="D82" s="688"/>
      <c r="E82" s="688"/>
      <c r="F82" s="688"/>
      <c r="G82" s="688"/>
      <c r="H82" s="688"/>
      <c r="I82" s="679"/>
      <c r="J82" s="679"/>
      <c r="K82" s="679"/>
      <c r="L82" s="679"/>
      <c r="M82" s="679"/>
      <c r="N82" s="679"/>
      <c r="O82" s="688"/>
      <c r="P82" s="679"/>
      <c r="Q82" s="679"/>
      <c r="R82" s="688"/>
      <c r="S82" s="697"/>
      <c r="T82" s="688"/>
    </row>
    <row r="83" spans="1:20" ht="13.5" customHeight="1">
      <c r="A83" s="688"/>
      <c r="B83" s="688"/>
      <c r="C83" s="688"/>
      <c r="D83" s="688"/>
      <c r="E83" s="688"/>
      <c r="F83" s="688"/>
      <c r="G83" s="688"/>
      <c r="H83" s="688"/>
      <c r="I83" s="679"/>
      <c r="J83" s="679"/>
      <c r="K83" s="679"/>
      <c r="L83" s="679"/>
      <c r="M83" s="679"/>
      <c r="N83" s="679"/>
      <c r="O83" s="688"/>
      <c r="P83" s="679"/>
      <c r="Q83" s="679"/>
      <c r="R83" s="688"/>
      <c r="S83" s="697"/>
      <c r="T83" s="688"/>
    </row>
    <row r="84" spans="1:20" ht="13.5" customHeight="1">
      <c r="A84" s="688"/>
      <c r="B84" s="688"/>
      <c r="C84" s="688"/>
      <c r="D84" s="688"/>
      <c r="E84" s="688"/>
      <c r="F84" s="688"/>
      <c r="G84" s="688"/>
      <c r="H84" s="688"/>
      <c r="I84" s="679"/>
      <c r="J84" s="679"/>
      <c r="K84" s="679"/>
      <c r="L84" s="679"/>
      <c r="M84" s="679"/>
      <c r="N84" s="679"/>
      <c r="O84" s="688"/>
      <c r="P84" s="679"/>
      <c r="Q84" s="679"/>
      <c r="R84" s="688"/>
      <c r="S84" s="697"/>
      <c r="T84" s="688"/>
    </row>
    <row r="85" spans="1:20" ht="13.5" customHeight="1">
      <c r="A85" s="688"/>
      <c r="B85" s="688"/>
      <c r="C85" s="688"/>
      <c r="D85" s="688"/>
      <c r="E85" s="688"/>
      <c r="F85" s="688"/>
      <c r="G85" s="688"/>
      <c r="H85" s="688"/>
      <c r="I85" s="679"/>
      <c r="J85" s="679"/>
      <c r="K85" s="679"/>
      <c r="L85" s="679"/>
      <c r="M85" s="679"/>
      <c r="N85" s="679"/>
      <c r="O85" s="688"/>
      <c r="P85" s="679"/>
      <c r="Q85" s="679"/>
      <c r="R85" s="688"/>
      <c r="S85" s="697"/>
      <c r="T85" s="688"/>
    </row>
    <row r="86" spans="1:20" ht="13.5" customHeight="1">
      <c r="A86" s="688"/>
      <c r="B86" s="688"/>
      <c r="C86" s="688"/>
      <c r="D86" s="688"/>
      <c r="E86" s="688"/>
      <c r="F86" s="688"/>
      <c r="G86" s="688"/>
      <c r="H86" s="688"/>
      <c r="I86" s="679"/>
      <c r="J86" s="679"/>
      <c r="K86" s="679"/>
      <c r="L86" s="679"/>
      <c r="M86" s="679"/>
      <c r="N86" s="679"/>
      <c r="O86" s="688"/>
      <c r="P86" s="679"/>
      <c r="Q86" s="679"/>
      <c r="R86" s="688"/>
      <c r="S86" s="697"/>
      <c r="T86" s="688"/>
    </row>
    <row r="87" spans="1:20" ht="13.5" customHeight="1">
      <c r="A87" s="688"/>
      <c r="B87" s="688"/>
      <c r="C87" s="688"/>
      <c r="D87" s="688"/>
      <c r="E87" s="688"/>
      <c r="F87" s="688"/>
      <c r="G87" s="688"/>
      <c r="H87" s="688"/>
      <c r="I87" s="679"/>
      <c r="J87" s="679"/>
      <c r="K87" s="679"/>
      <c r="L87" s="679"/>
      <c r="M87" s="679"/>
      <c r="N87" s="679"/>
      <c r="O87" s="688"/>
      <c r="P87" s="679"/>
      <c r="Q87" s="679"/>
      <c r="R87" s="688"/>
      <c r="S87" s="697"/>
      <c r="T87" s="688"/>
    </row>
    <row r="88" spans="1:20" ht="13.5" customHeight="1">
      <c r="A88" s="688"/>
      <c r="B88" s="688"/>
      <c r="C88" s="688"/>
      <c r="D88" s="688"/>
      <c r="E88" s="688"/>
      <c r="F88" s="688"/>
      <c r="G88" s="688"/>
      <c r="H88" s="688"/>
      <c r="I88" s="679"/>
      <c r="J88" s="679"/>
      <c r="K88" s="679"/>
      <c r="L88" s="679"/>
      <c r="M88" s="679"/>
      <c r="N88" s="679"/>
      <c r="O88" s="688"/>
      <c r="P88" s="679"/>
      <c r="Q88" s="679"/>
      <c r="R88" s="688"/>
      <c r="S88" s="697"/>
      <c r="T88" s="688"/>
    </row>
    <row r="89" spans="1:20" ht="13.5" customHeight="1">
      <c r="A89" s="688"/>
      <c r="B89" s="688"/>
      <c r="C89" s="688"/>
      <c r="D89" s="688"/>
      <c r="E89" s="688"/>
      <c r="F89" s="688"/>
      <c r="G89" s="688"/>
      <c r="H89" s="688"/>
      <c r="I89" s="679"/>
      <c r="J89" s="679"/>
      <c r="K89" s="679"/>
      <c r="L89" s="679"/>
      <c r="M89" s="679"/>
      <c r="N89" s="679"/>
      <c r="O89" s="688"/>
      <c r="P89" s="679"/>
      <c r="Q89" s="679"/>
      <c r="R89" s="688"/>
      <c r="S89" s="697"/>
      <c r="T89" s="688"/>
    </row>
    <row r="90" spans="1:20" ht="13.5" customHeight="1">
      <c r="A90" s="688"/>
      <c r="B90" s="688"/>
      <c r="C90" s="688"/>
      <c r="D90" s="688"/>
      <c r="E90" s="688"/>
      <c r="F90" s="688"/>
      <c r="G90" s="688"/>
      <c r="H90" s="688"/>
      <c r="I90" s="679"/>
      <c r="J90" s="679"/>
      <c r="K90" s="679"/>
      <c r="L90" s="679"/>
      <c r="M90" s="679"/>
      <c r="N90" s="679"/>
      <c r="O90" s="688"/>
      <c r="P90" s="679"/>
      <c r="Q90" s="679"/>
      <c r="R90" s="688"/>
      <c r="S90" s="697"/>
      <c r="T90" s="688"/>
    </row>
    <row r="91" spans="1:20" ht="13.5" customHeight="1">
      <c r="A91" s="688"/>
      <c r="B91" s="688"/>
      <c r="C91" s="688"/>
      <c r="D91" s="688"/>
      <c r="E91" s="688"/>
      <c r="F91" s="688"/>
      <c r="G91" s="688"/>
      <c r="H91" s="688"/>
      <c r="I91" s="679"/>
      <c r="J91" s="679"/>
      <c r="K91" s="679"/>
      <c r="L91" s="679"/>
      <c r="M91" s="679"/>
      <c r="N91" s="679"/>
      <c r="O91" s="688"/>
      <c r="P91" s="679"/>
      <c r="Q91" s="679"/>
      <c r="R91" s="688"/>
      <c r="S91" s="697"/>
      <c r="T91" s="688"/>
    </row>
    <row r="92" spans="1:20" ht="13.5" customHeight="1">
      <c r="A92" s="688"/>
      <c r="B92" s="688"/>
      <c r="C92" s="688"/>
      <c r="D92" s="688"/>
      <c r="E92" s="688"/>
      <c r="F92" s="688"/>
      <c r="G92" s="688"/>
      <c r="H92" s="688"/>
      <c r="I92" s="679"/>
      <c r="J92" s="679"/>
      <c r="K92" s="679"/>
      <c r="L92" s="679"/>
      <c r="M92" s="679"/>
      <c r="N92" s="679"/>
      <c r="O92" s="688"/>
      <c r="P92" s="679"/>
      <c r="Q92" s="679"/>
      <c r="R92" s="688"/>
      <c r="S92" s="697"/>
      <c r="T92" s="688"/>
    </row>
    <row r="93" spans="1:20" ht="13.5" customHeight="1">
      <c r="A93" s="688"/>
      <c r="B93" s="688"/>
      <c r="C93" s="688"/>
      <c r="D93" s="688"/>
      <c r="E93" s="688"/>
      <c r="F93" s="688"/>
      <c r="G93" s="688"/>
      <c r="H93" s="688"/>
      <c r="I93" s="679"/>
      <c r="J93" s="679"/>
      <c r="K93" s="679"/>
      <c r="L93" s="679"/>
      <c r="M93" s="679"/>
      <c r="N93" s="679"/>
      <c r="O93" s="688"/>
      <c r="P93" s="679"/>
      <c r="Q93" s="679"/>
      <c r="R93" s="688"/>
      <c r="S93" s="697"/>
      <c r="T93" s="688"/>
    </row>
    <row r="94" spans="1:20" ht="13.5" customHeight="1">
      <c r="A94" s="688"/>
      <c r="B94" s="688"/>
      <c r="C94" s="688"/>
      <c r="D94" s="688"/>
      <c r="E94" s="688"/>
      <c r="F94" s="688"/>
      <c r="G94" s="688"/>
      <c r="H94" s="688"/>
      <c r="I94" s="679"/>
      <c r="J94" s="679"/>
      <c r="K94" s="679"/>
      <c r="L94" s="679"/>
      <c r="M94" s="679"/>
      <c r="N94" s="679"/>
      <c r="O94" s="688"/>
      <c r="P94" s="679"/>
      <c r="Q94" s="679"/>
      <c r="R94" s="688"/>
      <c r="S94" s="697"/>
      <c r="T94" s="688"/>
    </row>
    <row r="95" spans="1:20" ht="13.5" customHeight="1">
      <c r="A95" s="688"/>
      <c r="B95" s="688"/>
      <c r="C95" s="688"/>
      <c r="D95" s="688"/>
      <c r="E95" s="688"/>
      <c r="F95" s="688"/>
      <c r="G95" s="688"/>
      <c r="H95" s="688"/>
      <c r="I95" s="679"/>
      <c r="J95" s="679"/>
      <c r="K95" s="679"/>
      <c r="L95" s="679"/>
      <c r="M95" s="679"/>
      <c r="N95" s="679"/>
      <c r="O95" s="688"/>
      <c r="P95" s="679"/>
      <c r="Q95" s="679"/>
      <c r="R95" s="688"/>
      <c r="S95" s="697"/>
      <c r="T95" s="688"/>
    </row>
    <row r="96" spans="1:20" ht="13.5" customHeight="1">
      <c r="A96" s="688"/>
      <c r="B96" s="688"/>
      <c r="C96" s="688"/>
      <c r="D96" s="688"/>
      <c r="E96" s="688"/>
      <c r="F96" s="688"/>
      <c r="G96" s="688"/>
      <c r="H96" s="688"/>
      <c r="I96" s="679"/>
      <c r="J96" s="679"/>
      <c r="K96" s="679"/>
      <c r="L96" s="679"/>
      <c r="M96" s="679"/>
      <c r="N96" s="679"/>
      <c r="O96" s="688"/>
      <c r="P96" s="679"/>
      <c r="Q96" s="679"/>
      <c r="R96" s="688"/>
      <c r="S96" s="697"/>
      <c r="T96" s="688"/>
    </row>
    <row r="97" spans="1:20" ht="13.5" customHeight="1">
      <c r="A97" s="688"/>
      <c r="B97" s="688"/>
      <c r="C97" s="688"/>
      <c r="D97" s="688"/>
      <c r="E97" s="688"/>
      <c r="F97" s="688"/>
      <c r="G97" s="688"/>
      <c r="H97" s="688"/>
      <c r="I97" s="679"/>
      <c r="J97" s="679"/>
      <c r="K97" s="679"/>
      <c r="L97" s="679"/>
      <c r="M97" s="679"/>
      <c r="N97" s="679"/>
      <c r="O97" s="688"/>
      <c r="P97" s="679"/>
      <c r="Q97" s="679"/>
      <c r="R97" s="688"/>
      <c r="S97" s="697"/>
      <c r="T97" s="688"/>
    </row>
    <row r="98" spans="1:20" ht="13.5" customHeight="1">
      <c r="A98" s="688"/>
      <c r="B98" s="688"/>
      <c r="C98" s="688"/>
      <c r="D98" s="688"/>
      <c r="E98" s="688"/>
      <c r="F98" s="688"/>
      <c r="G98" s="688"/>
      <c r="H98" s="688"/>
      <c r="I98" s="679"/>
      <c r="J98" s="679"/>
      <c r="K98" s="679"/>
      <c r="L98" s="679"/>
      <c r="M98" s="679"/>
      <c r="N98" s="679"/>
      <c r="O98" s="688"/>
      <c r="P98" s="679"/>
      <c r="Q98" s="679"/>
      <c r="R98" s="688"/>
      <c r="S98" s="697"/>
      <c r="T98" s="688"/>
    </row>
    <row r="99" spans="1:20" ht="13.5" customHeight="1">
      <c r="A99" s="688"/>
      <c r="B99" s="688"/>
      <c r="C99" s="688"/>
      <c r="D99" s="688"/>
      <c r="E99" s="688"/>
      <c r="F99" s="688"/>
      <c r="G99" s="688"/>
      <c r="H99" s="688"/>
      <c r="I99" s="679"/>
      <c r="J99" s="679"/>
      <c r="K99" s="679"/>
      <c r="L99" s="679"/>
      <c r="M99" s="679"/>
      <c r="N99" s="679"/>
      <c r="O99" s="688"/>
      <c r="P99" s="679"/>
      <c r="Q99" s="679"/>
      <c r="R99" s="688"/>
      <c r="S99" s="697"/>
      <c r="T99" s="688"/>
    </row>
    <row r="100" spans="1:20" ht="13.5" customHeight="1">
      <c r="A100" s="688"/>
      <c r="B100" s="688"/>
      <c r="C100" s="688"/>
      <c r="D100" s="688"/>
      <c r="E100" s="688"/>
      <c r="F100" s="688"/>
      <c r="G100" s="688"/>
      <c r="H100" s="688"/>
      <c r="I100" s="679"/>
      <c r="J100" s="679"/>
      <c r="K100" s="679"/>
      <c r="L100" s="679"/>
      <c r="M100" s="679"/>
      <c r="N100" s="679"/>
      <c r="O100" s="688"/>
      <c r="P100" s="679"/>
      <c r="Q100" s="679"/>
      <c r="R100" s="688"/>
      <c r="S100" s="697"/>
      <c r="T100" s="688"/>
    </row>
    <row r="101" spans="1:20" ht="13.5" customHeight="1">
      <c r="A101" s="688"/>
      <c r="B101" s="688"/>
      <c r="C101" s="688"/>
      <c r="D101" s="688"/>
      <c r="E101" s="688"/>
      <c r="F101" s="688"/>
      <c r="G101" s="688"/>
      <c r="H101" s="688"/>
      <c r="I101" s="679"/>
      <c r="J101" s="679"/>
      <c r="K101" s="679"/>
      <c r="L101" s="679"/>
      <c r="M101" s="679"/>
      <c r="N101" s="679"/>
      <c r="O101" s="688"/>
      <c r="P101" s="679"/>
      <c r="Q101" s="679"/>
      <c r="R101" s="688"/>
      <c r="S101" s="697"/>
      <c r="T101" s="688"/>
    </row>
    <row r="102" spans="1:20" ht="13.5" customHeight="1">
      <c r="A102" s="688"/>
      <c r="B102" s="688"/>
      <c r="C102" s="688"/>
      <c r="D102" s="688"/>
      <c r="E102" s="688"/>
      <c r="F102" s="688"/>
      <c r="G102" s="688"/>
      <c r="H102" s="688"/>
      <c r="I102" s="679"/>
      <c r="J102" s="679"/>
      <c r="K102" s="679"/>
      <c r="L102" s="679"/>
      <c r="M102" s="679"/>
      <c r="N102" s="679"/>
      <c r="O102" s="688"/>
      <c r="P102" s="679"/>
      <c r="Q102" s="679"/>
      <c r="R102" s="688"/>
      <c r="S102" s="697"/>
      <c r="T102" s="688"/>
    </row>
    <row r="103" spans="1:20" ht="13.5" customHeight="1">
      <c r="A103" s="688"/>
      <c r="B103" s="688"/>
      <c r="C103" s="688"/>
      <c r="D103" s="688"/>
      <c r="E103" s="688"/>
      <c r="F103" s="688"/>
      <c r="G103" s="688"/>
      <c r="H103" s="688"/>
      <c r="I103" s="679"/>
      <c r="J103" s="679"/>
      <c r="K103" s="679"/>
      <c r="L103" s="679"/>
      <c r="M103" s="679"/>
      <c r="N103" s="679"/>
      <c r="O103" s="688"/>
      <c r="P103" s="679"/>
      <c r="Q103" s="679"/>
      <c r="R103" s="688"/>
      <c r="S103" s="697"/>
      <c r="T103" s="688"/>
    </row>
    <row r="104" spans="1:20" ht="13.5" customHeight="1">
      <c r="A104" s="688"/>
      <c r="B104" s="688"/>
      <c r="C104" s="688"/>
      <c r="D104" s="688"/>
      <c r="E104" s="688"/>
      <c r="F104" s="688"/>
      <c r="G104" s="688"/>
      <c r="H104" s="688"/>
      <c r="I104" s="679"/>
      <c r="J104" s="679"/>
      <c r="K104" s="679"/>
      <c r="L104" s="679"/>
      <c r="M104" s="679"/>
      <c r="N104" s="679"/>
      <c r="O104" s="688"/>
      <c r="P104" s="679"/>
      <c r="Q104" s="679"/>
      <c r="R104" s="688"/>
      <c r="S104" s="697"/>
      <c r="T104" s="688"/>
    </row>
    <row r="105" spans="1:20" ht="13.5" customHeight="1">
      <c r="A105" s="688"/>
      <c r="B105" s="688"/>
      <c r="C105" s="688"/>
      <c r="D105" s="688"/>
      <c r="E105" s="688"/>
      <c r="F105" s="688"/>
      <c r="G105" s="688"/>
      <c r="H105" s="688"/>
      <c r="I105" s="679"/>
      <c r="J105" s="679"/>
      <c r="K105" s="679"/>
      <c r="L105" s="679"/>
      <c r="M105" s="679"/>
      <c r="N105" s="679"/>
      <c r="O105" s="688"/>
      <c r="P105" s="679"/>
      <c r="Q105" s="679"/>
      <c r="R105" s="688"/>
      <c r="S105" s="697"/>
      <c r="T105" s="688"/>
    </row>
    <row r="106" spans="1:20" ht="13.5" customHeight="1">
      <c r="A106" s="688"/>
      <c r="B106" s="688"/>
      <c r="C106" s="688"/>
      <c r="D106" s="688"/>
      <c r="E106" s="688"/>
      <c r="F106" s="688"/>
      <c r="G106" s="688"/>
      <c r="H106" s="688"/>
      <c r="I106" s="679"/>
      <c r="J106" s="679"/>
      <c r="K106" s="679"/>
      <c r="L106" s="679"/>
      <c r="M106" s="679"/>
      <c r="N106" s="679"/>
      <c r="O106" s="688"/>
      <c r="P106" s="679"/>
      <c r="Q106" s="679"/>
      <c r="R106" s="688"/>
      <c r="S106" s="697"/>
      <c r="T106" s="688"/>
    </row>
    <row r="107" spans="1:20" ht="13.5" customHeight="1">
      <c r="A107" s="688"/>
      <c r="B107" s="688"/>
      <c r="C107" s="688"/>
      <c r="D107" s="688"/>
      <c r="E107" s="688"/>
      <c r="F107" s="688"/>
      <c r="G107" s="688"/>
      <c r="H107" s="688"/>
      <c r="I107" s="679"/>
      <c r="J107" s="679"/>
      <c r="K107" s="679"/>
      <c r="L107" s="679"/>
      <c r="M107" s="679"/>
      <c r="N107" s="679"/>
      <c r="O107" s="688"/>
      <c r="P107" s="679"/>
      <c r="Q107" s="679"/>
      <c r="R107" s="688"/>
      <c r="S107" s="697"/>
      <c r="T107" s="688"/>
    </row>
    <row r="108" spans="1:20" ht="13.5" customHeight="1">
      <c r="A108" s="688"/>
      <c r="B108" s="688"/>
      <c r="C108" s="688"/>
      <c r="D108" s="688"/>
      <c r="E108" s="688"/>
      <c r="F108" s="688"/>
      <c r="G108" s="688"/>
      <c r="H108" s="688"/>
      <c r="I108" s="679"/>
      <c r="J108" s="679"/>
      <c r="K108" s="679"/>
      <c r="L108" s="679"/>
      <c r="M108" s="679"/>
      <c r="N108" s="679"/>
      <c r="O108" s="688"/>
      <c r="P108" s="679"/>
      <c r="Q108" s="679"/>
      <c r="R108" s="688"/>
      <c r="S108" s="697"/>
      <c r="T108" s="688"/>
    </row>
    <row r="109" spans="1:20" ht="13.5" customHeight="1">
      <c r="A109" s="688"/>
      <c r="B109" s="688"/>
      <c r="C109" s="688"/>
      <c r="D109" s="688"/>
      <c r="E109" s="688"/>
      <c r="F109" s="688"/>
      <c r="G109" s="688"/>
      <c r="H109" s="688"/>
      <c r="I109" s="679"/>
      <c r="J109" s="679"/>
      <c r="K109" s="679"/>
      <c r="L109" s="679"/>
      <c r="M109" s="679"/>
      <c r="N109" s="679"/>
      <c r="O109" s="688"/>
      <c r="P109" s="679"/>
      <c r="Q109" s="679"/>
      <c r="R109" s="688"/>
      <c r="S109" s="697"/>
      <c r="T109" s="688"/>
    </row>
    <row r="110" spans="1:20" ht="13.5" customHeight="1">
      <c r="A110" s="688"/>
      <c r="B110" s="688"/>
      <c r="C110" s="688"/>
      <c r="D110" s="688"/>
      <c r="E110" s="688"/>
      <c r="F110" s="688"/>
      <c r="G110" s="688"/>
      <c r="H110" s="688"/>
      <c r="I110" s="679"/>
      <c r="J110" s="679"/>
      <c r="K110" s="679"/>
      <c r="L110" s="679"/>
      <c r="M110" s="679"/>
      <c r="N110" s="679"/>
      <c r="O110" s="688"/>
      <c r="P110" s="679"/>
      <c r="Q110" s="679"/>
      <c r="R110" s="688"/>
      <c r="S110" s="697"/>
      <c r="T110" s="688"/>
    </row>
    <row r="111" spans="1:20" ht="13.5" customHeight="1">
      <c r="A111" s="688"/>
      <c r="B111" s="688"/>
      <c r="C111" s="688"/>
      <c r="D111" s="688"/>
      <c r="E111" s="688"/>
      <c r="F111" s="688"/>
      <c r="G111" s="688"/>
      <c r="H111" s="688"/>
      <c r="I111" s="679"/>
      <c r="J111" s="679"/>
      <c r="K111" s="679"/>
      <c r="L111" s="679"/>
      <c r="M111" s="679"/>
      <c r="N111" s="679"/>
      <c r="O111" s="688"/>
      <c r="P111" s="679"/>
      <c r="Q111" s="679"/>
      <c r="R111" s="688"/>
      <c r="S111" s="697"/>
      <c r="T111" s="688"/>
    </row>
    <row r="112" spans="1:20" ht="13.5" customHeight="1">
      <c r="A112" s="688"/>
      <c r="B112" s="688"/>
      <c r="C112" s="688"/>
      <c r="D112" s="688"/>
      <c r="E112" s="688"/>
      <c r="F112" s="688"/>
      <c r="G112" s="688"/>
      <c r="H112" s="688"/>
      <c r="I112" s="679"/>
      <c r="J112" s="679"/>
      <c r="K112" s="679"/>
      <c r="L112" s="679"/>
      <c r="M112" s="679"/>
      <c r="N112" s="679"/>
      <c r="O112" s="688"/>
      <c r="P112" s="679"/>
      <c r="Q112" s="679"/>
      <c r="R112" s="688"/>
      <c r="S112" s="697"/>
      <c r="T112" s="688"/>
    </row>
    <row r="113" spans="1:20" ht="13.5" customHeight="1">
      <c r="A113" s="688"/>
      <c r="B113" s="688"/>
      <c r="C113" s="688"/>
      <c r="D113" s="688"/>
      <c r="E113" s="688"/>
      <c r="F113" s="688"/>
      <c r="G113" s="688"/>
      <c r="H113" s="688"/>
      <c r="I113" s="679"/>
      <c r="J113" s="679"/>
      <c r="K113" s="679"/>
      <c r="L113" s="679"/>
      <c r="M113" s="679"/>
      <c r="N113" s="679"/>
      <c r="O113" s="688"/>
      <c r="P113" s="679"/>
      <c r="Q113" s="679"/>
      <c r="R113" s="688"/>
      <c r="S113" s="697"/>
      <c r="T113" s="688"/>
    </row>
    <row r="114" spans="1:20" ht="13.5" customHeight="1">
      <c r="A114" s="688"/>
      <c r="B114" s="688"/>
      <c r="C114" s="688"/>
      <c r="D114" s="688"/>
      <c r="E114" s="688"/>
      <c r="F114" s="688"/>
      <c r="G114" s="688"/>
      <c r="H114" s="688"/>
      <c r="I114" s="679"/>
      <c r="J114" s="679"/>
      <c r="K114" s="679"/>
      <c r="L114" s="679"/>
      <c r="M114" s="679"/>
      <c r="N114" s="679"/>
      <c r="O114" s="688"/>
      <c r="P114" s="679"/>
      <c r="Q114" s="679"/>
      <c r="R114" s="688"/>
      <c r="S114" s="697"/>
      <c r="T114" s="688"/>
    </row>
    <row r="115" spans="1:20" ht="13.5" customHeight="1">
      <c r="A115" s="688"/>
      <c r="B115" s="688"/>
      <c r="C115" s="688"/>
      <c r="D115" s="688"/>
      <c r="E115" s="688"/>
      <c r="F115" s="688"/>
      <c r="G115" s="688"/>
      <c r="H115" s="688"/>
      <c r="I115" s="679"/>
      <c r="J115" s="679"/>
      <c r="K115" s="679"/>
      <c r="L115" s="679"/>
      <c r="M115" s="679"/>
      <c r="N115" s="679"/>
      <c r="O115" s="688"/>
      <c r="P115" s="679"/>
      <c r="Q115" s="679"/>
      <c r="R115" s="688"/>
      <c r="S115" s="697"/>
      <c r="T115" s="688"/>
    </row>
    <row r="116" spans="1:20" ht="13.5" customHeight="1">
      <c r="A116" s="688"/>
      <c r="B116" s="688"/>
      <c r="C116" s="688"/>
      <c r="D116" s="688"/>
      <c r="E116" s="688"/>
      <c r="F116" s="688"/>
      <c r="G116" s="688"/>
      <c r="H116" s="688"/>
      <c r="I116" s="679"/>
      <c r="J116" s="679"/>
      <c r="K116" s="679"/>
      <c r="L116" s="679"/>
      <c r="M116" s="679"/>
      <c r="N116" s="679"/>
      <c r="O116" s="688"/>
      <c r="P116" s="679"/>
      <c r="Q116" s="679"/>
      <c r="R116" s="688"/>
      <c r="S116" s="697"/>
      <c r="T116" s="688"/>
    </row>
    <row r="117" spans="1:20" ht="13.5" customHeight="1">
      <c r="A117" s="688"/>
      <c r="B117" s="688"/>
      <c r="C117" s="688"/>
      <c r="D117" s="688"/>
      <c r="E117" s="688"/>
      <c r="F117" s="688"/>
      <c r="G117" s="688"/>
      <c r="H117" s="688"/>
      <c r="I117" s="679"/>
      <c r="J117" s="679"/>
      <c r="K117" s="679"/>
      <c r="L117" s="679"/>
      <c r="M117" s="679"/>
      <c r="N117" s="679"/>
      <c r="O117" s="688"/>
      <c r="P117" s="679"/>
      <c r="Q117" s="679"/>
      <c r="R117" s="688"/>
      <c r="S117" s="697"/>
      <c r="T117" s="688"/>
    </row>
    <row r="118" spans="1:20" ht="13.5" customHeight="1">
      <c r="A118" s="688"/>
      <c r="B118" s="688"/>
      <c r="C118" s="688"/>
      <c r="D118" s="688"/>
      <c r="E118" s="688"/>
      <c r="F118" s="688"/>
      <c r="G118" s="688"/>
      <c r="H118" s="688"/>
      <c r="I118" s="679"/>
      <c r="J118" s="679"/>
      <c r="K118" s="679"/>
      <c r="L118" s="679"/>
      <c r="M118" s="679"/>
      <c r="N118" s="679"/>
      <c r="O118" s="688"/>
      <c r="P118" s="679"/>
      <c r="Q118" s="679"/>
      <c r="R118" s="688"/>
      <c r="S118" s="697"/>
      <c r="T118" s="688"/>
    </row>
    <row r="119" spans="1:20" ht="13.5" customHeight="1">
      <c r="A119" s="688"/>
      <c r="B119" s="688"/>
      <c r="C119" s="688"/>
      <c r="D119" s="688"/>
      <c r="E119" s="688"/>
      <c r="F119" s="688"/>
      <c r="G119" s="688"/>
      <c r="H119" s="688"/>
      <c r="I119" s="679"/>
      <c r="J119" s="679"/>
      <c r="K119" s="679"/>
      <c r="L119" s="679"/>
      <c r="M119" s="679"/>
      <c r="N119" s="679"/>
      <c r="O119" s="688"/>
      <c r="P119" s="679"/>
      <c r="Q119" s="679"/>
      <c r="R119" s="688"/>
      <c r="S119" s="697"/>
      <c r="T119" s="688"/>
    </row>
    <row r="120" spans="1:20" ht="13.5" customHeight="1">
      <c r="A120" s="688"/>
      <c r="B120" s="688"/>
      <c r="C120" s="688"/>
      <c r="D120" s="688"/>
      <c r="E120" s="688"/>
      <c r="F120" s="688"/>
      <c r="G120" s="688"/>
      <c r="H120" s="688"/>
      <c r="I120" s="679"/>
      <c r="J120" s="679"/>
      <c r="K120" s="679"/>
      <c r="L120" s="679"/>
      <c r="M120" s="679"/>
      <c r="N120" s="679"/>
      <c r="O120" s="688"/>
      <c r="P120" s="679"/>
      <c r="Q120" s="679"/>
      <c r="R120" s="688"/>
      <c r="S120" s="697"/>
      <c r="T120" s="688"/>
    </row>
    <row r="121" spans="1:20" ht="13.5" customHeight="1">
      <c r="A121" s="688"/>
      <c r="B121" s="688"/>
      <c r="C121" s="688"/>
      <c r="D121" s="688"/>
      <c r="E121" s="688"/>
      <c r="F121" s="688"/>
      <c r="G121" s="688"/>
      <c r="H121" s="688"/>
      <c r="I121" s="679"/>
      <c r="J121" s="679"/>
      <c r="K121" s="679"/>
      <c r="L121" s="679"/>
      <c r="M121" s="679"/>
      <c r="N121" s="679"/>
      <c r="O121" s="688"/>
      <c r="P121" s="679"/>
      <c r="Q121" s="679"/>
      <c r="R121" s="688"/>
      <c r="S121" s="697"/>
      <c r="T121" s="688"/>
    </row>
    <row r="122" spans="1:20" ht="13.5" customHeight="1">
      <c r="A122" s="688"/>
      <c r="B122" s="688"/>
      <c r="C122" s="688"/>
      <c r="D122" s="688"/>
      <c r="E122" s="688"/>
      <c r="F122" s="688"/>
      <c r="G122" s="688"/>
      <c r="H122" s="688"/>
      <c r="I122" s="679"/>
      <c r="J122" s="679"/>
      <c r="K122" s="679"/>
      <c r="L122" s="679"/>
      <c r="M122" s="679"/>
      <c r="N122" s="679"/>
      <c r="O122" s="688"/>
      <c r="P122" s="679"/>
      <c r="Q122" s="679"/>
      <c r="R122" s="688"/>
      <c r="S122" s="697"/>
      <c r="T122" s="688"/>
    </row>
    <row r="123" spans="1:20" ht="13.5" customHeight="1">
      <c r="A123" s="688"/>
      <c r="B123" s="688"/>
      <c r="C123" s="688"/>
      <c r="D123" s="688"/>
      <c r="E123" s="688"/>
      <c r="F123" s="688"/>
      <c r="G123" s="688"/>
      <c r="H123" s="688"/>
      <c r="I123" s="679"/>
      <c r="J123" s="679"/>
      <c r="K123" s="679"/>
      <c r="L123" s="679"/>
      <c r="M123" s="679"/>
      <c r="N123" s="679"/>
      <c r="O123" s="688"/>
      <c r="P123" s="679"/>
      <c r="Q123" s="679"/>
      <c r="R123" s="688"/>
      <c r="S123" s="697"/>
      <c r="T123" s="688"/>
    </row>
    <row r="124" spans="1:20" ht="13.5" customHeight="1">
      <c r="A124" s="688"/>
      <c r="B124" s="688"/>
      <c r="C124" s="688"/>
      <c r="D124" s="688"/>
      <c r="E124" s="688"/>
      <c r="F124" s="688"/>
      <c r="G124" s="688"/>
      <c r="H124" s="688"/>
      <c r="I124" s="679"/>
      <c r="J124" s="679"/>
      <c r="K124" s="679"/>
      <c r="L124" s="679"/>
      <c r="M124" s="679"/>
      <c r="N124" s="679"/>
      <c r="O124" s="688"/>
      <c r="P124" s="679"/>
      <c r="Q124" s="679"/>
      <c r="R124" s="688"/>
      <c r="S124" s="697"/>
      <c r="T124" s="688"/>
    </row>
    <row r="125" spans="1:20" ht="13.5" customHeight="1">
      <c r="A125" s="688"/>
      <c r="B125" s="688"/>
      <c r="C125" s="688"/>
      <c r="D125" s="688"/>
      <c r="E125" s="688"/>
      <c r="F125" s="688"/>
      <c r="G125" s="688"/>
      <c r="H125" s="688"/>
      <c r="I125" s="679"/>
      <c r="J125" s="679"/>
      <c r="K125" s="679"/>
      <c r="L125" s="679"/>
      <c r="M125" s="679"/>
      <c r="N125" s="679"/>
      <c r="O125" s="688"/>
      <c r="P125" s="679"/>
      <c r="Q125" s="679"/>
      <c r="R125" s="688"/>
      <c r="S125" s="697"/>
      <c r="T125" s="688"/>
    </row>
    <row r="126" spans="1:20" ht="13.5" customHeight="1">
      <c r="A126" s="688"/>
      <c r="B126" s="688"/>
      <c r="C126" s="688"/>
      <c r="D126" s="688"/>
      <c r="E126" s="688"/>
      <c r="F126" s="688"/>
      <c r="G126" s="688"/>
      <c r="H126" s="688"/>
      <c r="I126" s="679"/>
      <c r="J126" s="679"/>
      <c r="K126" s="679"/>
      <c r="L126" s="679"/>
      <c r="M126" s="679"/>
      <c r="N126" s="679"/>
      <c r="O126" s="688"/>
      <c r="P126" s="679"/>
      <c r="Q126" s="679"/>
      <c r="R126" s="688"/>
      <c r="S126" s="697"/>
      <c r="T126" s="688"/>
    </row>
    <row r="127" spans="1:20" ht="13.5" customHeight="1">
      <c r="A127" s="688"/>
      <c r="B127" s="688"/>
      <c r="C127" s="688"/>
      <c r="D127" s="688"/>
      <c r="E127" s="688"/>
      <c r="F127" s="688"/>
      <c r="G127" s="688"/>
      <c r="H127" s="688"/>
      <c r="I127" s="679"/>
      <c r="J127" s="679"/>
      <c r="K127" s="679"/>
      <c r="L127" s="679"/>
      <c r="M127" s="679"/>
      <c r="N127" s="679"/>
      <c r="O127" s="688"/>
      <c r="P127" s="679"/>
      <c r="Q127" s="679"/>
      <c r="R127" s="688"/>
      <c r="S127" s="697"/>
      <c r="T127" s="688"/>
    </row>
    <row r="128" spans="1:20" ht="13.5" customHeight="1">
      <c r="A128" s="688"/>
      <c r="B128" s="688"/>
      <c r="C128" s="688"/>
      <c r="D128" s="688"/>
      <c r="E128" s="688"/>
      <c r="F128" s="688"/>
      <c r="G128" s="688"/>
      <c r="H128" s="688"/>
      <c r="I128" s="679"/>
      <c r="J128" s="679"/>
      <c r="K128" s="679"/>
      <c r="L128" s="679"/>
      <c r="M128" s="679"/>
      <c r="N128" s="679"/>
      <c r="O128" s="688"/>
      <c r="P128" s="679"/>
      <c r="Q128" s="679"/>
      <c r="R128" s="688"/>
      <c r="S128" s="697"/>
      <c r="T128" s="688"/>
    </row>
    <row r="129" spans="1:20" ht="13.5" customHeight="1">
      <c r="A129" s="688"/>
      <c r="B129" s="688"/>
      <c r="C129" s="688"/>
      <c r="D129" s="688"/>
      <c r="E129" s="688"/>
      <c r="F129" s="688"/>
      <c r="G129" s="688"/>
      <c r="H129" s="688"/>
      <c r="I129" s="679"/>
      <c r="J129" s="679"/>
      <c r="K129" s="679"/>
      <c r="L129" s="679"/>
      <c r="M129" s="679"/>
      <c r="N129" s="679"/>
      <c r="O129" s="688"/>
      <c r="P129" s="679"/>
      <c r="Q129" s="679"/>
      <c r="R129" s="688"/>
      <c r="S129" s="697"/>
      <c r="T129" s="688"/>
    </row>
    <row r="130" spans="1:20" ht="13.5" customHeight="1">
      <c r="A130" s="688"/>
      <c r="B130" s="688"/>
      <c r="C130" s="688"/>
      <c r="D130" s="688"/>
      <c r="E130" s="688"/>
      <c r="F130" s="688"/>
      <c r="G130" s="688"/>
      <c r="H130" s="688"/>
      <c r="I130" s="679"/>
      <c r="J130" s="679"/>
      <c r="K130" s="679"/>
      <c r="L130" s="679"/>
      <c r="M130" s="679"/>
      <c r="N130" s="679"/>
      <c r="O130" s="688"/>
      <c r="P130" s="679"/>
      <c r="Q130" s="679"/>
      <c r="R130" s="688"/>
      <c r="S130" s="697"/>
      <c r="T130" s="688"/>
    </row>
    <row r="131" spans="1:20" ht="13.5" customHeight="1">
      <c r="A131" s="688"/>
      <c r="B131" s="688"/>
      <c r="C131" s="688"/>
      <c r="D131" s="688"/>
      <c r="E131" s="688"/>
      <c r="F131" s="688"/>
      <c r="G131" s="688"/>
      <c r="H131" s="688"/>
      <c r="I131" s="679"/>
      <c r="J131" s="679"/>
      <c r="K131" s="679"/>
      <c r="L131" s="679"/>
      <c r="M131" s="679"/>
      <c r="N131" s="679"/>
      <c r="O131" s="688"/>
      <c r="P131" s="679"/>
      <c r="Q131" s="679"/>
      <c r="R131" s="688"/>
      <c r="S131" s="697"/>
      <c r="T131" s="688"/>
    </row>
    <row r="132" spans="1:20" ht="13.5" customHeight="1">
      <c r="A132" s="688"/>
      <c r="B132" s="688"/>
      <c r="C132" s="688"/>
      <c r="D132" s="688"/>
      <c r="E132" s="688"/>
      <c r="F132" s="688"/>
      <c r="G132" s="688"/>
      <c r="H132" s="688"/>
      <c r="I132" s="679"/>
      <c r="J132" s="679"/>
      <c r="K132" s="679"/>
      <c r="L132" s="679"/>
      <c r="M132" s="679"/>
      <c r="N132" s="679"/>
      <c r="O132" s="688"/>
      <c r="P132" s="679"/>
      <c r="Q132" s="679"/>
      <c r="R132" s="688"/>
      <c r="S132" s="697"/>
      <c r="T132" s="688"/>
    </row>
    <row r="133" spans="1:20" ht="13.5" customHeight="1">
      <c r="A133" s="688"/>
      <c r="B133" s="688"/>
      <c r="C133" s="688"/>
      <c r="D133" s="688"/>
      <c r="E133" s="688"/>
      <c r="F133" s="688"/>
      <c r="G133" s="688"/>
      <c r="H133" s="688"/>
      <c r="I133" s="679"/>
      <c r="J133" s="679"/>
      <c r="K133" s="679"/>
      <c r="L133" s="679"/>
      <c r="M133" s="679"/>
      <c r="N133" s="679"/>
      <c r="O133" s="688"/>
      <c r="P133" s="679"/>
      <c r="Q133" s="679"/>
      <c r="R133" s="688"/>
      <c r="S133" s="697"/>
      <c r="T133" s="688"/>
    </row>
    <row r="134" spans="1:20" ht="13.5" customHeight="1">
      <c r="A134" s="688"/>
      <c r="B134" s="688"/>
      <c r="C134" s="688"/>
      <c r="D134" s="688"/>
      <c r="E134" s="688"/>
      <c r="F134" s="688"/>
      <c r="G134" s="688"/>
      <c r="H134" s="688"/>
      <c r="I134" s="679"/>
      <c r="J134" s="679"/>
      <c r="K134" s="679"/>
      <c r="L134" s="679"/>
      <c r="M134" s="679"/>
      <c r="N134" s="679"/>
      <c r="O134" s="688"/>
      <c r="P134" s="679"/>
      <c r="Q134" s="679"/>
      <c r="R134" s="688"/>
      <c r="S134" s="697"/>
      <c r="T134" s="688"/>
    </row>
    <row r="135" spans="1:20" ht="13.5" customHeight="1">
      <c r="A135" s="688"/>
      <c r="B135" s="688"/>
      <c r="C135" s="688"/>
      <c r="D135" s="688"/>
      <c r="E135" s="688"/>
      <c r="F135" s="688"/>
      <c r="G135" s="688"/>
      <c r="H135" s="688"/>
      <c r="I135" s="679"/>
      <c r="J135" s="679"/>
      <c r="K135" s="679"/>
      <c r="L135" s="679"/>
      <c r="M135" s="679"/>
      <c r="N135" s="679"/>
      <c r="O135" s="688"/>
      <c r="P135" s="679"/>
      <c r="Q135" s="679"/>
      <c r="R135" s="688"/>
      <c r="S135" s="697"/>
      <c r="T135" s="688"/>
    </row>
    <row r="136" spans="1:20" ht="13.5" customHeight="1">
      <c r="A136" s="688"/>
      <c r="B136" s="688"/>
      <c r="C136" s="688"/>
      <c r="D136" s="688"/>
      <c r="E136" s="688"/>
      <c r="F136" s="688"/>
      <c r="G136" s="688"/>
      <c r="H136" s="688"/>
      <c r="I136" s="679"/>
      <c r="J136" s="679"/>
      <c r="K136" s="679"/>
      <c r="L136" s="679"/>
      <c r="M136" s="679"/>
      <c r="N136" s="679"/>
      <c r="O136" s="688"/>
      <c r="P136" s="679"/>
      <c r="Q136" s="679"/>
      <c r="R136" s="688"/>
      <c r="S136" s="697"/>
      <c r="T136" s="688"/>
    </row>
    <row r="137" spans="1:20" ht="13.5" customHeight="1">
      <c r="A137" s="688"/>
      <c r="B137" s="688"/>
      <c r="C137" s="688"/>
      <c r="D137" s="688"/>
      <c r="E137" s="688"/>
      <c r="F137" s="688"/>
      <c r="G137" s="688"/>
      <c r="H137" s="688"/>
      <c r="I137" s="679"/>
      <c r="J137" s="679"/>
      <c r="K137" s="679"/>
      <c r="L137" s="679"/>
      <c r="M137" s="679"/>
      <c r="N137" s="679"/>
      <c r="O137" s="688"/>
      <c r="P137" s="679"/>
      <c r="Q137" s="679"/>
      <c r="R137" s="688"/>
      <c r="S137" s="697"/>
      <c r="T137" s="688"/>
    </row>
    <row r="138" spans="1:20" ht="13.5" customHeight="1">
      <c r="A138" s="688"/>
      <c r="B138" s="688"/>
      <c r="C138" s="688"/>
      <c r="D138" s="688"/>
      <c r="E138" s="688"/>
      <c r="F138" s="688"/>
      <c r="G138" s="688"/>
      <c r="H138" s="688"/>
      <c r="I138" s="679"/>
      <c r="J138" s="679"/>
      <c r="K138" s="679"/>
      <c r="L138" s="679"/>
      <c r="M138" s="679"/>
      <c r="N138" s="679"/>
      <c r="O138" s="688"/>
      <c r="P138" s="679"/>
      <c r="Q138" s="679"/>
      <c r="R138" s="688"/>
      <c r="S138" s="697"/>
      <c r="T138" s="688"/>
    </row>
    <row r="139" spans="1:20" ht="13.5" customHeight="1">
      <c r="A139" s="688"/>
      <c r="B139" s="688"/>
      <c r="C139" s="688"/>
      <c r="D139" s="688"/>
      <c r="E139" s="688"/>
      <c r="F139" s="688"/>
      <c r="G139" s="688"/>
      <c r="H139" s="688"/>
      <c r="I139" s="679"/>
      <c r="J139" s="679"/>
      <c r="K139" s="679"/>
      <c r="L139" s="679"/>
      <c r="M139" s="679"/>
      <c r="N139" s="679"/>
      <c r="O139" s="688"/>
      <c r="P139" s="679"/>
      <c r="Q139" s="679"/>
      <c r="R139" s="688"/>
      <c r="S139" s="697"/>
      <c r="T139" s="688"/>
    </row>
    <row r="140" spans="1:20" ht="13.5" customHeight="1">
      <c r="A140" s="688"/>
      <c r="B140" s="688"/>
      <c r="C140" s="688"/>
      <c r="D140" s="688"/>
      <c r="E140" s="688"/>
      <c r="F140" s="688"/>
      <c r="G140" s="688"/>
      <c r="H140" s="688"/>
      <c r="I140" s="679"/>
      <c r="J140" s="679"/>
      <c r="K140" s="679"/>
      <c r="L140" s="679"/>
      <c r="M140" s="679"/>
      <c r="N140" s="679"/>
      <c r="O140" s="688"/>
      <c r="P140" s="679"/>
      <c r="Q140" s="679"/>
      <c r="R140" s="688"/>
      <c r="S140" s="697"/>
      <c r="T140" s="688"/>
    </row>
    <row r="141" spans="1:20" ht="13.5" customHeight="1">
      <c r="A141" s="688"/>
      <c r="B141" s="688"/>
      <c r="C141" s="688"/>
      <c r="D141" s="688"/>
      <c r="E141" s="688"/>
      <c r="F141" s="688"/>
      <c r="G141" s="688"/>
      <c r="H141" s="688"/>
      <c r="I141" s="679"/>
      <c r="J141" s="679"/>
      <c r="K141" s="679"/>
      <c r="L141" s="679"/>
      <c r="M141" s="679"/>
      <c r="N141" s="679"/>
      <c r="O141" s="688"/>
      <c r="P141" s="679"/>
      <c r="Q141" s="679"/>
      <c r="R141" s="688"/>
      <c r="S141" s="697"/>
      <c r="T141" s="688"/>
    </row>
    <row r="142" spans="1:20" ht="13.5" customHeight="1">
      <c r="A142" s="688"/>
      <c r="B142" s="688"/>
      <c r="C142" s="688"/>
      <c r="D142" s="688"/>
      <c r="E142" s="688"/>
      <c r="F142" s="688"/>
      <c r="G142" s="688"/>
      <c r="H142" s="688"/>
      <c r="I142" s="679"/>
      <c r="J142" s="679"/>
      <c r="K142" s="679"/>
      <c r="L142" s="679"/>
      <c r="M142" s="679"/>
      <c r="N142" s="679"/>
      <c r="O142" s="688"/>
      <c r="P142" s="679"/>
      <c r="Q142" s="679"/>
      <c r="R142" s="688"/>
      <c r="S142" s="697"/>
      <c r="T142" s="688"/>
    </row>
    <row r="143" spans="1:20" ht="13.5" customHeight="1">
      <c r="A143" s="688"/>
      <c r="B143" s="688"/>
      <c r="C143" s="688"/>
      <c r="D143" s="688"/>
      <c r="E143" s="688"/>
      <c r="F143" s="688"/>
      <c r="G143" s="688"/>
      <c r="H143" s="688"/>
      <c r="I143" s="679"/>
      <c r="J143" s="679"/>
      <c r="K143" s="679"/>
      <c r="L143" s="679"/>
      <c r="M143" s="679"/>
      <c r="N143" s="679"/>
      <c r="O143" s="688"/>
      <c r="P143" s="679"/>
      <c r="Q143" s="679"/>
      <c r="R143" s="688"/>
      <c r="S143" s="697"/>
      <c r="T143" s="688"/>
    </row>
    <row r="144" spans="1:20" ht="13.5" customHeight="1">
      <c r="A144" s="688"/>
      <c r="B144" s="688"/>
      <c r="C144" s="688"/>
      <c r="D144" s="688"/>
      <c r="E144" s="688"/>
      <c r="F144" s="688"/>
      <c r="G144" s="688"/>
      <c r="H144" s="688"/>
      <c r="I144" s="679"/>
      <c r="J144" s="679"/>
      <c r="K144" s="679"/>
      <c r="L144" s="679"/>
      <c r="M144" s="679"/>
      <c r="N144" s="679"/>
      <c r="O144" s="688"/>
      <c r="P144" s="679"/>
      <c r="Q144" s="679"/>
      <c r="R144" s="688"/>
      <c r="S144" s="697"/>
      <c r="T144" s="688"/>
    </row>
    <row r="145" spans="1:20" ht="13.5" customHeight="1">
      <c r="A145" s="688"/>
      <c r="B145" s="688"/>
      <c r="C145" s="688"/>
      <c r="D145" s="688"/>
      <c r="E145" s="688"/>
      <c r="F145" s="688"/>
      <c r="G145" s="688"/>
      <c r="H145" s="688"/>
      <c r="I145" s="679"/>
      <c r="J145" s="679"/>
      <c r="K145" s="679"/>
      <c r="L145" s="679"/>
      <c r="M145" s="679"/>
      <c r="N145" s="679"/>
      <c r="O145" s="688"/>
      <c r="P145" s="679"/>
      <c r="Q145" s="679"/>
      <c r="R145" s="688"/>
      <c r="S145" s="697"/>
      <c r="T145" s="688"/>
    </row>
    <row r="146" spans="1:20" ht="13.5" customHeight="1">
      <c r="A146" s="688"/>
      <c r="B146" s="688"/>
      <c r="C146" s="688"/>
      <c r="D146" s="688"/>
      <c r="E146" s="688"/>
      <c r="F146" s="688"/>
      <c r="G146" s="688"/>
      <c r="H146" s="688"/>
      <c r="I146" s="679"/>
      <c r="J146" s="679"/>
      <c r="K146" s="679"/>
      <c r="L146" s="679"/>
      <c r="M146" s="679"/>
      <c r="N146" s="679"/>
      <c r="O146" s="688"/>
      <c r="P146" s="679"/>
      <c r="Q146" s="679"/>
      <c r="R146" s="688"/>
      <c r="S146" s="697"/>
      <c r="T146" s="688"/>
    </row>
    <row r="147" spans="1:20" ht="13.5" customHeight="1">
      <c r="A147" s="688"/>
      <c r="B147" s="688"/>
      <c r="C147" s="688"/>
      <c r="D147" s="688"/>
      <c r="E147" s="688"/>
      <c r="F147" s="688"/>
      <c r="G147" s="688"/>
      <c r="H147" s="688"/>
      <c r="I147" s="679"/>
      <c r="J147" s="679"/>
      <c r="K147" s="679"/>
      <c r="L147" s="679"/>
      <c r="M147" s="679"/>
      <c r="N147" s="679"/>
      <c r="O147" s="688"/>
      <c r="P147" s="679"/>
      <c r="Q147" s="679"/>
      <c r="R147" s="688"/>
      <c r="S147" s="697"/>
      <c r="T147" s="688"/>
    </row>
    <row r="148" spans="1:20" ht="13.5" customHeight="1">
      <c r="A148" s="688"/>
      <c r="B148" s="688"/>
      <c r="C148" s="688"/>
      <c r="D148" s="688"/>
      <c r="E148" s="688"/>
      <c r="F148" s="688"/>
      <c r="G148" s="688"/>
      <c r="H148" s="688"/>
      <c r="I148" s="679"/>
      <c r="J148" s="679"/>
      <c r="K148" s="679"/>
      <c r="L148" s="679"/>
      <c r="M148" s="679"/>
      <c r="N148" s="679"/>
      <c r="O148" s="688"/>
      <c r="P148" s="679"/>
      <c r="Q148" s="679"/>
      <c r="R148" s="688"/>
      <c r="S148" s="697"/>
      <c r="T148" s="688"/>
    </row>
    <row r="149" spans="1:20" ht="13.5" customHeight="1">
      <c r="A149" s="688"/>
      <c r="B149" s="688"/>
      <c r="C149" s="688"/>
      <c r="D149" s="688"/>
      <c r="E149" s="688"/>
      <c r="F149" s="688"/>
      <c r="G149" s="688"/>
      <c r="H149" s="688"/>
      <c r="I149" s="679"/>
      <c r="J149" s="679"/>
      <c r="K149" s="679"/>
      <c r="L149" s="679"/>
      <c r="M149" s="679"/>
      <c r="N149" s="679"/>
      <c r="O149" s="688"/>
      <c r="P149" s="679"/>
      <c r="Q149" s="679"/>
      <c r="R149" s="688"/>
      <c r="S149" s="697"/>
      <c r="T149" s="688"/>
    </row>
    <row r="150" spans="1:20" ht="13.5" customHeight="1">
      <c r="A150" s="688"/>
      <c r="B150" s="688"/>
      <c r="C150" s="688"/>
      <c r="D150" s="688"/>
      <c r="E150" s="688"/>
      <c r="F150" s="688"/>
      <c r="G150" s="688"/>
      <c r="H150" s="688"/>
      <c r="I150" s="679"/>
      <c r="J150" s="679"/>
      <c r="K150" s="679"/>
      <c r="L150" s="679"/>
      <c r="M150" s="679"/>
      <c r="N150" s="679"/>
      <c r="O150" s="688"/>
      <c r="P150" s="679"/>
      <c r="Q150" s="679"/>
      <c r="R150" s="688"/>
      <c r="S150" s="697"/>
      <c r="T150" s="688"/>
    </row>
    <row r="151" spans="1:20" ht="13.5" customHeight="1">
      <c r="A151" s="688"/>
      <c r="B151" s="688"/>
      <c r="C151" s="688"/>
      <c r="D151" s="688"/>
      <c r="E151" s="688"/>
      <c r="F151" s="688"/>
      <c r="G151" s="688"/>
      <c r="H151" s="688"/>
      <c r="I151" s="679"/>
      <c r="J151" s="679"/>
      <c r="K151" s="679"/>
      <c r="L151" s="679"/>
      <c r="M151" s="679"/>
      <c r="N151" s="679"/>
      <c r="O151" s="688"/>
      <c r="P151" s="679"/>
      <c r="Q151" s="679"/>
      <c r="R151" s="688"/>
      <c r="S151" s="697"/>
      <c r="T151" s="688"/>
    </row>
    <row r="152" spans="1:20" ht="13.5" customHeight="1">
      <c r="A152" s="688"/>
      <c r="B152" s="688"/>
      <c r="C152" s="688"/>
      <c r="D152" s="688"/>
      <c r="E152" s="688"/>
      <c r="F152" s="688"/>
      <c r="G152" s="688"/>
      <c r="H152" s="688"/>
      <c r="I152" s="679"/>
      <c r="J152" s="679"/>
      <c r="K152" s="679"/>
      <c r="L152" s="679"/>
      <c r="M152" s="679"/>
      <c r="N152" s="679"/>
      <c r="O152" s="688"/>
      <c r="P152" s="679"/>
      <c r="Q152" s="679"/>
      <c r="R152" s="688"/>
      <c r="S152" s="697"/>
      <c r="T152" s="688"/>
    </row>
    <row r="153" spans="1:20" ht="13.5" customHeight="1">
      <c r="A153" s="688"/>
      <c r="B153" s="688"/>
      <c r="C153" s="688"/>
      <c r="D153" s="688"/>
      <c r="E153" s="688"/>
      <c r="F153" s="688"/>
      <c r="G153" s="688"/>
      <c r="H153" s="688"/>
      <c r="I153" s="679"/>
      <c r="J153" s="679"/>
      <c r="K153" s="679"/>
      <c r="L153" s="679"/>
      <c r="M153" s="679"/>
      <c r="N153" s="679"/>
      <c r="O153" s="688"/>
      <c r="P153" s="679"/>
      <c r="Q153" s="679"/>
      <c r="R153" s="688"/>
      <c r="S153" s="697"/>
      <c r="T153" s="688"/>
    </row>
    <row r="154" spans="1:20" ht="13.5" customHeight="1">
      <c r="A154" s="688"/>
      <c r="B154" s="688"/>
      <c r="C154" s="688"/>
      <c r="D154" s="688"/>
      <c r="E154" s="688"/>
      <c r="F154" s="688"/>
      <c r="G154" s="688"/>
      <c r="H154" s="688"/>
      <c r="I154" s="679"/>
      <c r="J154" s="679"/>
      <c r="K154" s="679"/>
      <c r="L154" s="679"/>
      <c r="M154" s="679"/>
      <c r="N154" s="679"/>
      <c r="O154" s="688"/>
      <c r="P154" s="679"/>
      <c r="Q154" s="679"/>
      <c r="R154" s="688"/>
      <c r="S154" s="697"/>
      <c r="T154" s="688"/>
    </row>
    <row r="155" spans="1:20" ht="13.5" customHeight="1">
      <c r="A155" s="688"/>
      <c r="B155" s="688"/>
      <c r="C155" s="688"/>
      <c r="D155" s="688"/>
      <c r="E155" s="688"/>
      <c r="F155" s="688"/>
      <c r="G155" s="688"/>
      <c r="H155" s="688"/>
      <c r="I155" s="679"/>
      <c r="J155" s="679"/>
      <c r="K155" s="679"/>
      <c r="L155" s="679"/>
      <c r="M155" s="679"/>
      <c r="N155" s="679"/>
      <c r="O155" s="688"/>
      <c r="P155" s="679"/>
      <c r="Q155" s="679"/>
      <c r="R155" s="688"/>
      <c r="S155" s="697"/>
      <c r="T155" s="688"/>
    </row>
    <row r="156" spans="1:20" ht="13.5" customHeight="1">
      <c r="A156" s="688"/>
      <c r="B156" s="688"/>
      <c r="C156" s="688"/>
      <c r="D156" s="688"/>
      <c r="E156" s="688"/>
      <c r="F156" s="688"/>
      <c r="G156" s="688"/>
      <c r="H156" s="688"/>
      <c r="I156" s="679"/>
      <c r="J156" s="679"/>
      <c r="K156" s="679"/>
      <c r="L156" s="679"/>
      <c r="M156" s="679"/>
      <c r="N156" s="679"/>
      <c r="O156" s="688"/>
      <c r="P156" s="679"/>
      <c r="Q156" s="679"/>
      <c r="R156" s="688"/>
      <c r="S156" s="697"/>
      <c r="T156" s="688"/>
    </row>
    <row r="157" spans="1:20" ht="13.5" customHeight="1">
      <c r="A157" s="688"/>
      <c r="B157" s="688"/>
      <c r="C157" s="688"/>
      <c r="D157" s="688"/>
      <c r="E157" s="688"/>
      <c r="F157" s="688"/>
      <c r="G157" s="688"/>
      <c r="H157" s="688"/>
      <c r="I157" s="679"/>
      <c r="J157" s="679"/>
      <c r="K157" s="679"/>
      <c r="L157" s="679"/>
      <c r="M157" s="679"/>
      <c r="N157" s="679"/>
      <c r="O157" s="688"/>
      <c r="P157" s="679"/>
      <c r="Q157" s="679"/>
      <c r="R157" s="688"/>
      <c r="S157" s="697"/>
      <c r="T157" s="688"/>
    </row>
    <row r="158" spans="1:20" ht="13.5" customHeight="1">
      <c r="A158" s="688"/>
      <c r="B158" s="688"/>
      <c r="C158" s="688"/>
      <c r="D158" s="688"/>
      <c r="E158" s="688"/>
      <c r="F158" s="688"/>
      <c r="G158" s="688"/>
      <c r="H158" s="688"/>
      <c r="I158" s="679"/>
      <c r="J158" s="679"/>
      <c r="K158" s="679"/>
      <c r="L158" s="679"/>
      <c r="M158" s="679"/>
      <c r="N158" s="679"/>
      <c r="O158" s="688"/>
      <c r="P158" s="679"/>
      <c r="Q158" s="679"/>
      <c r="R158" s="688"/>
      <c r="S158" s="697"/>
      <c r="T158" s="688"/>
    </row>
    <row r="159" spans="1:20" ht="13.5" customHeight="1">
      <c r="A159" s="688"/>
      <c r="B159" s="688"/>
      <c r="C159" s="688"/>
      <c r="D159" s="688"/>
      <c r="E159" s="688"/>
      <c r="F159" s="688"/>
      <c r="G159" s="688"/>
      <c r="H159" s="688"/>
      <c r="I159" s="679"/>
      <c r="J159" s="679"/>
      <c r="K159" s="679"/>
      <c r="L159" s="679"/>
      <c r="M159" s="679"/>
      <c r="N159" s="679"/>
      <c r="O159" s="688"/>
      <c r="P159" s="679"/>
      <c r="Q159" s="679"/>
      <c r="R159" s="688"/>
      <c r="S159" s="697"/>
      <c r="T159" s="688"/>
    </row>
    <row r="160" spans="1:20" ht="13.5" customHeight="1">
      <c r="A160" s="688"/>
      <c r="B160" s="688"/>
      <c r="C160" s="688"/>
      <c r="D160" s="688"/>
      <c r="E160" s="688"/>
      <c r="F160" s="688"/>
      <c r="G160" s="688"/>
      <c r="H160" s="688"/>
      <c r="I160" s="679"/>
      <c r="J160" s="679"/>
      <c r="K160" s="679"/>
      <c r="L160" s="679"/>
      <c r="M160" s="679"/>
      <c r="N160" s="679"/>
      <c r="O160" s="688"/>
      <c r="P160" s="679"/>
      <c r="Q160" s="679"/>
      <c r="R160" s="688"/>
      <c r="S160" s="697"/>
      <c r="T160" s="688"/>
    </row>
    <row r="161" spans="1:20" ht="13.5" customHeight="1">
      <c r="A161" s="688"/>
      <c r="B161" s="688"/>
      <c r="C161" s="688"/>
      <c r="D161" s="688"/>
      <c r="E161" s="688"/>
      <c r="F161" s="688"/>
      <c r="G161" s="688"/>
      <c r="H161" s="688"/>
      <c r="I161" s="679"/>
      <c r="J161" s="679"/>
      <c r="K161" s="679"/>
      <c r="L161" s="679"/>
      <c r="M161" s="679"/>
      <c r="N161" s="679"/>
      <c r="O161" s="688"/>
      <c r="P161" s="679"/>
      <c r="Q161" s="679"/>
      <c r="R161" s="688"/>
      <c r="S161" s="697"/>
      <c r="T161" s="688"/>
    </row>
    <row r="162" spans="1:20" ht="13.5" customHeight="1">
      <c r="A162" s="688"/>
      <c r="B162" s="688"/>
      <c r="C162" s="688"/>
      <c r="D162" s="688"/>
      <c r="E162" s="688"/>
      <c r="F162" s="688"/>
      <c r="G162" s="688"/>
      <c r="H162" s="688"/>
      <c r="I162" s="679"/>
      <c r="J162" s="679"/>
      <c r="K162" s="679"/>
      <c r="L162" s="679"/>
      <c r="M162" s="679"/>
      <c r="N162" s="679"/>
      <c r="O162" s="688"/>
      <c r="P162" s="679"/>
      <c r="Q162" s="679"/>
      <c r="R162" s="688"/>
      <c r="S162" s="697"/>
      <c r="T162" s="688"/>
    </row>
    <row r="163" spans="1:20" ht="13.5" customHeight="1">
      <c r="A163" s="688"/>
      <c r="B163" s="688"/>
      <c r="C163" s="688"/>
      <c r="D163" s="688"/>
      <c r="E163" s="688"/>
      <c r="F163" s="688"/>
      <c r="G163" s="688"/>
      <c r="H163" s="688"/>
      <c r="I163" s="679"/>
      <c r="J163" s="679"/>
      <c r="K163" s="679"/>
      <c r="L163" s="679"/>
      <c r="M163" s="679"/>
      <c r="N163" s="679"/>
      <c r="O163" s="688"/>
      <c r="P163" s="679"/>
      <c r="Q163" s="679"/>
      <c r="R163" s="688"/>
      <c r="S163" s="697"/>
      <c r="T163" s="688"/>
    </row>
    <row r="164" spans="1:20" ht="13.5" customHeight="1">
      <c r="A164" s="688"/>
      <c r="B164" s="688"/>
      <c r="C164" s="688"/>
      <c r="D164" s="688"/>
      <c r="E164" s="688"/>
      <c r="F164" s="688"/>
      <c r="G164" s="688"/>
      <c r="H164" s="688"/>
      <c r="I164" s="679"/>
      <c r="J164" s="679"/>
      <c r="K164" s="679"/>
      <c r="L164" s="679"/>
      <c r="M164" s="679"/>
      <c r="N164" s="679"/>
      <c r="O164" s="688"/>
      <c r="P164" s="679"/>
      <c r="Q164" s="679"/>
      <c r="R164" s="688"/>
      <c r="S164" s="697"/>
      <c r="T164" s="688"/>
    </row>
    <row r="165" spans="1:20" ht="13.5" customHeight="1">
      <c r="A165" s="688"/>
      <c r="B165" s="688"/>
      <c r="C165" s="688"/>
      <c r="D165" s="688"/>
      <c r="E165" s="688"/>
      <c r="F165" s="688"/>
      <c r="G165" s="688"/>
      <c r="H165" s="688"/>
      <c r="I165" s="679"/>
      <c r="J165" s="679"/>
      <c r="K165" s="679"/>
      <c r="L165" s="679"/>
      <c r="M165" s="679"/>
      <c r="N165" s="679"/>
      <c r="O165" s="688"/>
      <c r="P165" s="679"/>
      <c r="Q165" s="679"/>
      <c r="R165" s="688"/>
      <c r="S165" s="697"/>
      <c r="T165" s="688"/>
    </row>
    <row r="166" spans="1:20" ht="13.5" customHeight="1">
      <c r="A166" s="688"/>
      <c r="B166" s="688"/>
      <c r="C166" s="688"/>
      <c r="D166" s="688"/>
      <c r="E166" s="688"/>
      <c r="F166" s="688"/>
      <c r="G166" s="688"/>
      <c r="H166" s="688"/>
      <c r="I166" s="679"/>
      <c r="J166" s="679"/>
      <c r="K166" s="679"/>
      <c r="L166" s="679"/>
      <c r="M166" s="679"/>
      <c r="N166" s="679"/>
      <c r="O166" s="688"/>
      <c r="P166" s="679"/>
      <c r="Q166" s="679"/>
      <c r="R166" s="688"/>
      <c r="S166" s="697"/>
      <c r="T166" s="688"/>
    </row>
    <row r="167" spans="1:20" ht="13.5" customHeight="1">
      <c r="A167" s="688"/>
      <c r="B167" s="688"/>
      <c r="C167" s="688"/>
      <c r="D167" s="688"/>
      <c r="E167" s="688"/>
      <c r="F167" s="688"/>
      <c r="G167" s="688"/>
      <c r="H167" s="688"/>
      <c r="I167" s="679"/>
      <c r="J167" s="679"/>
      <c r="K167" s="679"/>
      <c r="L167" s="679"/>
      <c r="M167" s="679"/>
      <c r="N167" s="679"/>
      <c r="O167" s="688"/>
      <c r="P167" s="679"/>
      <c r="Q167" s="679"/>
      <c r="R167" s="688"/>
      <c r="S167" s="697"/>
      <c r="T167" s="688"/>
    </row>
    <row r="168" spans="1:20" ht="13.5" customHeight="1">
      <c r="A168" s="688"/>
      <c r="B168" s="688"/>
      <c r="C168" s="688"/>
      <c r="D168" s="688"/>
      <c r="E168" s="688"/>
      <c r="F168" s="688"/>
      <c r="G168" s="688"/>
      <c r="H168" s="688"/>
      <c r="I168" s="679"/>
      <c r="J168" s="679"/>
      <c r="K168" s="679"/>
      <c r="L168" s="679"/>
      <c r="M168" s="679"/>
      <c r="N168" s="679"/>
      <c r="O168" s="688"/>
      <c r="P168" s="679"/>
      <c r="Q168" s="679"/>
      <c r="R168" s="688"/>
      <c r="S168" s="697"/>
      <c r="T168" s="688"/>
    </row>
    <row r="169" spans="1:20" ht="13.5" customHeight="1">
      <c r="A169" s="688"/>
      <c r="B169" s="688"/>
      <c r="C169" s="688"/>
      <c r="D169" s="688"/>
      <c r="E169" s="688"/>
      <c r="F169" s="688"/>
      <c r="G169" s="688"/>
      <c r="H169" s="688"/>
      <c r="I169" s="679"/>
      <c r="J169" s="679"/>
      <c r="K169" s="679"/>
      <c r="L169" s="679"/>
      <c r="M169" s="679"/>
      <c r="N169" s="679"/>
      <c r="O169" s="688"/>
      <c r="P169" s="679"/>
      <c r="Q169" s="679"/>
      <c r="R169" s="688"/>
      <c r="S169" s="697"/>
      <c r="T169" s="688"/>
    </row>
    <row r="170" spans="1:20" ht="13.5" customHeight="1">
      <c r="A170" s="688"/>
      <c r="B170" s="688"/>
      <c r="C170" s="688"/>
      <c r="D170" s="688"/>
      <c r="E170" s="688"/>
      <c r="F170" s="688"/>
      <c r="G170" s="688"/>
      <c r="H170" s="688"/>
      <c r="I170" s="679"/>
      <c r="J170" s="679"/>
      <c r="K170" s="679"/>
      <c r="L170" s="679"/>
      <c r="M170" s="679"/>
      <c r="N170" s="679"/>
      <c r="O170" s="688"/>
      <c r="P170" s="679"/>
      <c r="Q170" s="679"/>
      <c r="R170" s="688"/>
      <c r="S170" s="697"/>
      <c r="T170" s="688"/>
    </row>
    <row r="171" spans="1:20" ht="13.5" customHeight="1">
      <c r="A171" s="688"/>
      <c r="B171" s="688"/>
      <c r="C171" s="688"/>
      <c r="D171" s="688"/>
      <c r="E171" s="688"/>
      <c r="F171" s="688"/>
      <c r="G171" s="688"/>
      <c r="H171" s="688"/>
      <c r="I171" s="679"/>
      <c r="J171" s="679"/>
      <c r="K171" s="679"/>
      <c r="L171" s="679"/>
      <c r="M171" s="679"/>
      <c r="N171" s="679"/>
      <c r="O171" s="688"/>
      <c r="P171" s="679"/>
      <c r="Q171" s="679"/>
      <c r="R171" s="688"/>
      <c r="S171" s="697"/>
      <c r="T171" s="688"/>
    </row>
    <row r="172" spans="1:20" ht="13.5" customHeight="1">
      <c r="A172" s="688"/>
      <c r="B172" s="688"/>
      <c r="C172" s="688"/>
      <c r="D172" s="688"/>
      <c r="E172" s="688"/>
      <c r="F172" s="688"/>
      <c r="G172" s="688"/>
      <c r="H172" s="688"/>
      <c r="I172" s="679"/>
      <c r="J172" s="679"/>
      <c r="K172" s="679"/>
      <c r="L172" s="679"/>
      <c r="M172" s="679"/>
      <c r="N172" s="679"/>
      <c r="O172" s="688"/>
      <c r="P172" s="679"/>
      <c r="Q172" s="679"/>
      <c r="R172" s="688"/>
      <c r="S172" s="697"/>
      <c r="T172" s="688"/>
    </row>
    <row r="173" spans="1:20" ht="13.5" customHeight="1">
      <c r="A173" s="688"/>
      <c r="B173" s="688"/>
      <c r="C173" s="688"/>
      <c r="D173" s="688"/>
      <c r="E173" s="688"/>
      <c r="F173" s="688"/>
      <c r="G173" s="688"/>
      <c r="H173" s="688"/>
      <c r="I173" s="679"/>
      <c r="J173" s="679"/>
      <c r="K173" s="679"/>
      <c r="L173" s="679"/>
      <c r="M173" s="679"/>
      <c r="N173" s="679"/>
      <c r="O173" s="688"/>
      <c r="P173" s="679"/>
      <c r="Q173" s="679"/>
      <c r="R173" s="688"/>
      <c r="S173" s="697"/>
      <c r="T173" s="688"/>
    </row>
    <row r="174" spans="1:20" ht="13.5" customHeight="1">
      <c r="A174" s="688"/>
      <c r="B174" s="688"/>
      <c r="C174" s="688"/>
      <c r="D174" s="688"/>
      <c r="E174" s="688"/>
      <c r="F174" s="688"/>
      <c r="G174" s="688"/>
      <c r="H174" s="688"/>
      <c r="I174" s="679"/>
      <c r="J174" s="679"/>
      <c r="K174" s="679"/>
      <c r="L174" s="679"/>
      <c r="M174" s="679"/>
      <c r="N174" s="679"/>
      <c r="O174" s="688"/>
      <c r="P174" s="679"/>
      <c r="Q174" s="679"/>
      <c r="R174" s="688"/>
      <c r="S174" s="697"/>
      <c r="T174" s="688"/>
    </row>
    <row r="175" spans="1:20" ht="13.5" customHeight="1">
      <c r="A175" s="688"/>
      <c r="B175" s="688"/>
      <c r="C175" s="688"/>
      <c r="D175" s="688"/>
      <c r="E175" s="688"/>
      <c r="F175" s="688"/>
      <c r="G175" s="688"/>
      <c r="H175" s="688"/>
      <c r="I175" s="679"/>
      <c r="J175" s="679"/>
      <c r="K175" s="679"/>
      <c r="L175" s="679"/>
      <c r="M175" s="679"/>
      <c r="N175" s="679"/>
      <c r="O175" s="688"/>
      <c r="P175" s="679"/>
      <c r="Q175" s="679"/>
      <c r="R175" s="688"/>
      <c r="S175" s="697"/>
      <c r="T175" s="688"/>
    </row>
    <row r="176" spans="1:20" ht="13.5" customHeight="1">
      <c r="A176" s="688"/>
      <c r="B176" s="688"/>
      <c r="C176" s="688"/>
      <c r="D176" s="688"/>
      <c r="E176" s="688"/>
      <c r="F176" s="688"/>
      <c r="G176" s="688"/>
      <c r="H176" s="688"/>
      <c r="I176" s="679"/>
      <c r="J176" s="679"/>
      <c r="K176" s="679"/>
      <c r="L176" s="679"/>
      <c r="M176" s="679"/>
      <c r="N176" s="679"/>
      <c r="O176" s="688"/>
      <c r="P176" s="679"/>
      <c r="Q176" s="679"/>
      <c r="R176" s="688"/>
      <c r="S176" s="697"/>
      <c r="T176" s="688"/>
    </row>
    <row r="177" spans="1:20" ht="13.5" customHeight="1">
      <c r="A177" s="688"/>
      <c r="B177" s="688"/>
      <c r="C177" s="688"/>
      <c r="D177" s="688"/>
      <c r="E177" s="688"/>
      <c r="F177" s="688"/>
      <c r="G177" s="688"/>
      <c r="H177" s="688"/>
      <c r="I177" s="679"/>
      <c r="J177" s="679"/>
      <c r="K177" s="679"/>
      <c r="L177" s="679"/>
      <c r="M177" s="679"/>
      <c r="N177" s="679"/>
      <c r="O177" s="688"/>
      <c r="P177" s="679"/>
      <c r="Q177" s="679"/>
      <c r="R177" s="688"/>
      <c r="S177" s="697"/>
      <c r="T177" s="688"/>
    </row>
    <row r="178" spans="1:20" ht="13.5" customHeight="1">
      <c r="A178" s="688"/>
      <c r="B178" s="688"/>
      <c r="C178" s="688"/>
      <c r="D178" s="688"/>
      <c r="E178" s="688"/>
      <c r="F178" s="688"/>
      <c r="G178" s="688"/>
      <c r="H178" s="688"/>
      <c r="I178" s="679"/>
      <c r="J178" s="679"/>
      <c r="K178" s="679"/>
      <c r="L178" s="679"/>
      <c r="M178" s="679"/>
      <c r="N178" s="679"/>
      <c r="O178" s="688"/>
      <c r="P178" s="679"/>
      <c r="Q178" s="679"/>
      <c r="R178" s="688"/>
      <c r="S178" s="697"/>
      <c r="T178" s="688"/>
    </row>
    <row r="179" spans="1:20" ht="13.5" customHeight="1">
      <c r="A179" s="688"/>
      <c r="B179" s="688"/>
      <c r="C179" s="688"/>
      <c r="D179" s="688"/>
      <c r="E179" s="688"/>
      <c r="F179" s="688"/>
      <c r="G179" s="688"/>
      <c r="H179" s="688"/>
      <c r="I179" s="679"/>
      <c r="J179" s="679"/>
      <c r="K179" s="679"/>
      <c r="L179" s="679"/>
      <c r="M179" s="679"/>
      <c r="N179" s="679"/>
      <c r="O179" s="688"/>
      <c r="P179" s="679"/>
      <c r="Q179" s="679"/>
      <c r="R179" s="688"/>
      <c r="S179" s="697"/>
      <c r="T179" s="688"/>
    </row>
    <row r="180" spans="1:20" ht="13.5" customHeight="1">
      <c r="A180" s="688"/>
      <c r="B180" s="688"/>
      <c r="C180" s="688"/>
      <c r="D180" s="688"/>
      <c r="E180" s="688"/>
      <c r="F180" s="688"/>
      <c r="G180" s="688"/>
      <c r="H180" s="688"/>
      <c r="I180" s="679"/>
      <c r="J180" s="679"/>
      <c r="K180" s="679"/>
      <c r="L180" s="679"/>
      <c r="M180" s="679"/>
      <c r="N180" s="679"/>
      <c r="O180" s="688"/>
      <c r="P180" s="679"/>
      <c r="Q180" s="679"/>
      <c r="R180" s="688"/>
      <c r="S180" s="697"/>
      <c r="T180" s="688"/>
    </row>
    <row r="181" spans="1:20" ht="13.5" customHeight="1">
      <c r="A181" s="688"/>
      <c r="B181" s="688"/>
      <c r="C181" s="688"/>
      <c r="D181" s="688"/>
      <c r="E181" s="688"/>
      <c r="F181" s="688"/>
      <c r="G181" s="688"/>
      <c r="H181" s="688"/>
      <c r="I181" s="679"/>
      <c r="J181" s="679"/>
      <c r="K181" s="679"/>
      <c r="L181" s="679"/>
      <c r="M181" s="679"/>
      <c r="N181" s="679"/>
      <c r="O181" s="688"/>
      <c r="P181" s="679"/>
      <c r="Q181" s="679"/>
      <c r="R181" s="688"/>
      <c r="S181" s="697"/>
      <c r="T181" s="688"/>
    </row>
    <row r="182" spans="1:20" ht="13.5" customHeight="1">
      <c r="A182" s="688"/>
      <c r="B182" s="688"/>
      <c r="C182" s="688"/>
      <c r="D182" s="688"/>
      <c r="E182" s="688"/>
      <c r="F182" s="688"/>
      <c r="G182" s="688"/>
      <c r="H182" s="688"/>
      <c r="I182" s="679"/>
      <c r="J182" s="679"/>
      <c r="K182" s="679"/>
      <c r="L182" s="679"/>
      <c r="M182" s="679"/>
      <c r="N182" s="679"/>
      <c r="O182" s="688"/>
      <c r="P182" s="679"/>
      <c r="Q182" s="679"/>
      <c r="R182" s="688"/>
      <c r="S182" s="697"/>
      <c r="T182" s="688"/>
    </row>
    <row r="183" spans="1:20" ht="13.5" customHeight="1">
      <c r="A183" s="688"/>
      <c r="B183" s="688"/>
      <c r="C183" s="688"/>
      <c r="D183" s="688"/>
      <c r="E183" s="688"/>
      <c r="F183" s="688"/>
      <c r="G183" s="688"/>
      <c r="H183" s="688"/>
      <c r="I183" s="679"/>
      <c r="J183" s="679"/>
      <c r="K183" s="679"/>
      <c r="L183" s="679"/>
      <c r="M183" s="679"/>
      <c r="N183" s="679"/>
      <c r="O183" s="688"/>
      <c r="P183" s="679"/>
      <c r="Q183" s="679"/>
      <c r="R183" s="688"/>
      <c r="S183" s="697"/>
      <c r="T183" s="688"/>
    </row>
    <row r="184" spans="1:20" ht="13.5" customHeight="1">
      <c r="A184" s="688"/>
      <c r="B184" s="688"/>
      <c r="C184" s="688"/>
      <c r="D184" s="688"/>
      <c r="E184" s="688"/>
      <c r="F184" s="688"/>
      <c r="G184" s="688"/>
      <c r="H184" s="688"/>
      <c r="I184" s="679"/>
      <c r="J184" s="679"/>
      <c r="K184" s="679"/>
      <c r="L184" s="679"/>
      <c r="M184" s="679"/>
      <c r="N184" s="679"/>
      <c r="O184" s="688"/>
      <c r="P184" s="679"/>
      <c r="Q184" s="679"/>
      <c r="R184" s="688"/>
      <c r="S184" s="697"/>
      <c r="T184" s="688"/>
    </row>
    <row r="185" spans="1:20" ht="13.5" customHeight="1">
      <c r="A185" s="688"/>
      <c r="B185" s="688"/>
      <c r="C185" s="688"/>
      <c r="D185" s="688"/>
      <c r="E185" s="688"/>
      <c r="F185" s="688"/>
      <c r="G185" s="688"/>
      <c r="H185" s="688"/>
      <c r="I185" s="679"/>
      <c r="J185" s="679"/>
      <c r="K185" s="679"/>
      <c r="L185" s="679"/>
      <c r="M185" s="679"/>
      <c r="N185" s="679"/>
      <c r="O185" s="688"/>
      <c r="P185" s="679"/>
      <c r="Q185" s="679"/>
      <c r="R185" s="688"/>
      <c r="S185" s="697"/>
      <c r="T185" s="688"/>
    </row>
    <row r="186" spans="1:20" ht="13.5" customHeight="1">
      <c r="A186" s="688"/>
      <c r="B186" s="688"/>
      <c r="C186" s="688"/>
      <c r="D186" s="688"/>
      <c r="E186" s="688"/>
      <c r="F186" s="688"/>
      <c r="G186" s="688"/>
      <c r="H186" s="688"/>
      <c r="I186" s="679"/>
      <c r="J186" s="679"/>
      <c r="K186" s="679"/>
      <c r="L186" s="679"/>
      <c r="M186" s="679"/>
      <c r="N186" s="679"/>
      <c r="O186" s="688"/>
      <c r="P186" s="679"/>
      <c r="Q186" s="679"/>
      <c r="R186" s="688"/>
      <c r="S186" s="697"/>
      <c r="T186" s="688"/>
    </row>
    <row r="187" spans="1:20" ht="13.5" customHeight="1">
      <c r="A187" s="688"/>
      <c r="B187" s="688"/>
      <c r="C187" s="688"/>
      <c r="D187" s="688"/>
      <c r="E187" s="688"/>
      <c r="F187" s="688"/>
      <c r="G187" s="688"/>
      <c r="H187" s="688"/>
      <c r="I187" s="679"/>
      <c r="J187" s="679"/>
      <c r="K187" s="679"/>
      <c r="L187" s="679"/>
      <c r="M187" s="679"/>
      <c r="N187" s="679"/>
      <c r="O187" s="688"/>
      <c r="P187" s="679"/>
      <c r="Q187" s="679"/>
      <c r="R187" s="688"/>
      <c r="S187" s="697"/>
      <c r="T187" s="688"/>
    </row>
    <row r="188" spans="1:20" ht="13.5" customHeight="1">
      <c r="A188" s="688"/>
      <c r="B188" s="688"/>
      <c r="C188" s="688"/>
      <c r="D188" s="688"/>
      <c r="E188" s="688"/>
      <c r="F188" s="688"/>
      <c r="G188" s="688"/>
      <c r="H188" s="688"/>
      <c r="I188" s="679"/>
      <c r="J188" s="679"/>
      <c r="K188" s="679"/>
      <c r="L188" s="679"/>
      <c r="M188" s="679"/>
      <c r="N188" s="679"/>
      <c r="O188" s="688"/>
      <c r="P188" s="679"/>
      <c r="Q188" s="679"/>
      <c r="R188" s="688"/>
      <c r="S188" s="697"/>
      <c r="T188" s="688"/>
    </row>
    <row r="189" spans="1:20" ht="13.5" customHeight="1">
      <c r="A189" s="688"/>
      <c r="B189" s="688"/>
      <c r="C189" s="688"/>
      <c r="D189" s="688"/>
      <c r="E189" s="688"/>
      <c r="F189" s="688"/>
      <c r="G189" s="688"/>
      <c r="H189" s="688"/>
      <c r="I189" s="679"/>
      <c r="J189" s="679"/>
      <c r="K189" s="679"/>
      <c r="L189" s="679"/>
      <c r="M189" s="679"/>
      <c r="N189" s="679"/>
      <c r="O189" s="688"/>
      <c r="P189" s="679"/>
      <c r="Q189" s="679"/>
      <c r="R189" s="688"/>
      <c r="S189" s="697"/>
      <c r="T189" s="688"/>
    </row>
    <row r="190" spans="1:20" ht="13.5" customHeight="1">
      <c r="A190" s="688"/>
      <c r="B190" s="688"/>
      <c r="C190" s="688"/>
      <c r="D190" s="688"/>
      <c r="E190" s="688"/>
      <c r="F190" s="688"/>
      <c r="G190" s="688"/>
      <c r="H190" s="688"/>
      <c r="I190" s="679"/>
      <c r="J190" s="679"/>
      <c r="K190" s="679"/>
      <c r="L190" s="679"/>
      <c r="M190" s="679"/>
      <c r="N190" s="679"/>
      <c r="O190" s="688"/>
      <c r="P190" s="679"/>
      <c r="Q190" s="679"/>
      <c r="R190" s="688"/>
      <c r="S190" s="697"/>
      <c r="T190" s="688"/>
    </row>
    <row r="191" spans="1:20" ht="13.5" customHeight="1">
      <c r="A191" s="688"/>
      <c r="B191" s="688"/>
      <c r="C191" s="688"/>
      <c r="D191" s="688"/>
      <c r="E191" s="688"/>
      <c r="F191" s="688"/>
      <c r="G191" s="688"/>
      <c r="H191" s="688"/>
      <c r="I191" s="679"/>
      <c r="J191" s="679"/>
      <c r="K191" s="679"/>
      <c r="L191" s="679"/>
      <c r="M191" s="679"/>
      <c r="N191" s="679"/>
      <c r="O191" s="688"/>
      <c r="P191" s="679"/>
      <c r="Q191" s="679"/>
      <c r="R191" s="688"/>
      <c r="S191" s="697"/>
      <c r="T191" s="688"/>
    </row>
    <row r="192" spans="1:20" ht="13.5" customHeight="1">
      <c r="A192" s="688"/>
      <c r="B192" s="688"/>
      <c r="C192" s="688"/>
      <c r="D192" s="688"/>
      <c r="E192" s="688"/>
      <c r="F192" s="688"/>
      <c r="G192" s="688"/>
      <c r="H192" s="688"/>
      <c r="I192" s="679"/>
      <c r="J192" s="679"/>
      <c r="K192" s="679"/>
      <c r="L192" s="679"/>
      <c r="M192" s="679"/>
      <c r="N192" s="679"/>
      <c r="O192" s="688"/>
      <c r="P192" s="679"/>
      <c r="Q192" s="679"/>
      <c r="R192" s="688"/>
      <c r="S192" s="697"/>
      <c r="T192" s="688"/>
    </row>
    <row r="193" spans="1:20" ht="13.5" customHeight="1">
      <c r="A193" s="688"/>
      <c r="B193" s="688"/>
      <c r="C193" s="688"/>
      <c r="D193" s="688"/>
      <c r="E193" s="688"/>
      <c r="F193" s="688"/>
      <c r="G193" s="688"/>
      <c r="H193" s="688"/>
      <c r="I193" s="679"/>
      <c r="J193" s="679"/>
      <c r="K193" s="679"/>
      <c r="L193" s="679"/>
      <c r="M193" s="679"/>
      <c r="N193" s="679"/>
      <c r="O193" s="688"/>
      <c r="P193" s="679"/>
      <c r="Q193" s="679"/>
      <c r="R193" s="688"/>
      <c r="S193" s="697"/>
      <c r="T193" s="688"/>
    </row>
    <row r="194" spans="1:20" ht="13.5" customHeight="1">
      <c r="A194" s="688"/>
      <c r="B194" s="688"/>
      <c r="C194" s="688"/>
      <c r="D194" s="688"/>
      <c r="E194" s="688"/>
      <c r="F194" s="688"/>
      <c r="G194" s="688"/>
      <c r="H194" s="688"/>
      <c r="I194" s="679"/>
      <c r="J194" s="679"/>
      <c r="K194" s="679"/>
      <c r="L194" s="679"/>
      <c r="M194" s="679"/>
      <c r="N194" s="679"/>
      <c r="O194" s="688"/>
      <c r="P194" s="679"/>
      <c r="Q194" s="679"/>
      <c r="R194" s="688"/>
      <c r="S194" s="697"/>
      <c r="T194" s="688"/>
    </row>
    <row r="195" spans="1:20" ht="13.5" customHeight="1">
      <c r="A195" s="688"/>
      <c r="B195" s="688"/>
      <c r="C195" s="688"/>
      <c r="D195" s="688"/>
      <c r="E195" s="688"/>
      <c r="F195" s="688"/>
      <c r="G195" s="688"/>
      <c r="H195" s="688"/>
      <c r="I195" s="679"/>
      <c r="J195" s="679"/>
      <c r="K195" s="679"/>
      <c r="L195" s="679"/>
      <c r="M195" s="679"/>
      <c r="N195" s="679"/>
      <c r="O195" s="688"/>
      <c r="P195" s="679"/>
      <c r="Q195" s="679"/>
      <c r="R195" s="688"/>
      <c r="S195" s="697"/>
      <c r="T195" s="688"/>
    </row>
    <row r="196" spans="1:20" ht="13.5" customHeight="1">
      <c r="A196" s="688"/>
      <c r="B196" s="688"/>
      <c r="C196" s="688"/>
      <c r="D196" s="688"/>
      <c r="E196" s="688"/>
      <c r="F196" s="688"/>
      <c r="G196" s="688"/>
      <c r="H196" s="688"/>
      <c r="I196" s="679"/>
      <c r="J196" s="679"/>
      <c r="K196" s="679"/>
      <c r="L196" s="679"/>
      <c r="M196" s="679"/>
      <c r="N196" s="679"/>
      <c r="O196" s="688"/>
      <c r="P196" s="679"/>
      <c r="Q196" s="679"/>
      <c r="R196" s="688"/>
      <c r="S196" s="697"/>
      <c r="T196" s="688"/>
    </row>
    <row r="197" spans="1:20" ht="13.5" customHeight="1">
      <c r="A197" s="688"/>
      <c r="B197" s="688"/>
      <c r="C197" s="688"/>
      <c r="D197" s="688"/>
      <c r="E197" s="688"/>
      <c r="F197" s="688"/>
      <c r="G197" s="688"/>
      <c r="H197" s="688"/>
      <c r="I197" s="679"/>
      <c r="J197" s="679"/>
      <c r="K197" s="679"/>
      <c r="L197" s="679"/>
      <c r="M197" s="679"/>
      <c r="N197" s="679"/>
      <c r="O197" s="688"/>
      <c r="P197" s="679"/>
      <c r="Q197" s="679"/>
      <c r="R197" s="688"/>
      <c r="S197" s="697"/>
      <c r="T197" s="688"/>
    </row>
    <row r="198" spans="1:20" ht="13.5" customHeight="1">
      <c r="A198" s="688"/>
      <c r="B198" s="688"/>
      <c r="C198" s="688"/>
      <c r="D198" s="688"/>
      <c r="E198" s="688"/>
      <c r="F198" s="688"/>
      <c r="G198" s="688"/>
      <c r="H198" s="688"/>
      <c r="I198" s="679"/>
      <c r="J198" s="679"/>
      <c r="K198" s="679"/>
      <c r="L198" s="679"/>
      <c r="M198" s="679"/>
      <c r="N198" s="679"/>
      <c r="O198" s="688"/>
      <c r="P198" s="679"/>
      <c r="Q198" s="679"/>
      <c r="R198" s="688"/>
      <c r="S198" s="697"/>
      <c r="T198" s="688"/>
    </row>
    <row r="199" spans="1:20" ht="13.5" customHeight="1">
      <c r="A199" s="688"/>
      <c r="B199" s="688"/>
      <c r="C199" s="688"/>
      <c r="D199" s="688"/>
      <c r="E199" s="688"/>
      <c r="F199" s="688"/>
      <c r="G199" s="688"/>
      <c r="H199" s="688"/>
      <c r="I199" s="679"/>
      <c r="J199" s="679"/>
      <c r="K199" s="679"/>
      <c r="L199" s="679"/>
      <c r="M199" s="679"/>
      <c r="N199" s="679"/>
      <c r="O199" s="688"/>
      <c r="P199" s="679"/>
      <c r="Q199" s="679"/>
      <c r="R199" s="688"/>
      <c r="S199" s="697"/>
      <c r="T199" s="688"/>
    </row>
    <row r="200" spans="1:20" ht="13.5" customHeight="1">
      <c r="A200" s="688"/>
      <c r="B200" s="688"/>
      <c r="C200" s="688"/>
      <c r="D200" s="688"/>
      <c r="E200" s="688"/>
      <c r="F200" s="688"/>
      <c r="G200" s="688"/>
      <c r="H200" s="688"/>
      <c r="I200" s="679"/>
      <c r="J200" s="679"/>
      <c r="K200" s="679"/>
      <c r="L200" s="679"/>
      <c r="M200" s="679"/>
      <c r="N200" s="679"/>
      <c r="O200" s="688"/>
      <c r="P200" s="679"/>
      <c r="Q200" s="679"/>
      <c r="R200" s="688"/>
      <c r="S200" s="697"/>
      <c r="T200" s="688"/>
    </row>
    <row r="201" spans="1:20" ht="13.5" customHeight="1">
      <c r="A201" s="688"/>
      <c r="B201" s="688"/>
      <c r="C201" s="688"/>
      <c r="D201" s="688"/>
      <c r="E201" s="688"/>
      <c r="F201" s="688"/>
      <c r="G201" s="688"/>
      <c r="H201" s="688"/>
      <c r="I201" s="679"/>
      <c r="J201" s="679"/>
      <c r="K201" s="679"/>
      <c r="L201" s="679"/>
      <c r="M201" s="679"/>
      <c r="N201" s="679"/>
      <c r="O201" s="688"/>
      <c r="P201" s="679"/>
      <c r="Q201" s="679"/>
      <c r="R201" s="688"/>
      <c r="S201" s="697"/>
      <c r="T201" s="688"/>
    </row>
    <row r="202" spans="1:20" ht="13.5" customHeight="1">
      <c r="A202" s="688"/>
      <c r="B202" s="688"/>
      <c r="C202" s="688"/>
      <c r="D202" s="688"/>
      <c r="E202" s="688"/>
      <c r="F202" s="688"/>
      <c r="G202" s="688"/>
      <c r="H202" s="688"/>
      <c r="I202" s="679"/>
      <c r="J202" s="679"/>
      <c r="K202" s="679"/>
      <c r="L202" s="679"/>
      <c r="M202" s="679"/>
      <c r="N202" s="679"/>
      <c r="O202" s="688"/>
      <c r="P202" s="679"/>
      <c r="Q202" s="679"/>
      <c r="R202" s="688"/>
      <c r="S202" s="697"/>
      <c r="T202" s="688"/>
    </row>
    <row r="203" spans="1:20" ht="13.5" customHeight="1">
      <c r="A203" s="688"/>
      <c r="B203" s="688"/>
      <c r="C203" s="688"/>
      <c r="D203" s="688"/>
      <c r="E203" s="688"/>
      <c r="F203" s="688"/>
      <c r="G203" s="688"/>
      <c r="H203" s="688"/>
      <c r="I203" s="679"/>
      <c r="J203" s="679"/>
      <c r="K203" s="679"/>
      <c r="L203" s="679"/>
      <c r="M203" s="679"/>
      <c r="N203" s="679"/>
      <c r="O203" s="688"/>
      <c r="P203" s="679"/>
      <c r="Q203" s="679"/>
      <c r="R203" s="688"/>
      <c r="S203" s="697"/>
      <c r="T203" s="688"/>
    </row>
    <row r="204" spans="1:20" ht="13.5" customHeight="1">
      <c r="A204" s="688"/>
      <c r="B204" s="688"/>
      <c r="C204" s="688"/>
      <c r="D204" s="688"/>
      <c r="E204" s="688"/>
      <c r="F204" s="688"/>
      <c r="G204" s="688"/>
      <c r="H204" s="688"/>
      <c r="I204" s="679"/>
      <c r="J204" s="679"/>
      <c r="K204" s="679"/>
      <c r="L204" s="679"/>
      <c r="M204" s="679"/>
      <c r="N204" s="679"/>
      <c r="O204" s="688"/>
      <c r="P204" s="679"/>
      <c r="Q204" s="679"/>
      <c r="R204" s="688"/>
      <c r="S204" s="697"/>
      <c r="T204" s="688"/>
    </row>
    <row r="205" spans="1:20" ht="13.5" customHeight="1">
      <c r="A205" s="688"/>
      <c r="B205" s="688"/>
      <c r="C205" s="688"/>
      <c r="D205" s="688"/>
      <c r="E205" s="688"/>
      <c r="F205" s="688"/>
      <c r="G205" s="688"/>
      <c r="H205" s="688"/>
      <c r="I205" s="679"/>
      <c r="J205" s="679"/>
      <c r="K205" s="679"/>
      <c r="L205" s="679"/>
      <c r="M205" s="679"/>
      <c r="N205" s="679"/>
      <c r="O205" s="688"/>
      <c r="P205" s="679"/>
      <c r="Q205" s="679"/>
      <c r="R205" s="688"/>
      <c r="S205" s="697"/>
      <c r="T205" s="688"/>
    </row>
    <row r="206" spans="1:20" ht="13.5" customHeight="1">
      <c r="A206" s="688"/>
      <c r="B206" s="688"/>
      <c r="C206" s="688"/>
      <c r="D206" s="688"/>
      <c r="E206" s="688"/>
      <c r="F206" s="688"/>
      <c r="G206" s="688"/>
      <c r="H206" s="688"/>
      <c r="I206" s="679"/>
      <c r="J206" s="679"/>
      <c r="K206" s="679"/>
      <c r="L206" s="679"/>
      <c r="M206" s="679"/>
      <c r="N206" s="679"/>
      <c r="O206" s="688"/>
      <c r="P206" s="679"/>
      <c r="Q206" s="679"/>
      <c r="R206" s="688"/>
      <c r="S206" s="697"/>
      <c r="T206" s="688"/>
    </row>
    <row r="207" spans="1:20" ht="13.5" customHeight="1">
      <c r="A207" s="688"/>
      <c r="B207" s="688"/>
      <c r="C207" s="688"/>
      <c r="D207" s="688"/>
      <c r="E207" s="688"/>
      <c r="F207" s="688"/>
      <c r="G207" s="688"/>
      <c r="H207" s="688"/>
      <c r="I207" s="679"/>
      <c r="J207" s="679"/>
      <c r="K207" s="679"/>
      <c r="L207" s="679"/>
      <c r="M207" s="679"/>
      <c r="N207" s="679"/>
      <c r="O207" s="688"/>
      <c r="P207" s="679"/>
      <c r="Q207" s="679"/>
      <c r="R207" s="688"/>
      <c r="S207" s="697"/>
      <c r="T207" s="688"/>
    </row>
    <row r="208" spans="1:20" ht="13.5" customHeight="1">
      <c r="A208" s="688"/>
      <c r="B208" s="688"/>
      <c r="C208" s="688"/>
      <c r="D208" s="688"/>
      <c r="E208" s="688"/>
      <c r="F208" s="688"/>
      <c r="G208" s="688"/>
      <c r="H208" s="688"/>
      <c r="I208" s="679"/>
      <c r="J208" s="679"/>
      <c r="K208" s="679"/>
      <c r="L208" s="679"/>
      <c r="M208" s="679"/>
      <c r="N208" s="679"/>
      <c r="O208" s="688"/>
      <c r="P208" s="679"/>
      <c r="Q208" s="679"/>
      <c r="R208" s="688"/>
      <c r="S208" s="697"/>
      <c r="T208" s="688"/>
    </row>
    <row r="209" spans="1:20" ht="13.5" customHeight="1">
      <c r="A209" s="688"/>
      <c r="B209" s="688"/>
      <c r="C209" s="688"/>
      <c r="D209" s="688"/>
      <c r="E209" s="688"/>
      <c r="F209" s="688"/>
      <c r="G209" s="688"/>
      <c r="H209" s="688"/>
      <c r="I209" s="679"/>
      <c r="J209" s="679"/>
      <c r="K209" s="679"/>
      <c r="L209" s="679"/>
      <c r="M209" s="679"/>
      <c r="N209" s="679"/>
      <c r="O209" s="688"/>
      <c r="P209" s="679"/>
      <c r="Q209" s="679"/>
      <c r="R209" s="688"/>
      <c r="S209" s="697"/>
      <c r="T209" s="688"/>
    </row>
    <row r="210" spans="1:20" ht="13.5" customHeight="1">
      <c r="A210" s="688"/>
      <c r="B210" s="688"/>
      <c r="C210" s="688"/>
      <c r="D210" s="688"/>
      <c r="E210" s="688"/>
      <c r="F210" s="688"/>
      <c r="G210" s="688"/>
      <c r="H210" s="688"/>
      <c r="I210" s="679"/>
      <c r="J210" s="679"/>
      <c r="K210" s="679"/>
      <c r="L210" s="679"/>
      <c r="M210" s="679"/>
      <c r="N210" s="679"/>
      <c r="O210" s="688"/>
      <c r="P210" s="679"/>
      <c r="Q210" s="679"/>
      <c r="R210" s="688"/>
      <c r="S210" s="697"/>
      <c r="T210" s="688"/>
    </row>
    <row r="211" spans="1:20" ht="13.5" customHeight="1">
      <c r="A211" s="688"/>
      <c r="B211" s="688"/>
      <c r="C211" s="688"/>
      <c r="D211" s="688"/>
      <c r="E211" s="688"/>
      <c r="F211" s="688"/>
      <c r="G211" s="688"/>
      <c r="H211" s="688"/>
      <c r="I211" s="679"/>
      <c r="J211" s="679"/>
      <c r="K211" s="679"/>
      <c r="L211" s="679"/>
      <c r="M211" s="679"/>
      <c r="N211" s="679"/>
      <c r="O211" s="688"/>
      <c r="P211" s="679"/>
      <c r="Q211" s="679"/>
      <c r="R211" s="688"/>
      <c r="S211" s="697"/>
      <c r="T211" s="688"/>
    </row>
    <row r="212" spans="1:20" ht="13.5" customHeight="1">
      <c r="A212" s="688"/>
      <c r="B212" s="688"/>
      <c r="C212" s="688"/>
      <c r="D212" s="688"/>
      <c r="E212" s="688"/>
      <c r="F212" s="688"/>
      <c r="G212" s="688"/>
      <c r="H212" s="688"/>
      <c r="I212" s="679"/>
      <c r="J212" s="679"/>
      <c r="K212" s="679"/>
      <c r="L212" s="679"/>
      <c r="M212" s="679"/>
      <c r="N212" s="679"/>
      <c r="O212" s="688"/>
      <c r="P212" s="679"/>
      <c r="Q212" s="679"/>
      <c r="R212" s="688"/>
      <c r="S212" s="697"/>
      <c r="T212" s="688"/>
    </row>
    <row r="213" spans="1:20" ht="13.5" customHeight="1">
      <c r="A213" s="688"/>
      <c r="B213" s="688"/>
      <c r="C213" s="688"/>
      <c r="D213" s="688"/>
      <c r="E213" s="688"/>
      <c r="F213" s="688"/>
      <c r="G213" s="688"/>
      <c r="H213" s="688"/>
      <c r="I213" s="679"/>
      <c r="J213" s="679"/>
      <c r="K213" s="679"/>
      <c r="L213" s="679"/>
      <c r="M213" s="679"/>
      <c r="N213" s="679"/>
      <c r="O213" s="688"/>
      <c r="P213" s="679"/>
      <c r="Q213" s="679"/>
      <c r="R213" s="688"/>
      <c r="S213" s="697"/>
      <c r="T213" s="688"/>
    </row>
    <row r="214" spans="1:20" ht="13.5" customHeight="1">
      <c r="A214" s="688"/>
      <c r="B214" s="688"/>
      <c r="C214" s="688"/>
      <c r="D214" s="688"/>
      <c r="E214" s="688"/>
      <c r="F214" s="688"/>
      <c r="G214" s="688"/>
      <c r="H214" s="688"/>
      <c r="I214" s="679"/>
      <c r="J214" s="679"/>
      <c r="K214" s="679"/>
      <c r="L214" s="679"/>
      <c r="M214" s="679"/>
      <c r="N214" s="679"/>
      <c r="O214" s="688"/>
      <c r="P214" s="679"/>
      <c r="Q214" s="679"/>
      <c r="R214" s="688"/>
      <c r="S214" s="697"/>
      <c r="T214" s="688"/>
    </row>
    <row r="215" spans="1:20" ht="13.5" customHeight="1">
      <c r="A215" s="688"/>
      <c r="B215" s="688"/>
      <c r="C215" s="688"/>
      <c r="D215" s="688"/>
      <c r="E215" s="688"/>
      <c r="F215" s="688"/>
      <c r="G215" s="688"/>
      <c r="H215" s="688"/>
      <c r="I215" s="679"/>
      <c r="J215" s="679"/>
      <c r="K215" s="679"/>
      <c r="L215" s="679"/>
      <c r="M215" s="679"/>
      <c r="N215" s="679"/>
      <c r="O215" s="688"/>
      <c r="P215" s="679"/>
      <c r="Q215" s="679"/>
      <c r="R215" s="688"/>
      <c r="S215" s="697"/>
      <c r="T215" s="688"/>
    </row>
    <row r="216" spans="1:20" ht="13.5" customHeight="1">
      <c r="A216" s="688"/>
      <c r="B216" s="688"/>
      <c r="C216" s="688"/>
      <c r="D216" s="688"/>
      <c r="E216" s="688"/>
      <c r="F216" s="688"/>
      <c r="G216" s="688"/>
      <c r="H216" s="688"/>
      <c r="I216" s="679"/>
      <c r="J216" s="679"/>
      <c r="K216" s="679"/>
      <c r="L216" s="679"/>
      <c r="M216" s="679"/>
      <c r="N216" s="679"/>
      <c r="O216" s="688"/>
      <c r="P216" s="679"/>
      <c r="Q216" s="679"/>
      <c r="R216" s="688"/>
      <c r="S216" s="697"/>
      <c r="T216" s="688"/>
    </row>
    <row r="217" spans="1:20" ht="13.5" customHeight="1">
      <c r="A217" s="688"/>
      <c r="B217" s="688"/>
      <c r="C217" s="688"/>
      <c r="D217" s="688"/>
      <c r="E217" s="688"/>
      <c r="F217" s="688"/>
      <c r="G217" s="688"/>
      <c r="H217" s="688"/>
      <c r="I217" s="679"/>
      <c r="J217" s="679"/>
      <c r="K217" s="679"/>
      <c r="L217" s="679"/>
      <c r="M217" s="679"/>
      <c r="N217" s="679"/>
      <c r="O217" s="688"/>
      <c r="P217" s="679"/>
      <c r="Q217" s="679"/>
      <c r="R217" s="688"/>
      <c r="S217" s="697"/>
      <c r="T217" s="688"/>
    </row>
    <row r="218" spans="1:20" ht="13.5" customHeight="1">
      <c r="A218" s="688"/>
      <c r="B218" s="688"/>
      <c r="C218" s="688"/>
      <c r="D218" s="688"/>
      <c r="E218" s="688"/>
      <c r="F218" s="688"/>
      <c r="G218" s="688"/>
      <c r="H218" s="688"/>
      <c r="I218" s="679"/>
      <c r="J218" s="679"/>
      <c r="K218" s="679"/>
      <c r="L218" s="679"/>
      <c r="M218" s="679"/>
      <c r="N218" s="679"/>
      <c r="O218" s="688"/>
      <c r="P218" s="679"/>
      <c r="Q218" s="679"/>
      <c r="R218" s="688"/>
      <c r="S218" s="697"/>
      <c r="T218" s="688"/>
    </row>
    <row r="219" spans="1:20" ht="13.5" customHeight="1">
      <c r="A219" s="688"/>
      <c r="B219" s="688"/>
      <c r="C219" s="688"/>
      <c r="D219" s="688"/>
      <c r="E219" s="688"/>
      <c r="F219" s="688"/>
      <c r="G219" s="688"/>
      <c r="H219" s="688"/>
      <c r="I219" s="679"/>
      <c r="J219" s="679"/>
      <c r="K219" s="679"/>
      <c r="L219" s="679"/>
      <c r="M219" s="679"/>
      <c r="N219" s="679"/>
      <c r="O219" s="688"/>
      <c r="P219" s="679"/>
      <c r="Q219" s="679"/>
      <c r="R219" s="688"/>
      <c r="S219" s="697"/>
      <c r="T219" s="688"/>
    </row>
    <row r="220" spans="1:20" ht="13.5" customHeight="1">
      <c r="A220" s="688"/>
      <c r="B220" s="688"/>
      <c r="C220" s="688"/>
      <c r="D220" s="688"/>
      <c r="E220" s="688"/>
      <c r="F220" s="688"/>
      <c r="G220" s="688"/>
      <c r="H220" s="688"/>
      <c r="I220" s="679"/>
      <c r="J220" s="679"/>
      <c r="K220" s="679"/>
      <c r="L220" s="679"/>
      <c r="M220" s="679"/>
      <c r="N220" s="679"/>
      <c r="O220" s="688"/>
      <c r="P220" s="679"/>
      <c r="Q220" s="679"/>
      <c r="R220" s="688"/>
      <c r="S220" s="697"/>
      <c r="T220" s="688"/>
    </row>
    <row r="221" spans="1:20" ht="13.5" customHeight="1">
      <c r="A221" s="688"/>
      <c r="B221" s="688"/>
      <c r="C221" s="688"/>
      <c r="D221" s="688"/>
      <c r="E221" s="688"/>
      <c r="F221" s="688"/>
      <c r="G221" s="688"/>
      <c r="H221" s="688"/>
      <c r="I221" s="679"/>
      <c r="J221" s="679"/>
      <c r="K221" s="679"/>
      <c r="L221" s="679"/>
      <c r="M221" s="679"/>
      <c r="N221" s="679"/>
      <c r="O221" s="688"/>
      <c r="P221" s="679"/>
      <c r="Q221" s="679"/>
      <c r="R221" s="688"/>
      <c r="S221" s="697"/>
      <c r="T221" s="688"/>
    </row>
    <row r="222" spans="1:20" ht="13.5" customHeight="1">
      <c r="A222" s="688"/>
      <c r="B222" s="688"/>
      <c r="C222" s="688"/>
      <c r="D222" s="688"/>
      <c r="E222" s="688"/>
      <c r="F222" s="688"/>
      <c r="G222" s="688"/>
      <c r="H222" s="688"/>
      <c r="I222" s="679"/>
      <c r="J222" s="679"/>
      <c r="K222" s="679"/>
      <c r="L222" s="679"/>
      <c r="M222" s="679"/>
      <c r="N222" s="679"/>
      <c r="O222" s="688"/>
      <c r="P222" s="679"/>
      <c r="Q222" s="679"/>
      <c r="R222" s="688"/>
      <c r="S222" s="697"/>
      <c r="T222" s="688"/>
    </row>
    <row r="223" spans="1:20" ht="13.5" customHeight="1">
      <c r="A223" s="688"/>
      <c r="B223" s="688"/>
      <c r="C223" s="688"/>
      <c r="D223" s="688"/>
      <c r="E223" s="688"/>
      <c r="F223" s="688"/>
      <c r="G223" s="688"/>
      <c r="H223" s="688"/>
      <c r="I223" s="679"/>
      <c r="J223" s="679"/>
      <c r="K223" s="679"/>
      <c r="L223" s="679"/>
      <c r="M223" s="679"/>
      <c r="N223" s="679"/>
      <c r="O223" s="688"/>
      <c r="P223" s="679"/>
      <c r="Q223" s="679"/>
      <c r="R223" s="688"/>
      <c r="S223" s="697"/>
      <c r="T223" s="688"/>
    </row>
    <row r="224" spans="1:20" ht="13.5" customHeight="1">
      <c r="A224" s="688"/>
      <c r="B224" s="688"/>
      <c r="C224" s="688"/>
      <c r="D224" s="688"/>
      <c r="E224" s="688"/>
      <c r="F224" s="688"/>
      <c r="G224" s="688"/>
      <c r="H224" s="688"/>
      <c r="I224" s="679"/>
      <c r="J224" s="679"/>
      <c r="K224" s="679"/>
      <c r="L224" s="679"/>
      <c r="M224" s="679"/>
      <c r="N224" s="679"/>
      <c r="O224" s="688"/>
      <c r="P224" s="679"/>
      <c r="Q224" s="679"/>
      <c r="R224" s="688"/>
      <c r="S224" s="697"/>
      <c r="T224" s="688"/>
    </row>
    <row r="225" spans="1:20" ht="13.5" customHeight="1">
      <c r="A225" s="688"/>
      <c r="B225" s="688"/>
      <c r="C225" s="688"/>
      <c r="D225" s="688"/>
      <c r="E225" s="688"/>
      <c r="F225" s="688"/>
      <c r="G225" s="688"/>
      <c r="H225" s="688"/>
      <c r="I225" s="679"/>
      <c r="J225" s="679"/>
      <c r="K225" s="679"/>
      <c r="L225" s="679"/>
      <c r="M225" s="679"/>
      <c r="N225" s="679"/>
      <c r="O225" s="688"/>
      <c r="P225" s="679"/>
      <c r="Q225" s="679"/>
      <c r="R225" s="688"/>
      <c r="S225" s="697"/>
      <c r="T225" s="688"/>
    </row>
    <row r="226" spans="1:20" ht="13.5" customHeight="1">
      <c r="A226" s="688"/>
      <c r="B226" s="688"/>
      <c r="C226" s="688"/>
      <c r="D226" s="688"/>
      <c r="E226" s="688"/>
      <c r="F226" s="688"/>
      <c r="G226" s="688"/>
      <c r="H226" s="688"/>
      <c r="I226" s="679"/>
      <c r="J226" s="679"/>
      <c r="K226" s="679"/>
      <c r="L226" s="679"/>
      <c r="M226" s="679"/>
      <c r="N226" s="679"/>
      <c r="O226" s="688"/>
      <c r="P226" s="679"/>
      <c r="Q226" s="679"/>
      <c r="R226" s="688"/>
      <c r="S226" s="697"/>
      <c r="T226" s="688"/>
    </row>
    <row r="227" spans="1:20" ht="13.5" customHeight="1">
      <c r="A227" s="688"/>
      <c r="B227" s="688"/>
      <c r="C227" s="688"/>
      <c r="D227" s="688"/>
      <c r="E227" s="688"/>
      <c r="F227" s="688"/>
      <c r="G227" s="688"/>
      <c r="H227" s="688"/>
      <c r="I227" s="679"/>
      <c r="J227" s="679"/>
      <c r="K227" s="679"/>
      <c r="L227" s="679"/>
      <c r="M227" s="679"/>
      <c r="N227" s="679"/>
      <c r="O227" s="688"/>
      <c r="P227" s="679"/>
      <c r="Q227" s="679"/>
      <c r="R227" s="688"/>
      <c r="S227" s="697"/>
      <c r="T227" s="688"/>
    </row>
    <row r="228" spans="1:20" ht="13.5" customHeight="1">
      <c r="A228" s="688"/>
      <c r="B228" s="688"/>
      <c r="C228" s="688"/>
      <c r="D228" s="688"/>
      <c r="E228" s="688"/>
      <c r="F228" s="688"/>
      <c r="G228" s="688"/>
      <c r="H228" s="688"/>
      <c r="I228" s="679"/>
      <c r="J228" s="679"/>
      <c r="K228" s="679"/>
      <c r="L228" s="679"/>
      <c r="M228" s="679"/>
      <c r="N228" s="679"/>
      <c r="O228" s="688"/>
      <c r="P228" s="679"/>
      <c r="Q228" s="679"/>
      <c r="R228" s="688"/>
      <c r="S228" s="697"/>
      <c r="T228" s="688"/>
    </row>
    <row r="229" spans="1:20" ht="13.5" customHeight="1">
      <c r="A229" s="688"/>
      <c r="B229" s="688"/>
      <c r="C229" s="688"/>
      <c r="D229" s="688"/>
      <c r="E229" s="688"/>
      <c r="F229" s="688"/>
      <c r="G229" s="688"/>
      <c r="H229" s="688"/>
      <c r="I229" s="679"/>
      <c r="J229" s="679"/>
      <c r="K229" s="679"/>
      <c r="L229" s="679"/>
      <c r="M229" s="679"/>
      <c r="N229" s="679"/>
      <c r="O229" s="688"/>
      <c r="P229" s="679"/>
      <c r="Q229" s="679"/>
      <c r="R229" s="688"/>
      <c r="S229" s="697"/>
      <c r="T229" s="688"/>
    </row>
    <row r="230" spans="1:20" ht="13.5" customHeight="1">
      <c r="A230" s="688"/>
      <c r="B230" s="688"/>
      <c r="C230" s="688"/>
      <c r="D230" s="688"/>
      <c r="E230" s="688"/>
      <c r="F230" s="688"/>
      <c r="G230" s="688"/>
      <c r="H230" s="688"/>
      <c r="I230" s="679"/>
      <c r="J230" s="679"/>
      <c r="K230" s="679"/>
      <c r="L230" s="679"/>
      <c r="M230" s="679"/>
      <c r="N230" s="679"/>
      <c r="O230" s="688"/>
      <c r="P230" s="679"/>
      <c r="Q230" s="679"/>
      <c r="R230" s="688"/>
      <c r="S230" s="697"/>
      <c r="T230" s="688"/>
    </row>
    <row r="231" spans="1:20" ht="13.5" customHeight="1">
      <c r="A231" s="688"/>
      <c r="B231" s="688"/>
      <c r="C231" s="688"/>
      <c r="D231" s="688"/>
      <c r="E231" s="688"/>
      <c r="F231" s="688"/>
      <c r="G231" s="688"/>
      <c r="H231" s="688"/>
      <c r="I231" s="679"/>
      <c r="J231" s="679"/>
      <c r="K231" s="679"/>
      <c r="L231" s="679"/>
      <c r="M231" s="679"/>
      <c r="N231" s="679"/>
      <c r="O231" s="688"/>
      <c r="P231" s="679"/>
      <c r="Q231" s="679"/>
      <c r="R231" s="688"/>
      <c r="S231" s="697"/>
      <c r="T231" s="688"/>
    </row>
    <row r="232" spans="1:20" ht="13.5" customHeight="1">
      <c r="A232" s="688"/>
      <c r="B232" s="688"/>
      <c r="C232" s="688"/>
      <c r="D232" s="688"/>
      <c r="E232" s="688"/>
      <c r="F232" s="688"/>
      <c r="G232" s="688"/>
      <c r="H232" s="688"/>
      <c r="I232" s="679"/>
      <c r="J232" s="679"/>
      <c r="K232" s="679"/>
      <c r="L232" s="679"/>
      <c r="M232" s="679"/>
      <c r="N232" s="679"/>
      <c r="O232" s="688"/>
      <c r="P232" s="679"/>
      <c r="Q232" s="679"/>
      <c r="R232" s="688"/>
      <c r="S232" s="697"/>
      <c r="T232" s="688"/>
    </row>
    <row r="233" spans="1:20" ht="13.5" customHeight="1">
      <c r="A233" s="688"/>
      <c r="B233" s="688"/>
      <c r="C233" s="688"/>
      <c r="D233" s="688"/>
      <c r="E233" s="688"/>
      <c r="F233" s="688"/>
      <c r="G233" s="688"/>
      <c r="H233" s="688"/>
      <c r="I233" s="679"/>
      <c r="J233" s="679"/>
      <c r="K233" s="679"/>
      <c r="L233" s="679"/>
      <c r="M233" s="679"/>
      <c r="N233" s="679"/>
      <c r="O233" s="688"/>
      <c r="P233" s="679"/>
      <c r="Q233" s="679"/>
      <c r="R233" s="688"/>
      <c r="S233" s="697"/>
      <c r="T233" s="688"/>
    </row>
    <row r="234" spans="1:20" ht="13.5" customHeight="1">
      <c r="A234" s="688"/>
      <c r="B234" s="688"/>
      <c r="C234" s="688"/>
      <c r="D234" s="688"/>
      <c r="E234" s="688"/>
      <c r="F234" s="688"/>
      <c r="G234" s="688"/>
      <c r="H234" s="688"/>
      <c r="I234" s="679"/>
      <c r="J234" s="679"/>
      <c r="K234" s="679"/>
      <c r="L234" s="679"/>
      <c r="M234" s="679"/>
      <c r="N234" s="679"/>
      <c r="O234" s="688"/>
      <c r="P234" s="679"/>
      <c r="Q234" s="679"/>
      <c r="R234" s="688"/>
      <c r="S234" s="697"/>
      <c r="T234" s="688"/>
    </row>
    <row r="235" spans="1:20" ht="13.5" customHeight="1">
      <c r="A235" s="688"/>
      <c r="B235" s="688"/>
      <c r="C235" s="688"/>
      <c r="D235" s="688"/>
      <c r="E235" s="688"/>
      <c r="F235" s="688"/>
      <c r="G235" s="688"/>
      <c r="H235" s="688"/>
      <c r="I235" s="679"/>
      <c r="J235" s="679"/>
      <c r="K235" s="679"/>
      <c r="L235" s="679"/>
      <c r="M235" s="679"/>
      <c r="N235" s="679"/>
      <c r="O235" s="688"/>
      <c r="P235" s="679"/>
      <c r="Q235" s="679"/>
      <c r="R235" s="688"/>
      <c r="S235" s="697"/>
      <c r="T235" s="688"/>
    </row>
    <row r="236" spans="1:20" ht="13.5" customHeight="1">
      <c r="A236" s="688"/>
      <c r="B236" s="688"/>
      <c r="C236" s="688"/>
      <c r="D236" s="688"/>
      <c r="E236" s="688"/>
      <c r="F236" s="688"/>
      <c r="G236" s="688"/>
      <c r="H236" s="688"/>
      <c r="I236" s="679"/>
      <c r="J236" s="679"/>
      <c r="K236" s="679"/>
      <c r="L236" s="679"/>
      <c r="M236" s="679"/>
      <c r="N236" s="679"/>
      <c r="O236" s="688"/>
      <c r="P236" s="679"/>
      <c r="Q236" s="679"/>
      <c r="R236" s="688"/>
      <c r="S236" s="697"/>
      <c r="T236" s="688"/>
    </row>
    <row r="237" spans="1:20" ht="13.5" customHeight="1">
      <c r="A237" s="688"/>
      <c r="B237" s="688"/>
      <c r="C237" s="688"/>
      <c r="D237" s="688"/>
      <c r="E237" s="688"/>
      <c r="F237" s="688"/>
      <c r="G237" s="688"/>
      <c r="H237" s="688"/>
      <c r="I237" s="679"/>
      <c r="J237" s="679"/>
      <c r="K237" s="679"/>
      <c r="L237" s="679"/>
      <c r="M237" s="679"/>
      <c r="N237" s="679"/>
      <c r="O237" s="688"/>
      <c r="P237" s="679"/>
      <c r="Q237" s="679"/>
      <c r="R237" s="688"/>
      <c r="S237" s="697"/>
      <c r="T237" s="688"/>
    </row>
    <row r="238" spans="1:20" ht="13.5" customHeight="1">
      <c r="A238" s="688"/>
      <c r="B238" s="688"/>
      <c r="C238" s="688"/>
      <c r="D238" s="688"/>
      <c r="E238" s="688"/>
      <c r="F238" s="688"/>
      <c r="G238" s="688"/>
      <c r="H238" s="688"/>
      <c r="I238" s="679"/>
      <c r="J238" s="679"/>
      <c r="K238" s="679"/>
      <c r="L238" s="679"/>
      <c r="M238" s="679"/>
      <c r="N238" s="679"/>
      <c r="O238" s="688"/>
      <c r="P238" s="679"/>
      <c r="Q238" s="679"/>
      <c r="R238" s="688"/>
      <c r="S238" s="697"/>
      <c r="T238" s="688"/>
    </row>
    <row r="239" spans="1:20" ht="13.5" customHeight="1">
      <c r="A239" s="688"/>
      <c r="B239" s="688"/>
      <c r="C239" s="688"/>
      <c r="D239" s="688"/>
      <c r="E239" s="688"/>
      <c r="F239" s="688"/>
      <c r="G239" s="688"/>
      <c r="H239" s="688"/>
      <c r="I239" s="679"/>
      <c r="J239" s="679"/>
      <c r="K239" s="679"/>
      <c r="L239" s="679"/>
      <c r="M239" s="679"/>
      <c r="N239" s="679"/>
      <c r="O239" s="688"/>
      <c r="P239" s="679"/>
      <c r="Q239" s="679"/>
      <c r="R239" s="688"/>
      <c r="S239" s="697"/>
      <c r="T239" s="688"/>
    </row>
    <row r="240" spans="1:20" ht="13.5" customHeight="1">
      <c r="A240" s="688"/>
      <c r="B240" s="688"/>
      <c r="C240" s="688"/>
      <c r="D240" s="688"/>
      <c r="E240" s="688"/>
      <c r="F240" s="688"/>
      <c r="G240" s="688"/>
      <c r="H240" s="688"/>
      <c r="I240" s="679"/>
      <c r="J240" s="679"/>
      <c r="K240" s="679"/>
      <c r="L240" s="679"/>
      <c r="M240" s="679"/>
      <c r="N240" s="679"/>
      <c r="O240" s="688"/>
      <c r="P240" s="679"/>
      <c r="Q240" s="679"/>
      <c r="R240" s="688"/>
      <c r="S240" s="697"/>
      <c r="T240" s="688"/>
    </row>
    <row r="241" spans="1:20" ht="13.5" customHeight="1">
      <c r="A241" s="688"/>
      <c r="B241" s="688"/>
      <c r="C241" s="688"/>
      <c r="D241" s="688"/>
      <c r="E241" s="688"/>
      <c r="F241" s="688"/>
      <c r="G241" s="688"/>
      <c r="H241" s="688"/>
      <c r="I241" s="679"/>
      <c r="J241" s="679"/>
      <c r="K241" s="679"/>
      <c r="L241" s="679"/>
      <c r="M241" s="679"/>
      <c r="N241" s="679"/>
      <c r="O241" s="688"/>
      <c r="P241" s="679"/>
      <c r="Q241" s="679"/>
      <c r="R241" s="688"/>
      <c r="S241" s="697"/>
      <c r="T241" s="688"/>
    </row>
    <row r="242" spans="1:20" ht="13.5" customHeight="1">
      <c r="A242" s="688"/>
      <c r="B242" s="688"/>
      <c r="C242" s="688"/>
      <c r="D242" s="688"/>
      <c r="E242" s="688"/>
      <c r="F242" s="688"/>
      <c r="G242" s="688"/>
      <c r="H242" s="688"/>
      <c r="I242" s="679"/>
      <c r="J242" s="679"/>
      <c r="K242" s="679"/>
      <c r="L242" s="679"/>
      <c r="M242" s="679"/>
      <c r="N242" s="679"/>
      <c r="O242" s="688"/>
      <c r="P242" s="679"/>
      <c r="Q242" s="679"/>
      <c r="R242" s="688"/>
      <c r="S242" s="697"/>
      <c r="T242" s="688"/>
    </row>
    <row r="243" spans="1:20" ht="13.5" customHeight="1">
      <c r="A243" s="688"/>
      <c r="B243" s="688"/>
      <c r="C243" s="688"/>
      <c r="D243" s="688"/>
      <c r="E243" s="688"/>
      <c r="F243" s="688"/>
      <c r="G243" s="688"/>
      <c r="H243" s="688"/>
      <c r="I243" s="679"/>
      <c r="J243" s="679"/>
      <c r="K243" s="679"/>
      <c r="L243" s="679"/>
      <c r="M243" s="679"/>
      <c r="N243" s="679"/>
      <c r="O243" s="688"/>
      <c r="P243" s="679"/>
      <c r="Q243" s="679"/>
      <c r="R243" s="688"/>
      <c r="S243" s="697"/>
      <c r="T243" s="688"/>
    </row>
    <row r="244" spans="1:20" ht="13.5" customHeight="1">
      <c r="A244" s="688"/>
      <c r="B244" s="688"/>
      <c r="C244" s="688"/>
      <c r="D244" s="688"/>
      <c r="E244" s="688"/>
      <c r="F244" s="688"/>
      <c r="G244" s="688"/>
      <c r="H244" s="688"/>
      <c r="I244" s="679"/>
      <c r="J244" s="679"/>
      <c r="K244" s="679"/>
      <c r="L244" s="679"/>
      <c r="M244" s="679"/>
      <c r="N244" s="679"/>
      <c r="O244" s="688"/>
      <c r="P244" s="679"/>
      <c r="Q244" s="679"/>
      <c r="R244" s="688"/>
      <c r="S244" s="697"/>
      <c r="T244" s="688"/>
    </row>
    <row r="245" spans="1:20" ht="13.5" customHeight="1">
      <c r="A245" s="688"/>
      <c r="B245" s="688"/>
      <c r="C245" s="688"/>
      <c r="D245" s="688"/>
      <c r="E245" s="688"/>
      <c r="F245" s="688"/>
      <c r="G245" s="688"/>
      <c r="H245" s="688"/>
      <c r="I245" s="679"/>
      <c r="J245" s="679"/>
      <c r="K245" s="679"/>
      <c r="L245" s="679"/>
      <c r="M245" s="679"/>
      <c r="N245" s="679"/>
      <c r="O245" s="688"/>
      <c r="P245" s="679"/>
      <c r="Q245" s="679"/>
      <c r="R245" s="688"/>
      <c r="S245" s="697"/>
      <c r="T245" s="688"/>
    </row>
    <row r="246" spans="1:20" ht="13.5" customHeight="1">
      <c r="A246" s="688"/>
      <c r="B246" s="688"/>
      <c r="C246" s="688"/>
      <c r="D246" s="688"/>
      <c r="E246" s="688"/>
      <c r="F246" s="688"/>
      <c r="G246" s="688"/>
      <c r="H246" s="688"/>
      <c r="I246" s="679"/>
      <c r="J246" s="679"/>
      <c r="K246" s="679"/>
      <c r="L246" s="679"/>
      <c r="M246" s="679"/>
      <c r="N246" s="679"/>
      <c r="O246" s="688"/>
      <c r="P246" s="679"/>
      <c r="Q246" s="679"/>
      <c r="R246" s="688"/>
      <c r="S246" s="697"/>
      <c r="T246" s="688"/>
    </row>
    <row r="247" spans="1:20" ht="13.5" customHeight="1">
      <c r="A247" s="688"/>
      <c r="B247" s="688"/>
      <c r="C247" s="688"/>
      <c r="D247" s="688"/>
      <c r="E247" s="688"/>
      <c r="F247" s="688"/>
      <c r="G247" s="688"/>
      <c r="H247" s="688"/>
      <c r="I247" s="679"/>
      <c r="J247" s="679"/>
      <c r="K247" s="679"/>
      <c r="L247" s="679"/>
      <c r="M247" s="679"/>
      <c r="N247" s="679"/>
      <c r="O247" s="688"/>
      <c r="P247" s="679"/>
      <c r="Q247" s="679"/>
      <c r="R247" s="688"/>
      <c r="S247" s="697"/>
      <c r="T247" s="688"/>
    </row>
    <row r="248" spans="1:20" ht="13.5" customHeight="1">
      <c r="A248" s="688"/>
      <c r="B248" s="688"/>
      <c r="C248" s="688"/>
      <c r="D248" s="688"/>
      <c r="E248" s="688"/>
      <c r="F248" s="688"/>
      <c r="G248" s="688"/>
      <c r="H248" s="688"/>
      <c r="I248" s="679"/>
      <c r="J248" s="679"/>
      <c r="K248" s="679"/>
      <c r="L248" s="679"/>
      <c r="M248" s="679"/>
      <c r="N248" s="679"/>
      <c r="O248" s="688"/>
      <c r="P248" s="679"/>
      <c r="Q248" s="679"/>
      <c r="R248" s="688"/>
      <c r="S248" s="697"/>
      <c r="T248" s="688"/>
    </row>
    <row r="249" spans="1:20" ht="13.5" customHeight="1">
      <c r="A249" s="688"/>
      <c r="B249" s="688"/>
      <c r="C249" s="688"/>
      <c r="D249" s="688"/>
      <c r="E249" s="688"/>
      <c r="F249" s="688"/>
      <c r="G249" s="688"/>
      <c r="H249" s="688"/>
      <c r="I249" s="679"/>
      <c r="J249" s="679"/>
      <c r="K249" s="679"/>
      <c r="L249" s="679"/>
      <c r="M249" s="679"/>
      <c r="N249" s="679"/>
      <c r="O249" s="688"/>
      <c r="P249" s="679"/>
      <c r="Q249" s="679"/>
      <c r="R249" s="688"/>
      <c r="S249" s="697"/>
      <c r="T249" s="688"/>
    </row>
    <row r="250" spans="1:20" ht="13.5" customHeight="1">
      <c r="A250" s="688"/>
      <c r="B250" s="688"/>
      <c r="C250" s="688"/>
      <c r="D250" s="688"/>
      <c r="E250" s="688"/>
      <c r="F250" s="688"/>
      <c r="G250" s="688"/>
      <c r="H250" s="688"/>
      <c r="I250" s="679"/>
      <c r="J250" s="679"/>
      <c r="K250" s="679"/>
      <c r="L250" s="679"/>
      <c r="M250" s="679"/>
      <c r="N250" s="679"/>
      <c r="O250" s="688"/>
      <c r="P250" s="679"/>
      <c r="Q250" s="679"/>
      <c r="R250" s="688"/>
      <c r="S250" s="697"/>
      <c r="T250" s="688"/>
    </row>
    <row r="251" spans="1:20" ht="13.5" customHeight="1">
      <c r="A251" s="688"/>
      <c r="B251" s="688"/>
      <c r="C251" s="688"/>
      <c r="D251" s="688"/>
      <c r="E251" s="688"/>
      <c r="F251" s="688"/>
      <c r="G251" s="688"/>
      <c r="H251" s="688"/>
      <c r="I251" s="679"/>
      <c r="J251" s="679"/>
      <c r="K251" s="679"/>
      <c r="L251" s="679"/>
      <c r="M251" s="679"/>
      <c r="N251" s="679"/>
      <c r="O251" s="688"/>
      <c r="P251" s="679"/>
      <c r="Q251" s="679"/>
      <c r="R251" s="688"/>
      <c r="S251" s="697"/>
      <c r="T251" s="688"/>
    </row>
    <row r="252" spans="1:20" ht="13.5" customHeight="1">
      <c r="A252" s="688"/>
      <c r="B252" s="688"/>
      <c r="C252" s="688"/>
      <c r="D252" s="688"/>
      <c r="E252" s="688"/>
      <c r="F252" s="688"/>
      <c r="G252" s="688"/>
      <c r="H252" s="688"/>
      <c r="I252" s="679"/>
      <c r="J252" s="679"/>
      <c r="K252" s="679"/>
      <c r="L252" s="679"/>
      <c r="M252" s="679"/>
      <c r="N252" s="679"/>
      <c r="O252" s="688"/>
      <c r="P252" s="679"/>
      <c r="Q252" s="679"/>
      <c r="R252" s="688"/>
      <c r="S252" s="697"/>
      <c r="T252" s="688"/>
    </row>
    <row r="253" spans="1:20" ht="13.5" customHeight="1">
      <c r="A253" s="688"/>
      <c r="B253" s="688"/>
      <c r="C253" s="688"/>
      <c r="D253" s="688"/>
      <c r="E253" s="688"/>
      <c r="F253" s="688"/>
      <c r="G253" s="688"/>
      <c r="H253" s="688"/>
      <c r="I253" s="679"/>
      <c r="J253" s="679"/>
      <c r="K253" s="679"/>
      <c r="L253" s="679"/>
      <c r="M253" s="679"/>
      <c r="N253" s="679"/>
      <c r="O253" s="688"/>
      <c r="P253" s="679"/>
      <c r="Q253" s="679"/>
      <c r="R253" s="688"/>
      <c r="S253" s="697"/>
      <c r="T253" s="688"/>
    </row>
    <row r="254" spans="1:20" ht="13.5" customHeight="1">
      <c r="A254" s="688"/>
      <c r="B254" s="688"/>
      <c r="C254" s="688"/>
      <c r="D254" s="688"/>
      <c r="E254" s="688"/>
      <c r="F254" s="688"/>
      <c r="G254" s="688"/>
      <c r="H254" s="688"/>
      <c r="I254" s="679"/>
      <c r="J254" s="679"/>
      <c r="K254" s="679"/>
      <c r="L254" s="679"/>
      <c r="M254" s="679"/>
      <c r="N254" s="679"/>
      <c r="O254" s="688"/>
      <c r="P254" s="679"/>
      <c r="Q254" s="679"/>
      <c r="R254" s="688"/>
      <c r="S254" s="697"/>
      <c r="T254" s="688"/>
    </row>
    <row r="255" spans="1:20" ht="13.5" customHeight="1">
      <c r="A255" s="688"/>
      <c r="B255" s="688"/>
      <c r="C255" s="688"/>
      <c r="D255" s="688"/>
      <c r="E255" s="688"/>
      <c r="F255" s="688"/>
      <c r="G255" s="688"/>
      <c r="H255" s="688"/>
      <c r="I255" s="679"/>
      <c r="J255" s="679"/>
      <c r="K255" s="679"/>
      <c r="L255" s="679"/>
      <c r="M255" s="679"/>
      <c r="N255" s="679"/>
      <c r="O255" s="688"/>
      <c r="P255" s="679"/>
      <c r="Q255" s="679"/>
      <c r="R255" s="688"/>
      <c r="S255" s="697"/>
      <c r="T255" s="688"/>
    </row>
    <row r="256" spans="1:20" ht="13.5" customHeight="1">
      <c r="A256" s="688"/>
      <c r="B256" s="688"/>
      <c r="C256" s="688"/>
      <c r="D256" s="688"/>
      <c r="E256" s="688"/>
      <c r="F256" s="688"/>
      <c r="G256" s="688"/>
      <c r="H256" s="688"/>
      <c r="I256" s="679"/>
      <c r="J256" s="679"/>
      <c r="K256" s="679"/>
      <c r="L256" s="679"/>
      <c r="M256" s="679"/>
      <c r="N256" s="679"/>
      <c r="O256" s="688"/>
      <c r="P256" s="679"/>
      <c r="Q256" s="679"/>
      <c r="R256" s="688"/>
      <c r="S256" s="697"/>
      <c r="T256" s="688"/>
    </row>
    <row r="257" spans="1:20" ht="13.5" customHeight="1">
      <c r="A257" s="688"/>
      <c r="B257" s="688"/>
      <c r="C257" s="688"/>
      <c r="D257" s="688"/>
      <c r="E257" s="688"/>
      <c r="F257" s="688"/>
      <c r="G257" s="688"/>
      <c r="H257" s="688"/>
      <c r="I257" s="679"/>
      <c r="J257" s="679"/>
      <c r="K257" s="679"/>
      <c r="L257" s="679"/>
      <c r="M257" s="679"/>
      <c r="N257" s="679"/>
      <c r="O257" s="688"/>
      <c r="P257" s="679"/>
      <c r="Q257" s="679"/>
      <c r="R257" s="688"/>
      <c r="S257" s="697"/>
      <c r="T257" s="688"/>
    </row>
    <row r="258" spans="1:20" ht="13.5" customHeight="1">
      <c r="A258" s="688"/>
      <c r="B258" s="688"/>
      <c r="C258" s="688"/>
      <c r="D258" s="688"/>
      <c r="E258" s="688"/>
      <c r="F258" s="688"/>
      <c r="G258" s="688"/>
      <c r="H258" s="688"/>
      <c r="I258" s="679"/>
      <c r="J258" s="679"/>
      <c r="K258" s="679"/>
      <c r="L258" s="679"/>
      <c r="M258" s="679"/>
      <c r="N258" s="679"/>
      <c r="O258" s="688"/>
      <c r="P258" s="679"/>
      <c r="Q258" s="679"/>
      <c r="R258" s="688"/>
      <c r="S258" s="697"/>
      <c r="T258" s="688"/>
    </row>
    <row r="259" spans="1:20" ht="13.5" customHeight="1">
      <c r="A259" s="688"/>
      <c r="B259" s="688"/>
      <c r="C259" s="688"/>
      <c r="D259" s="688"/>
      <c r="E259" s="688"/>
      <c r="F259" s="688"/>
      <c r="G259" s="688"/>
      <c r="H259" s="688"/>
      <c r="I259" s="679"/>
      <c r="J259" s="679"/>
      <c r="K259" s="679"/>
      <c r="L259" s="679"/>
      <c r="M259" s="679"/>
      <c r="N259" s="679"/>
      <c r="O259" s="688"/>
      <c r="P259" s="679"/>
      <c r="Q259" s="679"/>
      <c r="R259" s="688"/>
      <c r="S259" s="697"/>
      <c r="T259" s="688"/>
    </row>
    <row r="260" spans="1:20" ht="13.5" customHeight="1">
      <c r="A260" s="688"/>
      <c r="B260" s="688"/>
      <c r="C260" s="688"/>
      <c r="D260" s="688"/>
      <c r="E260" s="688"/>
      <c r="F260" s="688"/>
      <c r="G260" s="688"/>
      <c r="H260" s="688"/>
      <c r="I260" s="679"/>
      <c r="J260" s="679"/>
      <c r="K260" s="679"/>
      <c r="L260" s="679"/>
      <c r="M260" s="679"/>
      <c r="N260" s="679"/>
      <c r="O260" s="688"/>
      <c r="P260" s="679"/>
      <c r="Q260" s="679"/>
      <c r="R260" s="688"/>
      <c r="S260" s="697"/>
      <c r="T260" s="688"/>
    </row>
    <row r="261" spans="1:20" ht="13.5" customHeight="1">
      <c r="A261" s="688"/>
      <c r="B261" s="688"/>
      <c r="C261" s="688"/>
      <c r="D261" s="688"/>
      <c r="E261" s="688"/>
      <c r="F261" s="688"/>
      <c r="G261" s="688"/>
      <c r="H261" s="688"/>
      <c r="I261" s="679"/>
      <c r="J261" s="679"/>
      <c r="K261" s="679"/>
      <c r="L261" s="679"/>
      <c r="M261" s="679"/>
      <c r="N261" s="679"/>
      <c r="O261" s="688"/>
      <c r="P261" s="679"/>
      <c r="Q261" s="679"/>
      <c r="R261" s="688"/>
      <c r="S261" s="697"/>
      <c r="T261" s="688"/>
    </row>
    <row r="262" spans="1:20" ht="13.5" customHeight="1">
      <c r="A262" s="688"/>
      <c r="B262" s="688"/>
      <c r="C262" s="688"/>
      <c r="D262" s="688"/>
      <c r="E262" s="688"/>
      <c r="F262" s="688"/>
      <c r="G262" s="688"/>
      <c r="H262" s="688"/>
      <c r="I262" s="679"/>
      <c r="J262" s="679"/>
      <c r="K262" s="679"/>
      <c r="L262" s="679"/>
      <c r="M262" s="679"/>
      <c r="N262" s="679"/>
      <c r="O262" s="688"/>
      <c r="P262" s="679"/>
      <c r="Q262" s="679"/>
      <c r="R262" s="688"/>
      <c r="S262" s="697"/>
      <c r="T262" s="688"/>
    </row>
    <row r="263" spans="1:20" ht="13.5" customHeight="1">
      <c r="A263" s="688"/>
      <c r="B263" s="688"/>
      <c r="C263" s="688"/>
      <c r="D263" s="688"/>
      <c r="E263" s="688"/>
      <c r="F263" s="688"/>
      <c r="G263" s="688"/>
      <c r="H263" s="688"/>
      <c r="I263" s="679"/>
      <c r="J263" s="679"/>
      <c r="K263" s="679"/>
      <c r="L263" s="679"/>
      <c r="M263" s="679"/>
      <c r="N263" s="679"/>
      <c r="O263" s="688"/>
      <c r="P263" s="679"/>
      <c r="Q263" s="679"/>
      <c r="R263" s="688"/>
      <c r="S263" s="697"/>
      <c r="T263" s="688"/>
    </row>
    <row r="264" spans="1:20" ht="13.5" customHeight="1">
      <c r="A264" s="688"/>
      <c r="B264" s="688"/>
      <c r="C264" s="688"/>
      <c r="D264" s="688"/>
      <c r="E264" s="688"/>
      <c r="F264" s="688"/>
      <c r="G264" s="688"/>
      <c r="H264" s="688"/>
      <c r="I264" s="679"/>
      <c r="J264" s="679"/>
      <c r="K264" s="679"/>
      <c r="L264" s="679"/>
      <c r="M264" s="679"/>
      <c r="N264" s="679"/>
      <c r="O264" s="688"/>
      <c r="P264" s="679"/>
      <c r="Q264" s="679"/>
      <c r="R264" s="688"/>
      <c r="S264" s="697"/>
      <c r="T264" s="688"/>
    </row>
    <row r="265" spans="1:20" ht="13.5" customHeight="1">
      <c r="A265" s="688"/>
      <c r="B265" s="688"/>
      <c r="C265" s="688"/>
      <c r="D265" s="688"/>
      <c r="E265" s="688"/>
      <c r="F265" s="688"/>
      <c r="G265" s="688"/>
      <c r="H265" s="688"/>
      <c r="I265" s="679"/>
      <c r="J265" s="679"/>
      <c r="K265" s="679"/>
      <c r="L265" s="679"/>
      <c r="M265" s="679"/>
      <c r="N265" s="679"/>
      <c r="O265" s="688"/>
      <c r="P265" s="679"/>
      <c r="Q265" s="679"/>
      <c r="R265" s="688"/>
      <c r="S265" s="697"/>
      <c r="T265" s="688"/>
    </row>
    <row r="266" spans="1:20" ht="13.5" customHeight="1">
      <c r="A266" s="688"/>
      <c r="B266" s="688"/>
      <c r="C266" s="688"/>
      <c r="D266" s="688"/>
      <c r="E266" s="688"/>
      <c r="F266" s="688"/>
      <c r="G266" s="688"/>
      <c r="H266" s="688"/>
      <c r="I266" s="679"/>
      <c r="J266" s="679"/>
      <c r="K266" s="679"/>
      <c r="L266" s="679"/>
      <c r="M266" s="679"/>
      <c r="N266" s="679"/>
      <c r="O266" s="688"/>
      <c r="P266" s="679"/>
      <c r="Q266" s="679"/>
      <c r="R266" s="688"/>
      <c r="S266" s="697"/>
      <c r="T266" s="688"/>
    </row>
    <row r="267" spans="1:20" ht="13.5" customHeight="1">
      <c r="A267" s="688"/>
      <c r="B267" s="688"/>
      <c r="C267" s="688"/>
      <c r="D267" s="688"/>
      <c r="E267" s="688"/>
      <c r="F267" s="688"/>
      <c r="G267" s="688"/>
      <c r="H267" s="688"/>
      <c r="I267" s="679"/>
      <c r="J267" s="679"/>
      <c r="K267" s="679"/>
      <c r="L267" s="679"/>
      <c r="M267" s="679"/>
      <c r="N267" s="679"/>
      <c r="O267" s="688"/>
      <c r="P267" s="679"/>
      <c r="Q267" s="679"/>
      <c r="R267" s="688"/>
      <c r="S267" s="697"/>
      <c r="T267" s="688"/>
    </row>
    <row r="268" spans="1:20" ht="13.5" customHeight="1">
      <c r="A268" s="688"/>
      <c r="B268" s="688"/>
      <c r="C268" s="688"/>
      <c r="D268" s="688"/>
      <c r="E268" s="688"/>
      <c r="F268" s="688"/>
      <c r="G268" s="688"/>
      <c r="H268" s="688"/>
      <c r="I268" s="679"/>
      <c r="J268" s="679"/>
      <c r="K268" s="679"/>
      <c r="L268" s="679"/>
      <c r="M268" s="679"/>
      <c r="N268" s="679"/>
      <c r="O268" s="688"/>
      <c r="P268" s="679"/>
      <c r="Q268" s="679"/>
      <c r="R268" s="688"/>
      <c r="S268" s="697"/>
      <c r="T268" s="688"/>
    </row>
    <row r="269" spans="1:20" ht="13.5" customHeight="1">
      <c r="A269" s="688"/>
      <c r="B269" s="688"/>
      <c r="C269" s="688"/>
      <c r="D269" s="688"/>
      <c r="E269" s="688"/>
      <c r="F269" s="688"/>
      <c r="G269" s="688"/>
      <c r="H269" s="688"/>
      <c r="I269" s="679"/>
      <c r="J269" s="679"/>
      <c r="K269" s="679"/>
      <c r="L269" s="679"/>
      <c r="M269" s="679"/>
      <c r="N269" s="679"/>
      <c r="O269" s="688"/>
      <c r="P269" s="679"/>
      <c r="Q269" s="679"/>
      <c r="R269" s="688"/>
      <c r="S269" s="697"/>
      <c r="T269" s="688"/>
    </row>
    <row r="270" spans="1:20" ht="13.5" customHeight="1">
      <c r="A270" s="688"/>
      <c r="B270" s="688"/>
      <c r="C270" s="688"/>
      <c r="D270" s="688"/>
      <c r="E270" s="688"/>
      <c r="F270" s="688"/>
      <c r="G270" s="688"/>
      <c r="H270" s="688"/>
      <c r="I270" s="679"/>
      <c r="J270" s="679"/>
      <c r="K270" s="679"/>
      <c r="L270" s="679"/>
      <c r="M270" s="679"/>
      <c r="N270" s="679"/>
      <c r="O270" s="688"/>
      <c r="P270" s="679"/>
      <c r="Q270" s="679"/>
      <c r="R270" s="688"/>
      <c r="S270" s="697"/>
      <c r="T270" s="688"/>
    </row>
    <row r="271" spans="1:20" ht="13.5" customHeight="1">
      <c r="A271" s="688"/>
      <c r="B271" s="688"/>
      <c r="C271" s="688"/>
      <c r="D271" s="688"/>
      <c r="E271" s="688"/>
      <c r="F271" s="688"/>
      <c r="G271" s="688"/>
      <c r="H271" s="688"/>
      <c r="I271" s="679"/>
      <c r="J271" s="679"/>
      <c r="K271" s="679"/>
      <c r="L271" s="679"/>
      <c r="M271" s="679"/>
      <c r="N271" s="679"/>
      <c r="O271" s="688"/>
      <c r="P271" s="679"/>
      <c r="Q271" s="679"/>
      <c r="R271" s="688"/>
      <c r="S271" s="697"/>
      <c r="T271" s="688"/>
    </row>
    <row r="272" spans="1:20" ht="13.5" customHeight="1">
      <c r="A272" s="688"/>
      <c r="B272" s="688"/>
      <c r="C272" s="688"/>
      <c r="D272" s="688"/>
      <c r="E272" s="688"/>
      <c r="F272" s="688"/>
      <c r="G272" s="688"/>
      <c r="H272" s="688"/>
      <c r="I272" s="679"/>
      <c r="J272" s="679"/>
      <c r="K272" s="679"/>
      <c r="L272" s="679"/>
      <c r="M272" s="679"/>
      <c r="N272" s="679"/>
      <c r="O272" s="688"/>
      <c r="P272" s="679"/>
      <c r="Q272" s="679"/>
      <c r="R272" s="688"/>
      <c r="S272" s="697"/>
      <c r="T272" s="688"/>
    </row>
    <row r="273" spans="1:20" ht="13.5" customHeight="1">
      <c r="A273" s="688"/>
      <c r="B273" s="688"/>
      <c r="C273" s="688"/>
      <c r="D273" s="688"/>
      <c r="E273" s="688"/>
      <c r="F273" s="688"/>
      <c r="G273" s="688"/>
      <c r="H273" s="688"/>
      <c r="I273" s="679"/>
      <c r="J273" s="679"/>
      <c r="K273" s="679"/>
      <c r="L273" s="679"/>
      <c r="M273" s="679"/>
      <c r="N273" s="679"/>
      <c r="O273" s="688"/>
      <c r="P273" s="679"/>
      <c r="Q273" s="679"/>
      <c r="R273" s="688"/>
      <c r="S273" s="697"/>
      <c r="T273" s="688"/>
    </row>
    <row r="274" spans="1:20" ht="13.5" customHeight="1">
      <c r="A274" s="688"/>
      <c r="B274" s="688"/>
      <c r="C274" s="688"/>
      <c r="D274" s="688"/>
      <c r="E274" s="688"/>
      <c r="F274" s="688"/>
      <c r="G274" s="688"/>
      <c r="H274" s="688"/>
      <c r="I274" s="679"/>
      <c r="J274" s="679"/>
      <c r="K274" s="679"/>
      <c r="L274" s="679"/>
      <c r="M274" s="679"/>
      <c r="N274" s="679"/>
      <c r="O274" s="688"/>
      <c r="P274" s="679"/>
      <c r="Q274" s="679"/>
      <c r="R274" s="688"/>
      <c r="S274" s="697"/>
      <c r="T274" s="688"/>
    </row>
    <row r="275" spans="1:20" ht="13.5" customHeight="1">
      <c r="A275" s="688"/>
      <c r="B275" s="688"/>
      <c r="C275" s="688"/>
      <c r="D275" s="688"/>
      <c r="E275" s="688"/>
      <c r="F275" s="688"/>
      <c r="G275" s="688"/>
      <c r="H275" s="688"/>
      <c r="I275" s="679"/>
      <c r="J275" s="679"/>
      <c r="K275" s="679"/>
      <c r="L275" s="679"/>
      <c r="M275" s="679"/>
      <c r="N275" s="679"/>
      <c r="O275" s="688"/>
      <c r="P275" s="679"/>
      <c r="Q275" s="679"/>
      <c r="R275" s="688"/>
      <c r="S275" s="697"/>
      <c r="T275" s="688"/>
    </row>
    <row r="276" spans="1:20" ht="13.5" customHeight="1">
      <c r="A276" s="688"/>
      <c r="B276" s="688"/>
      <c r="C276" s="688"/>
      <c r="D276" s="688"/>
      <c r="E276" s="688"/>
      <c r="F276" s="688"/>
      <c r="G276" s="688"/>
      <c r="H276" s="688"/>
      <c r="I276" s="679"/>
      <c r="J276" s="679"/>
      <c r="K276" s="679"/>
      <c r="L276" s="679"/>
      <c r="M276" s="679"/>
      <c r="N276" s="679"/>
      <c r="O276" s="688"/>
      <c r="P276" s="679"/>
      <c r="Q276" s="679"/>
      <c r="R276" s="688"/>
      <c r="S276" s="697"/>
      <c r="T276" s="688"/>
    </row>
    <row r="277" spans="1:20" ht="13.5" customHeight="1">
      <c r="A277" s="688"/>
      <c r="B277" s="688"/>
      <c r="C277" s="688"/>
      <c r="D277" s="688"/>
      <c r="E277" s="688"/>
      <c r="F277" s="688"/>
      <c r="G277" s="688"/>
      <c r="H277" s="688"/>
      <c r="I277" s="679"/>
      <c r="J277" s="679"/>
      <c r="K277" s="679"/>
      <c r="L277" s="679"/>
      <c r="M277" s="679"/>
      <c r="N277" s="679"/>
      <c r="O277" s="688"/>
      <c r="P277" s="679"/>
      <c r="Q277" s="679"/>
      <c r="R277" s="688"/>
      <c r="S277" s="697"/>
      <c r="T277" s="688"/>
    </row>
    <row r="278" spans="1:20" ht="13.5" customHeight="1">
      <c r="A278" s="688"/>
      <c r="B278" s="688"/>
      <c r="C278" s="688"/>
      <c r="D278" s="688"/>
      <c r="E278" s="688"/>
      <c r="F278" s="688"/>
      <c r="G278" s="688"/>
      <c r="H278" s="688"/>
      <c r="I278" s="679"/>
      <c r="J278" s="679"/>
      <c r="K278" s="679"/>
      <c r="L278" s="679"/>
      <c r="M278" s="679"/>
      <c r="N278" s="679"/>
      <c r="O278" s="688"/>
      <c r="P278" s="679"/>
      <c r="Q278" s="679"/>
      <c r="R278" s="688"/>
      <c r="S278" s="697"/>
      <c r="T278" s="688"/>
    </row>
    <row r="279" spans="1:20" ht="13.5" customHeight="1">
      <c r="A279" s="688"/>
      <c r="B279" s="688"/>
      <c r="C279" s="688"/>
      <c r="D279" s="688"/>
      <c r="E279" s="688"/>
      <c r="F279" s="688"/>
      <c r="G279" s="688"/>
      <c r="H279" s="688"/>
      <c r="I279" s="679"/>
      <c r="J279" s="679"/>
      <c r="K279" s="679"/>
      <c r="L279" s="679"/>
      <c r="M279" s="679"/>
      <c r="N279" s="679"/>
      <c r="O279" s="688"/>
      <c r="P279" s="679"/>
      <c r="Q279" s="679"/>
      <c r="R279" s="688"/>
      <c r="S279" s="697"/>
      <c r="T279" s="688"/>
    </row>
    <row r="280" spans="1:20" ht="13.5" customHeight="1">
      <c r="A280" s="688"/>
      <c r="B280" s="688"/>
      <c r="C280" s="688"/>
      <c r="D280" s="688"/>
      <c r="E280" s="688"/>
      <c r="F280" s="688"/>
      <c r="G280" s="688"/>
      <c r="H280" s="688"/>
      <c r="I280" s="679"/>
      <c r="J280" s="679"/>
      <c r="K280" s="679"/>
      <c r="L280" s="679"/>
      <c r="M280" s="679"/>
      <c r="N280" s="679"/>
      <c r="O280" s="688"/>
      <c r="P280" s="679"/>
      <c r="Q280" s="679"/>
      <c r="R280" s="688"/>
      <c r="S280" s="697"/>
      <c r="T280" s="688"/>
    </row>
    <row r="281" spans="1:20" ht="13.5" customHeight="1">
      <c r="A281" s="688"/>
      <c r="B281" s="688"/>
      <c r="C281" s="688"/>
      <c r="D281" s="688"/>
      <c r="E281" s="688"/>
      <c r="F281" s="688"/>
      <c r="G281" s="688"/>
      <c r="H281" s="688"/>
      <c r="I281" s="679"/>
      <c r="J281" s="679"/>
      <c r="K281" s="679"/>
      <c r="L281" s="679"/>
      <c r="M281" s="679"/>
      <c r="N281" s="679"/>
      <c r="O281" s="688"/>
      <c r="P281" s="679"/>
      <c r="Q281" s="679"/>
      <c r="R281" s="688"/>
      <c r="S281" s="697"/>
      <c r="T281" s="688"/>
    </row>
    <row r="282" spans="1:20" ht="13.5" customHeight="1">
      <c r="A282" s="688"/>
      <c r="B282" s="688"/>
      <c r="C282" s="688"/>
      <c r="D282" s="688"/>
      <c r="E282" s="688"/>
      <c r="F282" s="688"/>
      <c r="G282" s="688"/>
      <c r="H282" s="688"/>
      <c r="I282" s="679"/>
      <c r="J282" s="679"/>
      <c r="K282" s="679"/>
      <c r="L282" s="679"/>
      <c r="M282" s="679"/>
      <c r="N282" s="679"/>
      <c r="O282" s="688"/>
      <c r="P282" s="679"/>
      <c r="Q282" s="679"/>
      <c r="R282" s="688"/>
      <c r="S282" s="697"/>
      <c r="T282" s="688"/>
    </row>
    <row r="283" spans="1:20" ht="13.5" customHeight="1">
      <c r="A283" s="688"/>
      <c r="B283" s="688"/>
      <c r="C283" s="688"/>
      <c r="D283" s="688"/>
      <c r="E283" s="688"/>
      <c r="F283" s="688"/>
      <c r="G283" s="688"/>
      <c r="H283" s="688"/>
      <c r="I283" s="679"/>
      <c r="J283" s="679"/>
      <c r="K283" s="679"/>
      <c r="L283" s="679"/>
      <c r="M283" s="679"/>
      <c r="N283" s="679"/>
      <c r="O283" s="688"/>
      <c r="P283" s="679"/>
      <c r="Q283" s="679"/>
      <c r="R283" s="688"/>
      <c r="S283" s="697"/>
      <c r="T283" s="688"/>
    </row>
    <row r="284" spans="1:20" ht="13.5" customHeight="1">
      <c r="A284" s="688"/>
      <c r="B284" s="688"/>
      <c r="C284" s="688"/>
      <c r="D284" s="688"/>
      <c r="E284" s="688"/>
      <c r="F284" s="688"/>
      <c r="G284" s="688"/>
      <c r="H284" s="688"/>
      <c r="I284" s="679"/>
      <c r="J284" s="679"/>
      <c r="K284" s="679"/>
      <c r="L284" s="679"/>
      <c r="M284" s="679"/>
      <c r="N284" s="679"/>
      <c r="O284" s="688"/>
      <c r="P284" s="679"/>
      <c r="Q284" s="679"/>
      <c r="R284" s="688"/>
      <c r="S284" s="697"/>
      <c r="T284" s="688"/>
    </row>
    <row r="285" spans="1:20" ht="13.5" customHeight="1">
      <c r="A285" s="688"/>
      <c r="B285" s="688"/>
      <c r="C285" s="688"/>
      <c r="D285" s="688"/>
      <c r="E285" s="688"/>
      <c r="F285" s="688"/>
      <c r="G285" s="688"/>
      <c r="H285" s="688"/>
      <c r="I285" s="679"/>
      <c r="J285" s="679"/>
      <c r="K285" s="679"/>
      <c r="L285" s="679"/>
      <c r="M285" s="679"/>
      <c r="N285" s="679"/>
      <c r="O285" s="688"/>
      <c r="P285" s="679"/>
      <c r="Q285" s="679"/>
      <c r="R285" s="688"/>
      <c r="S285" s="697"/>
      <c r="T285" s="688"/>
    </row>
    <row r="286" spans="1:20" ht="13.5" customHeight="1">
      <c r="A286" s="688"/>
      <c r="B286" s="688"/>
      <c r="C286" s="688"/>
      <c r="D286" s="688"/>
      <c r="E286" s="688"/>
      <c r="F286" s="688"/>
      <c r="G286" s="688"/>
      <c r="H286" s="688"/>
      <c r="I286" s="679"/>
      <c r="J286" s="679"/>
      <c r="K286" s="679"/>
      <c r="L286" s="679"/>
      <c r="M286" s="679"/>
      <c r="N286" s="679"/>
      <c r="O286" s="688"/>
      <c r="P286" s="679"/>
      <c r="Q286" s="679"/>
      <c r="R286" s="688"/>
      <c r="S286" s="697"/>
      <c r="T286" s="688"/>
    </row>
    <row r="287" spans="1:20" ht="13.5" customHeight="1">
      <c r="A287" s="688"/>
      <c r="B287" s="688"/>
      <c r="C287" s="688"/>
      <c r="D287" s="688"/>
      <c r="E287" s="688"/>
      <c r="F287" s="688"/>
      <c r="G287" s="688"/>
      <c r="H287" s="688"/>
      <c r="I287" s="679"/>
      <c r="J287" s="679"/>
      <c r="K287" s="679"/>
      <c r="L287" s="679"/>
      <c r="M287" s="679"/>
      <c r="N287" s="679"/>
      <c r="O287" s="688"/>
      <c r="P287" s="679"/>
      <c r="Q287" s="679"/>
      <c r="R287" s="688"/>
      <c r="S287" s="697"/>
      <c r="T287" s="688"/>
    </row>
    <row r="288" spans="1:20" ht="13.5" customHeight="1">
      <c r="A288" s="688"/>
      <c r="B288" s="688"/>
      <c r="C288" s="688"/>
      <c r="D288" s="688"/>
      <c r="E288" s="688"/>
      <c r="F288" s="688"/>
      <c r="G288" s="688"/>
      <c r="H288" s="688"/>
      <c r="I288" s="679"/>
      <c r="J288" s="679"/>
      <c r="K288" s="679"/>
      <c r="L288" s="679"/>
      <c r="M288" s="679"/>
      <c r="N288" s="679"/>
      <c r="O288" s="688"/>
      <c r="P288" s="679"/>
      <c r="Q288" s="679"/>
      <c r="R288" s="688"/>
      <c r="S288" s="697"/>
      <c r="T288" s="688"/>
    </row>
    <row r="289" spans="1:20" ht="13.5" customHeight="1">
      <c r="A289" s="688"/>
      <c r="B289" s="688"/>
      <c r="C289" s="688"/>
      <c r="D289" s="688"/>
      <c r="E289" s="688"/>
      <c r="F289" s="688"/>
      <c r="G289" s="688"/>
      <c r="H289" s="688"/>
      <c r="I289" s="679"/>
      <c r="J289" s="679"/>
      <c r="K289" s="679"/>
      <c r="L289" s="679"/>
      <c r="M289" s="679"/>
      <c r="N289" s="679"/>
      <c r="O289" s="688"/>
      <c r="P289" s="679"/>
      <c r="Q289" s="679"/>
      <c r="R289" s="688"/>
      <c r="S289" s="697"/>
      <c r="T289" s="688"/>
    </row>
    <row r="290" spans="1:20" ht="13.5" customHeight="1">
      <c r="A290" s="688"/>
      <c r="B290" s="688"/>
      <c r="C290" s="688"/>
      <c r="D290" s="688"/>
      <c r="E290" s="688"/>
      <c r="F290" s="688"/>
      <c r="G290" s="688"/>
      <c r="H290" s="688"/>
      <c r="I290" s="679"/>
      <c r="J290" s="679"/>
      <c r="K290" s="679"/>
      <c r="L290" s="679"/>
      <c r="M290" s="679"/>
      <c r="N290" s="679"/>
      <c r="O290" s="688"/>
      <c r="P290" s="679"/>
      <c r="Q290" s="679"/>
      <c r="R290" s="688"/>
      <c r="S290" s="697"/>
      <c r="T290" s="688"/>
    </row>
    <row r="291" spans="1:20" ht="13.5" customHeight="1">
      <c r="A291" s="688"/>
      <c r="B291" s="688"/>
      <c r="C291" s="688"/>
      <c r="D291" s="688"/>
      <c r="E291" s="688"/>
      <c r="F291" s="688"/>
      <c r="G291" s="688"/>
      <c r="H291" s="688"/>
      <c r="I291" s="679"/>
      <c r="J291" s="679"/>
      <c r="K291" s="679"/>
      <c r="L291" s="679"/>
      <c r="M291" s="679"/>
      <c r="N291" s="679"/>
      <c r="O291" s="688"/>
      <c r="P291" s="679"/>
      <c r="Q291" s="679"/>
      <c r="R291" s="688"/>
      <c r="S291" s="697"/>
      <c r="T291" s="688"/>
    </row>
    <row r="292" spans="1:20" ht="13.5" customHeight="1">
      <c r="A292" s="688"/>
      <c r="B292" s="688"/>
      <c r="C292" s="688"/>
      <c r="D292" s="688"/>
      <c r="E292" s="688"/>
      <c r="F292" s="688"/>
      <c r="G292" s="688"/>
      <c r="H292" s="688"/>
      <c r="I292" s="679"/>
      <c r="J292" s="679"/>
      <c r="K292" s="679"/>
      <c r="L292" s="679"/>
      <c r="M292" s="679"/>
      <c r="N292" s="679"/>
      <c r="O292" s="688"/>
      <c r="P292" s="679"/>
      <c r="Q292" s="679"/>
      <c r="R292" s="688"/>
      <c r="S292" s="697"/>
      <c r="T292" s="688"/>
    </row>
    <row r="293" spans="1:20" ht="13.5" customHeight="1">
      <c r="A293" s="688"/>
      <c r="B293" s="688"/>
      <c r="C293" s="688"/>
      <c r="D293" s="688"/>
      <c r="E293" s="688"/>
      <c r="F293" s="688"/>
      <c r="G293" s="688"/>
      <c r="H293" s="688"/>
      <c r="I293" s="679"/>
      <c r="J293" s="679"/>
      <c r="K293" s="679"/>
      <c r="L293" s="679"/>
      <c r="M293" s="679"/>
      <c r="N293" s="679"/>
      <c r="O293" s="688"/>
      <c r="P293" s="679"/>
      <c r="Q293" s="679"/>
      <c r="R293" s="688"/>
      <c r="S293" s="697"/>
      <c r="T293" s="688"/>
    </row>
    <row r="294" spans="1:20" ht="13.5" customHeight="1">
      <c r="A294" s="688"/>
      <c r="B294" s="688"/>
      <c r="C294" s="688"/>
      <c r="D294" s="688"/>
      <c r="E294" s="688"/>
      <c r="F294" s="688"/>
      <c r="G294" s="688"/>
      <c r="H294" s="688"/>
      <c r="I294" s="679"/>
      <c r="J294" s="679"/>
      <c r="K294" s="679"/>
      <c r="L294" s="679"/>
      <c r="M294" s="679"/>
      <c r="N294" s="679"/>
      <c r="O294" s="688"/>
      <c r="P294" s="679"/>
      <c r="Q294" s="679"/>
      <c r="R294" s="688"/>
      <c r="S294" s="697"/>
      <c r="T294" s="688"/>
    </row>
    <row r="295" spans="1:20" ht="13.5" customHeight="1">
      <c r="A295" s="688"/>
      <c r="B295" s="688"/>
      <c r="C295" s="688"/>
      <c r="D295" s="688"/>
      <c r="E295" s="688"/>
      <c r="F295" s="688"/>
      <c r="G295" s="688"/>
      <c r="H295" s="688"/>
      <c r="I295" s="679"/>
      <c r="J295" s="679"/>
      <c r="K295" s="679"/>
      <c r="L295" s="679"/>
      <c r="M295" s="679"/>
      <c r="N295" s="679"/>
      <c r="O295" s="688"/>
      <c r="P295" s="679"/>
      <c r="Q295" s="679"/>
      <c r="R295" s="688"/>
      <c r="S295" s="697"/>
      <c r="T295" s="688"/>
    </row>
    <row r="296" spans="1:20" ht="13.5" customHeight="1">
      <c r="A296" s="688"/>
      <c r="B296" s="688"/>
      <c r="C296" s="688"/>
      <c r="D296" s="688"/>
      <c r="E296" s="688"/>
      <c r="F296" s="688"/>
      <c r="G296" s="688"/>
      <c r="H296" s="688"/>
      <c r="I296" s="679"/>
      <c r="J296" s="679"/>
      <c r="K296" s="679"/>
      <c r="L296" s="679"/>
      <c r="M296" s="679"/>
      <c r="N296" s="679"/>
      <c r="O296" s="688"/>
      <c r="P296" s="679"/>
      <c r="Q296" s="679"/>
      <c r="R296" s="688"/>
      <c r="S296" s="697"/>
      <c r="T296" s="688"/>
    </row>
    <row r="297" spans="1:20" ht="13.5" customHeight="1">
      <c r="A297" s="688"/>
      <c r="B297" s="688"/>
      <c r="C297" s="688"/>
      <c r="D297" s="688"/>
      <c r="E297" s="688"/>
      <c r="F297" s="688"/>
      <c r="G297" s="688"/>
      <c r="H297" s="688"/>
      <c r="I297" s="679"/>
      <c r="J297" s="679"/>
      <c r="K297" s="679"/>
      <c r="L297" s="679"/>
      <c r="M297" s="679"/>
      <c r="N297" s="679"/>
      <c r="O297" s="688"/>
      <c r="P297" s="679"/>
      <c r="Q297" s="679"/>
      <c r="R297" s="688"/>
      <c r="S297" s="697"/>
      <c r="T297" s="688"/>
    </row>
    <row r="298" spans="1:20" ht="13.5" customHeight="1">
      <c r="A298" s="688"/>
      <c r="B298" s="688"/>
      <c r="C298" s="688"/>
      <c r="D298" s="688"/>
      <c r="E298" s="688"/>
      <c r="F298" s="688"/>
      <c r="G298" s="688"/>
      <c r="H298" s="688"/>
      <c r="I298" s="679"/>
      <c r="J298" s="679"/>
      <c r="K298" s="679"/>
      <c r="L298" s="679"/>
      <c r="M298" s="679"/>
      <c r="N298" s="679"/>
      <c r="O298" s="688"/>
      <c r="P298" s="679"/>
      <c r="Q298" s="679"/>
      <c r="R298" s="688"/>
      <c r="S298" s="697"/>
      <c r="T298" s="688"/>
    </row>
    <row r="299" spans="1:20" ht="13.5" customHeight="1">
      <c r="A299" s="688"/>
      <c r="B299" s="688"/>
      <c r="C299" s="688"/>
      <c r="D299" s="688"/>
      <c r="E299" s="688"/>
      <c r="F299" s="688"/>
      <c r="G299" s="688"/>
      <c r="H299" s="688"/>
      <c r="I299" s="679"/>
      <c r="J299" s="679"/>
      <c r="K299" s="679"/>
      <c r="L299" s="679"/>
      <c r="M299" s="679"/>
      <c r="N299" s="679"/>
      <c r="O299" s="688"/>
      <c r="P299" s="679"/>
      <c r="Q299" s="679"/>
      <c r="R299" s="688"/>
      <c r="S299" s="697"/>
      <c r="T299" s="688"/>
    </row>
    <row r="300" spans="1:20" ht="13.5" customHeight="1">
      <c r="A300" s="688"/>
      <c r="B300" s="688"/>
      <c r="C300" s="688"/>
      <c r="D300" s="688"/>
      <c r="E300" s="688"/>
      <c r="F300" s="688"/>
      <c r="G300" s="688"/>
      <c r="H300" s="688"/>
      <c r="I300" s="679"/>
      <c r="J300" s="679"/>
      <c r="K300" s="679"/>
      <c r="L300" s="679"/>
      <c r="M300" s="679"/>
      <c r="N300" s="679"/>
      <c r="O300" s="688"/>
      <c r="P300" s="679"/>
      <c r="Q300" s="679"/>
      <c r="R300" s="688"/>
      <c r="S300" s="697"/>
      <c r="T300" s="688"/>
    </row>
    <row r="301" spans="1:20" ht="13.5" customHeight="1">
      <c r="A301" s="688"/>
      <c r="B301" s="688"/>
      <c r="C301" s="688"/>
      <c r="D301" s="688"/>
      <c r="E301" s="688"/>
      <c r="F301" s="688"/>
      <c r="G301" s="688"/>
      <c r="H301" s="688"/>
      <c r="I301" s="679"/>
      <c r="J301" s="679"/>
      <c r="K301" s="679"/>
      <c r="L301" s="679"/>
      <c r="M301" s="679"/>
      <c r="N301" s="679"/>
      <c r="O301" s="688"/>
      <c r="P301" s="679"/>
      <c r="Q301" s="679"/>
      <c r="R301" s="688"/>
      <c r="S301" s="697"/>
      <c r="T301" s="688"/>
    </row>
    <row r="302" spans="1:20" ht="13.5" customHeight="1">
      <c r="A302" s="688"/>
      <c r="B302" s="688"/>
      <c r="C302" s="688"/>
      <c r="D302" s="688"/>
      <c r="E302" s="688"/>
      <c r="F302" s="688"/>
      <c r="G302" s="688"/>
      <c r="H302" s="688"/>
      <c r="I302" s="688"/>
      <c r="J302" s="688"/>
      <c r="K302" s="688"/>
      <c r="L302" s="688"/>
      <c r="M302" s="679"/>
      <c r="N302" s="688"/>
      <c r="O302" s="688"/>
      <c r="P302" s="688"/>
      <c r="Q302" s="688"/>
      <c r="R302" s="688"/>
      <c r="S302" s="688"/>
      <c r="T302" s="688"/>
    </row>
    <row r="409" spans="19:19">
      <c r="S409" s="457"/>
    </row>
    <row r="410" spans="19:19">
      <c r="S410" s="457"/>
    </row>
    <row r="411" spans="19:19">
      <c r="S411" s="457"/>
    </row>
    <row r="412" spans="19:19">
      <c r="S412" s="457"/>
    </row>
  </sheetData>
  <printOptions horizontalCentered="1"/>
  <pageMargins left="0.7" right="0.7" top="0.75" bottom="0.75" header="0.3" footer="0.3"/>
  <pageSetup scale="56" orientation="portrait" r:id="rId1"/>
  <headerFooter>
    <oddFooter>&amp;C8 of 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8"/>
  <sheetViews>
    <sheetView tabSelected="1" view="pageBreakPreview" topLeftCell="H102" zoomScaleNormal="100" zoomScaleSheetLayoutView="100" workbookViewId="0">
      <selection activeCell="Q127" sqref="Q127"/>
    </sheetView>
  </sheetViews>
  <sheetFormatPr defaultRowHeight="15.75" outlineLevelRow="2"/>
  <cols>
    <col min="1" max="1" width="8" style="515" hidden="1" customWidth="1"/>
    <col min="2" max="2" width="24.375" style="515" hidden="1" customWidth="1"/>
    <col min="3" max="3" width="7.375" style="515" hidden="1" customWidth="1"/>
    <col min="4" max="4" width="33.875" style="515" hidden="1" customWidth="1"/>
    <col min="5" max="6" width="9.5" style="515" hidden="1" customWidth="1"/>
    <col min="7" max="7" width="33.25" style="515" hidden="1" customWidth="1"/>
    <col min="8" max="8" width="31.25" style="515" customWidth="1"/>
    <col min="9" max="9" width="11" style="457" customWidth="1"/>
    <col min="10" max="10" width="10.75" style="457" bestFit="1" customWidth="1"/>
    <col min="11" max="11" width="10.25" style="457" customWidth="1"/>
    <col min="12" max="12" width="11" style="457" customWidth="1"/>
    <col min="13" max="13" width="10.125" style="457" hidden="1" customWidth="1"/>
    <col min="14" max="14" width="12.125" style="457" bestFit="1" customWidth="1"/>
    <col min="15" max="15" width="12.75" style="515" customWidth="1"/>
    <col min="16" max="16" width="11.5" style="457" bestFit="1" customWidth="1"/>
    <col min="17" max="17" width="10" style="457" customWidth="1"/>
    <col min="18" max="18" width="7.625" style="515" bestFit="1" customWidth="1"/>
    <col min="19" max="19" width="9.25" style="479" customWidth="1"/>
    <col min="20" max="20" width="10.375" style="515" customWidth="1"/>
    <col min="21" max="16384" width="9" style="515"/>
  </cols>
  <sheetData>
    <row r="1" spans="1:20" ht="18" hidden="1" customHeight="1">
      <c r="H1" s="612"/>
      <c r="I1" s="613"/>
      <c r="J1" s="613"/>
      <c r="K1" s="613"/>
      <c r="L1" s="613"/>
      <c r="M1" s="613"/>
      <c r="N1" s="613"/>
      <c r="O1" s="613"/>
      <c r="P1" s="613"/>
      <c r="Q1" s="613"/>
      <c r="R1" s="614"/>
      <c r="S1" s="615"/>
      <c r="T1" s="616"/>
    </row>
    <row r="2" spans="1:20" ht="18" hidden="1" customHeight="1">
      <c r="H2" s="612"/>
      <c r="I2" s="613"/>
      <c r="J2" s="613"/>
      <c r="K2" s="613"/>
      <c r="L2" s="613"/>
      <c r="M2" s="613"/>
      <c r="N2" s="613"/>
      <c r="O2" s="613"/>
      <c r="P2" s="613"/>
      <c r="Q2" s="613"/>
      <c r="R2" s="614"/>
      <c r="S2" s="615"/>
      <c r="T2" s="617"/>
    </row>
    <row r="3" spans="1:20" ht="18" hidden="1" customHeight="1">
      <c r="H3" s="612" t="s">
        <v>2006</v>
      </c>
      <c r="I3" s="613"/>
      <c r="J3" s="613"/>
      <c r="K3" s="613"/>
      <c r="L3" s="613"/>
      <c r="M3" s="613"/>
      <c r="N3" s="613"/>
      <c r="O3" s="613"/>
      <c r="P3" s="613"/>
      <c r="Q3" s="613"/>
      <c r="R3" s="614"/>
    </row>
    <row r="4" spans="1:20" ht="13.5" hidden="1" customHeight="1">
      <c r="D4" s="482"/>
      <c r="E4" s="482"/>
      <c r="F4" s="482"/>
      <c r="G4" s="482"/>
      <c r="H4" s="482" t="s">
        <v>2337</v>
      </c>
      <c r="I4" s="481"/>
      <c r="J4" s="481"/>
      <c r="K4" s="481"/>
      <c r="L4" s="481"/>
      <c r="M4" s="481"/>
      <c r="N4" s="481"/>
      <c r="O4" s="481"/>
      <c r="P4" s="481"/>
      <c r="Q4" s="481"/>
      <c r="R4" s="482"/>
      <c r="S4" s="482"/>
      <c r="T4" s="483"/>
    </row>
    <row r="5" spans="1:20" ht="13.5" customHeight="1">
      <c r="D5" s="482"/>
      <c r="E5" s="482"/>
      <c r="F5" s="482"/>
      <c r="G5" s="482"/>
      <c r="H5" s="482"/>
      <c r="I5" s="481"/>
      <c r="J5" s="481"/>
      <c r="K5" s="481"/>
      <c r="L5" s="481"/>
      <c r="M5" s="481"/>
      <c r="N5" s="481"/>
      <c r="O5" s="481"/>
      <c r="P5" s="481"/>
      <c r="Q5" s="481"/>
      <c r="R5" s="482"/>
      <c r="S5" s="482"/>
      <c r="T5" s="483"/>
    </row>
    <row r="6" spans="1:20" ht="63.75">
      <c r="A6" s="808" t="s">
        <v>29</v>
      </c>
      <c r="B6" s="808" t="s">
        <v>2159</v>
      </c>
      <c r="C6" s="809" t="s">
        <v>29</v>
      </c>
      <c r="D6" s="809" t="s">
        <v>865</v>
      </c>
      <c r="E6" s="809" t="s">
        <v>1496</v>
      </c>
      <c r="F6" s="809" t="s">
        <v>2160</v>
      </c>
      <c r="G6" s="809"/>
      <c r="H6" s="810" t="s">
        <v>2007</v>
      </c>
      <c r="I6" s="811" t="s">
        <v>2331</v>
      </c>
      <c r="J6" s="812" t="s">
        <v>2009</v>
      </c>
      <c r="K6" s="812" t="s">
        <v>2010</v>
      </c>
      <c r="L6" s="812" t="s">
        <v>2011</v>
      </c>
      <c r="M6" s="813"/>
      <c r="N6" s="812" t="s">
        <v>2012</v>
      </c>
      <c r="O6" s="812" t="s">
        <v>2217</v>
      </c>
      <c r="P6" s="812" t="s">
        <v>2218</v>
      </c>
      <c r="Q6" s="812" t="s">
        <v>2219</v>
      </c>
      <c r="R6" s="809" t="s">
        <v>2332</v>
      </c>
      <c r="S6" s="809" t="s">
        <v>2015</v>
      </c>
      <c r="T6" s="814" t="s">
        <v>2016</v>
      </c>
    </row>
    <row r="7" spans="1:20" outlineLevel="1">
      <c r="A7" s="690"/>
      <c r="B7" s="690"/>
      <c r="C7" s="690"/>
      <c r="D7" s="690"/>
      <c r="E7" s="690"/>
      <c r="F7" s="690"/>
      <c r="G7" s="690"/>
      <c r="H7" s="690"/>
      <c r="I7" s="694" t="s">
        <v>2017</v>
      </c>
      <c r="J7" s="695"/>
      <c r="K7" s="695"/>
      <c r="L7" s="695"/>
      <c r="M7" s="695"/>
      <c r="N7" s="695"/>
      <c r="O7" s="695"/>
      <c r="P7" s="694" t="s">
        <v>2018</v>
      </c>
      <c r="Q7" s="695"/>
      <c r="R7" s="694" t="s">
        <v>2019</v>
      </c>
      <c r="S7" s="696"/>
      <c r="T7" s="696"/>
    </row>
    <row r="8" spans="1:20" hidden="1" outlineLevel="1">
      <c r="A8" s="690"/>
      <c r="B8" s="690"/>
      <c r="C8" s="690"/>
      <c r="D8" s="690"/>
      <c r="E8" s="690"/>
      <c r="F8" s="690"/>
      <c r="G8" s="690"/>
      <c r="H8" s="815" t="s">
        <v>2162</v>
      </c>
      <c r="I8" s="694"/>
      <c r="J8" s="695"/>
      <c r="K8" s="695"/>
      <c r="L8" s="695"/>
      <c r="M8" s="695"/>
      <c r="N8" s="695"/>
      <c r="O8" s="695"/>
      <c r="P8" s="694"/>
      <c r="Q8" s="695"/>
      <c r="R8" s="694"/>
      <c r="S8" s="696"/>
      <c r="T8" s="696"/>
    </row>
    <row r="9" spans="1:20" hidden="1" outlineLevel="2">
      <c r="A9" s="693"/>
      <c r="B9" s="688" t="s">
        <v>1012</v>
      </c>
      <c r="C9" s="688">
        <v>1</v>
      </c>
      <c r="D9" s="688" t="s">
        <v>1017</v>
      </c>
      <c r="E9" s="688" t="s">
        <v>1594</v>
      </c>
      <c r="F9" s="688">
        <v>2</v>
      </c>
      <c r="G9" s="688" t="s">
        <v>2161</v>
      </c>
      <c r="H9" s="620" t="s">
        <v>843</v>
      </c>
      <c r="I9" s="679">
        <v>37442</v>
      </c>
      <c r="J9" s="679">
        <v>0</v>
      </c>
      <c r="K9" s="679">
        <v>0</v>
      </c>
      <c r="L9" s="679">
        <v>0</v>
      </c>
      <c r="M9" s="679">
        <v>0</v>
      </c>
      <c r="N9" s="679">
        <v>0</v>
      </c>
      <c r="O9" s="679">
        <v>37442</v>
      </c>
      <c r="P9" s="679">
        <v>1027.7828999999999</v>
      </c>
      <c r="Q9" s="679">
        <v>891.86843999999996</v>
      </c>
      <c r="R9" s="697">
        <v>1.43593E-3</v>
      </c>
      <c r="S9" s="697">
        <v>1.4083045683004564E-3</v>
      </c>
      <c r="T9" s="697">
        <v>1.32070546737213E-2</v>
      </c>
    </row>
    <row r="10" spans="1:20" hidden="1" outlineLevel="1">
      <c r="A10" s="693"/>
      <c r="B10" s="688"/>
      <c r="C10" s="688"/>
      <c r="D10" s="688"/>
      <c r="E10" s="688"/>
      <c r="F10" s="688"/>
      <c r="G10" s="816" t="s">
        <v>2162</v>
      </c>
      <c r="H10" s="620"/>
      <c r="I10" s="492">
        <v>37442</v>
      </c>
      <c r="J10" s="492">
        <v>0</v>
      </c>
      <c r="K10" s="492">
        <v>0</v>
      </c>
      <c r="L10" s="492">
        <v>0</v>
      </c>
      <c r="M10" s="492">
        <v>0</v>
      </c>
      <c r="N10" s="492">
        <v>0</v>
      </c>
      <c r="O10" s="492">
        <v>37442</v>
      </c>
      <c r="P10" s="492">
        <v>1027.7828999999999</v>
      </c>
      <c r="Q10" s="492">
        <v>891.86843999999996</v>
      </c>
      <c r="R10" s="493">
        <v>1.43593E-3</v>
      </c>
      <c r="S10" s="493">
        <v>1.4083045683004564E-3</v>
      </c>
      <c r="T10" s="626"/>
    </row>
    <row r="11" spans="1:20" hidden="1" outlineLevel="1">
      <c r="A11" s="693"/>
      <c r="B11" s="688"/>
      <c r="C11" s="688"/>
      <c r="D11" s="688"/>
      <c r="E11" s="688"/>
      <c r="F11" s="688"/>
      <c r="G11" s="816"/>
      <c r="H11" s="815" t="s">
        <v>2163</v>
      </c>
      <c r="I11" s="625"/>
      <c r="J11" s="625"/>
      <c r="K11" s="625"/>
      <c r="L11" s="625"/>
      <c r="M11" s="625"/>
      <c r="N11" s="625"/>
      <c r="O11" s="625"/>
      <c r="P11" s="625"/>
      <c r="Q11" s="625"/>
      <c r="R11" s="626"/>
      <c r="S11" s="626"/>
      <c r="T11" s="626"/>
    </row>
    <row r="12" spans="1:20" ht="13.5" hidden="1" customHeight="1" outlineLevel="2">
      <c r="A12" s="688"/>
      <c r="B12" s="688" t="s">
        <v>1012</v>
      </c>
      <c r="C12" s="688">
        <v>2</v>
      </c>
      <c r="D12" s="688" t="s">
        <v>1520</v>
      </c>
      <c r="E12" s="688" t="s">
        <v>1588</v>
      </c>
      <c r="F12" s="688">
        <v>3</v>
      </c>
      <c r="G12" s="688" t="s">
        <v>2163</v>
      </c>
      <c r="H12" s="620" t="s">
        <v>1013</v>
      </c>
      <c r="I12" s="679">
        <v>663440</v>
      </c>
      <c r="J12" s="679">
        <v>0</v>
      </c>
      <c r="K12" s="679">
        <v>0</v>
      </c>
      <c r="L12" s="679">
        <v>0</v>
      </c>
      <c r="M12" s="679">
        <v>0</v>
      </c>
      <c r="N12" s="679">
        <v>55000</v>
      </c>
      <c r="O12" s="679">
        <v>608440</v>
      </c>
      <c r="P12" s="679">
        <v>2616.2919999999999</v>
      </c>
      <c r="Q12" s="679">
        <v>2445.9287999999997</v>
      </c>
      <c r="R12" s="697">
        <v>3.9379999999999997E-3</v>
      </c>
      <c r="S12" s="697">
        <v>3.8622430711615415E-3</v>
      </c>
      <c r="T12" s="697">
        <v>2.89733333333333</v>
      </c>
    </row>
    <row r="13" spans="1:20" ht="13.5" hidden="1" customHeight="1" outlineLevel="2">
      <c r="A13" s="688"/>
      <c r="B13" s="688" t="s">
        <v>1012</v>
      </c>
      <c r="C13" s="688">
        <v>3</v>
      </c>
      <c r="D13" s="688" t="s">
        <v>1014</v>
      </c>
      <c r="E13" s="688" t="s">
        <v>1589</v>
      </c>
      <c r="F13" s="688">
        <v>3</v>
      </c>
      <c r="G13" s="688" t="s">
        <v>2163</v>
      </c>
      <c r="H13" s="620" t="s">
        <v>838</v>
      </c>
      <c r="I13" s="679">
        <v>1864274</v>
      </c>
      <c r="J13" s="679">
        <v>0</v>
      </c>
      <c r="K13" s="679">
        <v>0</v>
      </c>
      <c r="L13" s="679">
        <v>0</v>
      </c>
      <c r="M13" s="679">
        <v>0</v>
      </c>
      <c r="N13" s="679">
        <v>40000</v>
      </c>
      <c r="O13" s="679">
        <v>1824274</v>
      </c>
      <c r="P13" s="679">
        <v>14101.63802</v>
      </c>
      <c r="Q13" s="679">
        <v>13043.5591</v>
      </c>
      <c r="R13" s="697">
        <v>2.1000399999999999E-2</v>
      </c>
      <c r="S13" s="697">
        <v>2.0596427728092934E-2</v>
      </c>
      <c r="T13" s="697">
        <v>2.3374253487993601</v>
      </c>
    </row>
    <row r="14" spans="1:20" ht="13.5" hidden="1" customHeight="1" outlineLevel="2">
      <c r="A14" s="688"/>
      <c r="B14" s="688" t="s">
        <v>1012</v>
      </c>
      <c r="C14" s="688">
        <v>4</v>
      </c>
      <c r="D14" s="688" t="s">
        <v>1521</v>
      </c>
      <c r="E14" s="688" t="s">
        <v>1590</v>
      </c>
      <c r="F14" s="688">
        <v>3</v>
      </c>
      <c r="G14" s="688" t="s">
        <v>2163</v>
      </c>
      <c r="H14" s="620" t="s">
        <v>1015</v>
      </c>
      <c r="I14" s="679">
        <v>395120</v>
      </c>
      <c r="J14" s="679">
        <v>0</v>
      </c>
      <c r="K14" s="679">
        <v>0</v>
      </c>
      <c r="L14" s="679">
        <v>0</v>
      </c>
      <c r="M14" s="679">
        <v>0</v>
      </c>
      <c r="N14" s="679">
        <v>2500</v>
      </c>
      <c r="O14" s="679">
        <v>392620</v>
      </c>
      <c r="P14" s="679">
        <v>1641.1516000000001</v>
      </c>
      <c r="Q14" s="679">
        <v>1703.9708000000001</v>
      </c>
      <c r="R14" s="697">
        <v>2.7434299999999998E-3</v>
      </c>
      <c r="S14" s="697">
        <v>2.6906545340819365E-3</v>
      </c>
      <c r="T14" s="697">
        <v>3.4622574955908201</v>
      </c>
    </row>
    <row r="15" spans="1:20" ht="13.5" hidden="1" customHeight="1" outlineLevel="2">
      <c r="A15" s="688"/>
      <c r="B15" s="688" t="s">
        <v>1012</v>
      </c>
      <c r="C15" s="688">
        <v>5</v>
      </c>
      <c r="D15" s="688" t="s">
        <v>1522</v>
      </c>
      <c r="E15" s="688" t="s">
        <v>1591</v>
      </c>
      <c r="F15" s="688">
        <v>3</v>
      </c>
      <c r="G15" s="688" t="s">
        <v>2163</v>
      </c>
      <c r="H15" s="620" t="s">
        <v>855</v>
      </c>
      <c r="I15" s="679">
        <v>495078</v>
      </c>
      <c r="J15" s="679">
        <v>0</v>
      </c>
      <c r="K15" s="679">
        <v>0</v>
      </c>
      <c r="L15" s="679">
        <v>0</v>
      </c>
      <c r="M15" s="679">
        <v>0</v>
      </c>
      <c r="N15" s="679">
        <v>0</v>
      </c>
      <c r="O15" s="679">
        <v>495078</v>
      </c>
      <c r="P15" s="679">
        <v>1475.3324399999999</v>
      </c>
      <c r="Q15" s="679">
        <v>1485.2339999999999</v>
      </c>
      <c r="R15" s="697">
        <v>2.3912600000000001E-3</v>
      </c>
      <c r="S15" s="697">
        <v>2.3452582616278698E-3</v>
      </c>
      <c r="T15" s="697">
        <v>1.8743156986120799</v>
      </c>
    </row>
    <row r="16" spans="1:20" ht="13.5" hidden="1" customHeight="1" outlineLevel="2">
      <c r="A16" s="688"/>
      <c r="B16" s="688" t="s">
        <v>1012</v>
      </c>
      <c r="C16" s="688">
        <v>6</v>
      </c>
      <c r="D16" s="688" t="s">
        <v>1523</v>
      </c>
      <c r="E16" s="688" t="s">
        <v>1592</v>
      </c>
      <c r="F16" s="688">
        <v>3</v>
      </c>
      <c r="G16" s="688" t="s">
        <v>2163</v>
      </c>
      <c r="H16" s="620" t="s">
        <v>1016</v>
      </c>
      <c r="I16" s="679">
        <v>1078774</v>
      </c>
      <c r="J16" s="679">
        <v>0</v>
      </c>
      <c r="K16" s="679">
        <v>0</v>
      </c>
      <c r="L16" s="679">
        <v>0</v>
      </c>
      <c r="M16" s="679">
        <v>0</v>
      </c>
      <c r="N16" s="679">
        <v>0</v>
      </c>
      <c r="O16" s="679">
        <v>1078774</v>
      </c>
      <c r="P16" s="679">
        <v>2815.60014</v>
      </c>
      <c r="Q16" s="679">
        <v>2804.8123999999998</v>
      </c>
      <c r="R16" s="697">
        <v>4.5158100000000003E-3</v>
      </c>
      <c r="S16" s="697">
        <v>4.4289381022898028E-3</v>
      </c>
      <c r="T16" s="697">
        <v>5.3437721362229098</v>
      </c>
    </row>
    <row r="17" spans="1:20" ht="13.5" hidden="1" customHeight="1" outlineLevel="2">
      <c r="A17" s="688"/>
      <c r="B17" s="688" t="s">
        <v>1012</v>
      </c>
      <c r="C17" s="688">
        <v>7</v>
      </c>
      <c r="D17" s="688" t="s">
        <v>1524</v>
      </c>
      <c r="E17" s="688" t="s">
        <v>1593</v>
      </c>
      <c r="F17" s="688">
        <v>3</v>
      </c>
      <c r="G17" s="688" t="s">
        <v>2163</v>
      </c>
      <c r="H17" s="620" t="s">
        <v>856</v>
      </c>
      <c r="I17" s="679">
        <v>392245</v>
      </c>
      <c r="J17" s="679">
        <v>0</v>
      </c>
      <c r="K17" s="679">
        <v>0</v>
      </c>
      <c r="L17" s="679">
        <v>0</v>
      </c>
      <c r="M17" s="679">
        <v>0</v>
      </c>
      <c r="N17" s="679">
        <v>0</v>
      </c>
      <c r="O17" s="679">
        <v>392245</v>
      </c>
      <c r="P17" s="679">
        <v>1290.48605</v>
      </c>
      <c r="Q17" s="679">
        <v>1157.12275</v>
      </c>
      <c r="R17" s="697">
        <v>1.8629899999999999E-3</v>
      </c>
      <c r="S17" s="697">
        <v>1.8271542996962499E-3</v>
      </c>
      <c r="T17" s="697">
        <v>1.38727965933848</v>
      </c>
    </row>
    <row r="18" spans="1:20" ht="13.5" hidden="1" customHeight="1" outlineLevel="2">
      <c r="A18" s="688"/>
      <c r="B18" s="688" t="s">
        <v>1012</v>
      </c>
      <c r="C18" s="688">
        <v>8</v>
      </c>
      <c r="D18" s="688" t="s">
        <v>1018</v>
      </c>
      <c r="E18" s="688" t="s">
        <v>1595</v>
      </c>
      <c r="F18" s="688">
        <v>3</v>
      </c>
      <c r="G18" s="688" t="s">
        <v>2163</v>
      </c>
      <c r="H18" s="620" t="s">
        <v>845</v>
      </c>
      <c r="I18" s="679">
        <v>1955098</v>
      </c>
      <c r="J18" s="679">
        <v>0</v>
      </c>
      <c r="K18" s="679">
        <v>0</v>
      </c>
      <c r="L18" s="679">
        <v>0</v>
      </c>
      <c r="M18" s="679">
        <v>0</v>
      </c>
      <c r="N18" s="679">
        <v>146500</v>
      </c>
      <c r="O18" s="679">
        <v>1808598</v>
      </c>
      <c r="P18" s="679">
        <v>54257.94</v>
      </c>
      <c r="Q18" s="679">
        <v>55053.723119999995</v>
      </c>
      <c r="R18" s="697">
        <v>8.863762E-2</v>
      </c>
      <c r="S18" s="697">
        <v>8.6932563475218882E-2</v>
      </c>
      <c r="T18" s="697">
        <v>3.9851443806669802</v>
      </c>
    </row>
    <row r="19" spans="1:20" ht="13.5" hidden="1" customHeight="1" outlineLevel="2">
      <c r="A19" s="688"/>
      <c r="B19" s="688" t="s">
        <v>1012</v>
      </c>
      <c r="C19" s="688">
        <v>9</v>
      </c>
      <c r="D19" s="688" t="s">
        <v>1528</v>
      </c>
      <c r="E19" s="688" t="s">
        <v>1596</v>
      </c>
      <c r="F19" s="688">
        <v>3</v>
      </c>
      <c r="G19" s="688" t="s">
        <v>2163</v>
      </c>
      <c r="H19" s="620" t="s">
        <v>1019</v>
      </c>
      <c r="I19" s="679">
        <v>808125</v>
      </c>
      <c r="J19" s="679">
        <v>0</v>
      </c>
      <c r="K19" s="679">
        <v>0</v>
      </c>
      <c r="L19" s="679">
        <v>0</v>
      </c>
      <c r="M19" s="679">
        <v>0</v>
      </c>
      <c r="N19" s="679">
        <v>52500</v>
      </c>
      <c r="O19" s="679">
        <v>755625</v>
      </c>
      <c r="P19" s="679">
        <v>18724.387500000001</v>
      </c>
      <c r="Q19" s="679">
        <v>20167.631249999999</v>
      </c>
      <c r="R19" s="697">
        <v>3.2470300000000001E-2</v>
      </c>
      <c r="S19" s="697">
        <v>3.1845691525057264E-2</v>
      </c>
      <c r="T19" s="697">
        <v>2.8636694382754802</v>
      </c>
    </row>
    <row r="20" spans="1:20" ht="13.5" hidden="1" customHeight="1" outlineLevel="1">
      <c r="A20" s="688"/>
      <c r="B20" s="688"/>
      <c r="C20" s="688"/>
      <c r="D20" s="688"/>
      <c r="E20" s="688"/>
      <c r="F20" s="688"/>
      <c r="G20" s="701" t="s">
        <v>2164</v>
      </c>
      <c r="H20" s="620"/>
      <c r="I20" s="492">
        <v>7652154</v>
      </c>
      <c r="J20" s="492">
        <v>0</v>
      </c>
      <c r="K20" s="492">
        <v>0</v>
      </c>
      <c r="L20" s="492">
        <v>0</v>
      </c>
      <c r="M20" s="492">
        <v>0</v>
      </c>
      <c r="N20" s="492">
        <v>296500</v>
      </c>
      <c r="O20" s="492">
        <v>7355654</v>
      </c>
      <c r="P20" s="492">
        <v>96922.827749999997</v>
      </c>
      <c r="Q20" s="492">
        <v>97861.982220000005</v>
      </c>
      <c r="R20" s="493">
        <v>0.15755981000000002</v>
      </c>
      <c r="S20" s="493">
        <v>0.15452893099722648</v>
      </c>
      <c r="T20" s="626"/>
    </row>
    <row r="21" spans="1:20" ht="13.5" hidden="1" customHeight="1" outlineLevel="1">
      <c r="A21" s="688"/>
      <c r="B21" s="688"/>
      <c r="C21" s="688"/>
      <c r="D21" s="688"/>
      <c r="E21" s="688"/>
      <c r="F21" s="688"/>
      <c r="G21" s="701"/>
      <c r="H21" s="817" t="s">
        <v>2165</v>
      </c>
      <c r="I21" s="625"/>
      <c r="J21" s="625"/>
      <c r="K21" s="625"/>
      <c r="L21" s="625"/>
      <c r="M21" s="625"/>
      <c r="N21" s="625"/>
      <c r="O21" s="625"/>
      <c r="P21" s="625"/>
      <c r="Q21" s="625"/>
      <c r="R21" s="626"/>
      <c r="S21" s="626"/>
      <c r="T21" s="626"/>
    </row>
    <row r="22" spans="1:20" ht="13.5" hidden="1" customHeight="1" outlineLevel="2">
      <c r="A22" s="688"/>
      <c r="B22" s="688" t="s">
        <v>1003</v>
      </c>
      <c r="C22" s="688">
        <v>10</v>
      </c>
      <c r="D22" s="688" t="s">
        <v>1517</v>
      </c>
      <c r="E22" s="688" t="s">
        <v>1584</v>
      </c>
      <c r="F22" s="688">
        <v>4</v>
      </c>
      <c r="G22" s="688" t="s">
        <v>2165</v>
      </c>
      <c r="H22" s="620" t="s">
        <v>1004</v>
      </c>
      <c r="I22" s="679">
        <v>707261</v>
      </c>
      <c r="J22" s="679">
        <v>0</v>
      </c>
      <c r="K22" s="679">
        <v>0</v>
      </c>
      <c r="L22" s="679">
        <v>0</v>
      </c>
      <c r="M22" s="679">
        <v>0</v>
      </c>
      <c r="N22" s="679">
        <v>0</v>
      </c>
      <c r="O22" s="679">
        <v>707261</v>
      </c>
      <c r="P22" s="679">
        <v>459.71965</v>
      </c>
      <c r="Q22" s="679">
        <v>459.71965</v>
      </c>
      <c r="R22" s="697">
        <v>7.4016000000000001E-4</v>
      </c>
      <c r="S22" s="697">
        <v>7.2592016288017421E-4</v>
      </c>
      <c r="T22" s="697">
        <v>8.8407625000000003</v>
      </c>
    </row>
    <row r="23" spans="1:20" ht="13.5" hidden="1" customHeight="1" outlineLevel="2">
      <c r="A23" s="688"/>
      <c r="B23" s="688" t="s">
        <v>1003</v>
      </c>
      <c r="C23" s="688">
        <v>11</v>
      </c>
      <c r="D23" s="688" t="s">
        <v>1518</v>
      </c>
      <c r="E23" s="688" t="s">
        <v>1586</v>
      </c>
      <c r="F23" s="688">
        <v>4</v>
      </c>
      <c r="G23" s="688" t="s">
        <v>2165</v>
      </c>
      <c r="H23" s="620" t="s">
        <v>1007</v>
      </c>
      <c r="I23" s="679">
        <v>265013</v>
      </c>
      <c r="J23" s="679">
        <v>0</v>
      </c>
      <c r="K23" s="679">
        <v>0</v>
      </c>
      <c r="L23" s="679">
        <v>0</v>
      </c>
      <c r="M23" s="679">
        <v>0</v>
      </c>
      <c r="N23" s="679">
        <v>0</v>
      </c>
      <c r="O23" s="679">
        <v>265013</v>
      </c>
      <c r="P23" s="679">
        <v>26.501300000000001</v>
      </c>
      <c r="Q23" s="679">
        <v>26.501300000000001</v>
      </c>
      <c r="R23" s="697">
        <v>4.2670000000000003E-5</v>
      </c>
      <c r="S23" s="697">
        <v>4.18468690919267E-5</v>
      </c>
      <c r="T23" s="697">
        <v>2.7788461538461502</v>
      </c>
    </row>
    <row r="24" spans="1:20" ht="13.5" hidden="1" customHeight="1" outlineLevel="2">
      <c r="A24" s="688"/>
      <c r="B24" s="688" t="s">
        <v>1003</v>
      </c>
      <c r="C24" s="688">
        <v>12</v>
      </c>
      <c r="D24" s="688" t="s">
        <v>1519</v>
      </c>
      <c r="E24" s="688" t="s">
        <v>1587</v>
      </c>
      <c r="F24" s="688">
        <v>4</v>
      </c>
      <c r="G24" s="688" t="s">
        <v>2165</v>
      </c>
      <c r="H24" s="620" t="s">
        <v>1008</v>
      </c>
      <c r="I24" s="679">
        <v>729349</v>
      </c>
      <c r="J24" s="679">
        <v>0</v>
      </c>
      <c r="K24" s="679">
        <v>0</v>
      </c>
      <c r="L24" s="679">
        <v>0</v>
      </c>
      <c r="M24" s="679">
        <v>0</v>
      </c>
      <c r="N24" s="679">
        <v>0</v>
      </c>
      <c r="O24" s="679">
        <v>729349</v>
      </c>
      <c r="P24" s="679">
        <v>0</v>
      </c>
      <c r="Q24" s="679">
        <v>0</v>
      </c>
      <c r="R24" s="697">
        <v>0</v>
      </c>
      <c r="S24" s="697">
        <v>0</v>
      </c>
      <c r="T24" s="697">
        <v>8.3116695156695108</v>
      </c>
    </row>
    <row r="25" spans="1:20" ht="13.5" hidden="1" customHeight="1" outlineLevel="1">
      <c r="A25" s="688"/>
      <c r="B25" s="688"/>
      <c r="C25" s="688"/>
      <c r="D25" s="688"/>
      <c r="E25" s="688"/>
      <c r="F25" s="688"/>
      <c r="G25" s="701" t="s">
        <v>2166</v>
      </c>
      <c r="H25" s="620"/>
      <c r="I25" s="492">
        <v>1701623</v>
      </c>
      <c r="J25" s="492">
        <v>0</v>
      </c>
      <c r="K25" s="492">
        <v>0</v>
      </c>
      <c r="L25" s="492">
        <v>0</v>
      </c>
      <c r="M25" s="492">
        <v>0</v>
      </c>
      <c r="N25" s="492">
        <v>0</v>
      </c>
      <c r="O25" s="492">
        <v>1701623</v>
      </c>
      <c r="P25" s="492">
        <v>486.22095000000002</v>
      </c>
      <c r="Q25" s="492">
        <v>486.22095000000002</v>
      </c>
      <c r="R25" s="493">
        <v>7.8282999999999998E-4</v>
      </c>
      <c r="S25" s="493">
        <v>7.6776703197210089E-4</v>
      </c>
      <c r="T25" s="626"/>
    </row>
    <row r="26" spans="1:20" ht="13.5" hidden="1" customHeight="1" outlineLevel="1">
      <c r="A26" s="688"/>
      <c r="B26" s="688"/>
      <c r="C26" s="688"/>
      <c r="D26" s="688"/>
      <c r="E26" s="688"/>
      <c r="F26" s="688"/>
      <c r="G26" s="701"/>
      <c r="H26" s="815" t="s">
        <v>2168</v>
      </c>
      <c r="I26" s="625"/>
      <c r="J26" s="625"/>
      <c r="K26" s="625"/>
      <c r="L26" s="625"/>
      <c r="M26" s="625"/>
      <c r="N26" s="625"/>
      <c r="O26" s="625"/>
      <c r="P26" s="625"/>
      <c r="Q26" s="625"/>
      <c r="R26" s="626"/>
      <c r="S26" s="626"/>
      <c r="T26" s="626"/>
    </row>
    <row r="27" spans="1:20" hidden="1" outlineLevel="2">
      <c r="A27" s="688"/>
      <c r="B27" s="688" t="s">
        <v>1003</v>
      </c>
      <c r="C27" s="688">
        <v>13</v>
      </c>
      <c r="D27" s="688" t="s">
        <v>1006</v>
      </c>
      <c r="E27" s="688" t="s">
        <v>1585</v>
      </c>
      <c r="F27" s="688">
        <v>5</v>
      </c>
      <c r="G27" s="688" t="s">
        <v>2167</v>
      </c>
      <c r="H27" s="620" t="s">
        <v>2045</v>
      </c>
      <c r="I27" s="679">
        <v>1438138</v>
      </c>
      <c r="J27" s="679">
        <v>0</v>
      </c>
      <c r="K27" s="679">
        <v>0</v>
      </c>
      <c r="L27" s="679">
        <v>0</v>
      </c>
      <c r="M27" s="679">
        <v>0</v>
      </c>
      <c r="N27" s="679">
        <v>100000</v>
      </c>
      <c r="O27" s="679">
        <v>1338138</v>
      </c>
      <c r="P27" s="679">
        <v>1940.3001000000002</v>
      </c>
      <c r="Q27" s="679">
        <v>2074.1138999999998</v>
      </c>
      <c r="R27" s="697">
        <v>3.3393699999999999E-3</v>
      </c>
      <c r="S27" s="697">
        <v>3.2751288750003035E-3</v>
      </c>
      <c r="T27" s="697">
        <v>0.46974148277669298</v>
      </c>
    </row>
    <row r="28" spans="1:20" hidden="1" outlineLevel="1">
      <c r="A28" s="688"/>
      <c r="B28" s="688"/>
      <c r="C28" s="688"/>
      <c r="D28" s="688"/>
      <c r="E28" s="688"/>
      <c r="F28" s="688"/>
      <c r="G28" s="701" t="s">
        <v>2168</v>
      </c>
      <c r="H28" s="620"/>
      <c r="I28" s="492">
        <v>1438138</v>
      </c>
      <c r="J28" s="492">
        <v>0</v>
      </c>
      <c r="K28" s="492">
        <v>0</v>
      </c>
      <c r="L28" s="492">
        <v>0</v>
      </c>
      <c r="M28" s="492">
        <v>0</v>
      </c>
      <c r="N28" s="492">
        <v>100000</v>
      </c>
      <c r="O28" s="492">
        <v>1338138</v>
      </c>
      <c r="P28" s="492">
        <v>1940.3001000000002</v>
      </c>
      <c r="Q28" s="492">
        <v>2074.1138999999998</v>
      </c>
      <c r="R28" s="493">
        <v>3.3393699999999999E-3</v>
      </c>
      <c r="S28" s="493">
        <v>3.2751288750003035E-3</v>
      </c>
      <c r="T28" s="626"/>
    </row>
    <row r="29" spans="1:20" hidden="1" outlineLevel="1">
      <c r="A29" s="688"/>
      <c r="B29" s="688"/>
      <c r="C29" s="688"/>
      <c r="D29" s="688"/>
      <c r="E29" s="688"/>
      <c r="F29" s="688"/>
      <c r="G29" s="701"/>
      <c r="H29" s="815" t="s">
        <v>2169</v>
      </c>
      <c r="I29" s="625"/>
      <c r="J29" s="625"/>
      <c r="K29" s="625"/>
      <c r="L29" s="625"/>
      <c r="M29" s="625"/>
      <c r="N29" s="625"/>
      <c r="O29" s="625"/>
      <c r="P29" s="625"/>
      <c r="Q29" s="625"/>
      <c r="R29" s="626"/>
      <c r="S29" s="626"/>
      <c r="T29" s="626"/>
    </row>
    <row r="30" spans="1:20" ht="13.5" hidden="1" customHeight="1" outlineLevel="2">
      <c r="A30" s="688"/>
      <c r="B30" s="688" t="s">
        <v>986</v>
      </c>
      <c r="C30" s="688">
        <v>14</v>
      </c>
      <c r="D30" s="818" t="s">
        <v>987</v>
      </c>
      <c r="E30" s="688" t="s">
        <v>1579</v>
      </c>
      <c r="F30" s="688">
        <v>6</v>
      </c>
      <c r="G30" s="688" t="s">
        <v>2169</v>
      </c>
      <c r="H30" s="620" t="s">
        <v>817</v>
      </c>
      <c r="I30" s="819">
        <v>0</v>
      </c>
      <c r="J30" s="819">
        <v>15000</v>
      </c>
      <c r="K30" s="819">
        <v>0</v>
      </c>
      <c r="L30" s="819">
        <v>0</v>
      </c>
      <c r="M30" s="819">
        <v>0</v>
      </c>
      <c r="N30" s="819">
        <v>15000</v>
      </c>
      <c r="O30" s="819">
        <v>0</v>
      </c>
      <c r="P30" s="819">
        <v>0</v>
      </c>
      <c r="Q30" s="819">
        <v>0</v>
      </c>
      <c r="R30" s="699">
        <v>0</v>
      </c>
      <c r="S30" s="699">
        <v>0</v>
      </c>
      <c r="T30" s="699">
        <v>0</v>
      </c>
    </row>
    <row r="31" spans="1:20" ht="13.5" hidden="1" customHeight="1" outlineLevel="2">
      <c r="A31" s="688"/>
      <c r="B31" s="688" t="s">
        <v>986</v>
      </c>
      <c r="C31" s="688">
        <v>15</v>
      </c>
      <c r="D31" s="818" t="s">
        <v>992</v>
      </c>
      <c r="E31" s="688" t="s">
        <v>1580</v>
      </c>
      <c r="F31" s="688">
        <v>6</v>
      </c>
      <c r="G31" s="688" t="s">
        <v>2169</v>
      </c>
      <c r="H31" s="620" t="s">
        <v>820</v>
      </c>
      <c r="I31" s="679">
        <v>0</v>
      </c>
      <c r="J31" s="679">
        <v>15000</v>
      </c>
      <c r="K31" s="679">
        <v>0</v>
      </c>
      <c r="L31" s="679">
        <v>0</v>
      </c>
      <c r="M31" s="679">
        <v>0</v>
      </c>
      <c r="N31" s="679">
        <v>15000</v>
      </c>
      <c r="O31" s="679">
        <v>0</v>
      </c>
      <c r="P31" s="679">
        <v>0</v>
      </c>
      <c r="Q31" s="679">
        <v>0</v>
      </c>
      <c r="R31" s="697">
        <v>0</v>
      </c>
      <c r="S31" s="697">
        <v>0</v>
      </c>
      <c r="T31" s="697">
        <v>0</v>
      </c>
    </row>
    <row r="32" spans="1:20" ht="13.5" hidden="1" customHeight="1" outlineLevel="2">
      <c r="A32" s="688"/>
      <c r="B32" s="688" t="s">
        <v>986</v>
      </c>
      <c r="C32" s="688">
        <v>16</v>
      </c>
      <c r="D32" s="818" t="s">
        <v>1346</v>
      </c>
      <c r="E32" s="688" t="s">
        <v>1581</v>
      </c>
      <c r="F32" s="688">
        <v>6</v>
      </c>
      <c r="G32" s="688" t="s">
        <v>2169</v>
      </c>
      <c r="H32" s="620" t="s">
        <v>824</v>
      </c>
      <c r="I32" s="679">
        <v>0</v>
      </c>
      <c r="J32" s="679">
        <v>29800</v>
      </c>
      <c r="K32" s="679">
        <v>0</v>
      </c>
      <c r="L32" s="679">
        <v>0</v>
      </c>
      <c r="M32" s="679">
        <v>0</v>
      </c>
      <c r="N32" s="679">
        <v>0</v>
      </c>
      <c r="O32" s="679">
        <v>29800</v>
      </c>
      <c r="P32" s="679">
        <v>7696.9269999999997</v>
      </c>
      <c r="Q32" s="679">
        <v>6837.61</v>
      </c>
      <c r="R32" s="697">
        <v>1.100869E-2</v>
      </c>
      <c r="S32" s="697">
        <v>1.079692583275722E-2</v>
      </c>
      <c r="T32" s="697">
        <v>2.6773744875141299E-3</v>
      </c>
    </row>
    <row r="33" spans="1:20" ht="13.5" hidden="1" customHeight="1" outlineLevel="1">
      <c r="A33" s="688"/>
      <c r="B33" s="688"/>
      <c r="C33" s="688"/>
      <c r="D33" s="818"/>
      <c r="E33" s="688"/>
      <c r="F33" s="688"/>
      <c r="G33" s="701" t="s">
        <v>2170</v>
      </c>
      <c r="H33" s="620"/>
      <c r="I33" s="492">
        <v>0</v>
      </c>
      <c r="J33" s="492">
        <v>59800</v>
      </c>
      <c r="K33" s="492">
        <v>0</v>
      </c>
      <c r="L33" s="492">
        <v>0</v>
      </c>
      <c r="M33" s="492">
        <v>0</v>
      </c>
      <c r="N33" s="492">
        <v>30000</v>
      </c>
      <c r="O33" s="492">
        <v>29800</v>
      </c>
      <c r="P33" s="492">
        <v>7696.9269999999997</v>
      </c>
      <c r="Q33" s="492">
        <v>6837.61</v>
      </c>
      <c r="R33" s="493">
        <v>1.100869E-2</v>
      </c>
      <c r="S33" s="493">
        <v>1.079692583275722E-2</v>
      </c>
      <c r="T33" s="626"/>
    </row>
    <row r="34" spans="1:20" ht="13.5" hidden="1" customHeight="1" outlineLevel="1">
      <c r="A34" s="688"/>
      <c r="B34" s="688"/>
      <c r="C34" s="688"/>
      <c r="D34" s="818"/>
      <c r="E34" s="688"/>
      <c r="F34" s="688"/>
      <c r="G34" s="701"/>
      <c r="H34" s="815" t="s">
        <v>2171</v>
      </c>
      <c r="I34" s="625"/>
      <c r="J34" s="625"/>
      <c r="K34" s="625"/>
      <c r="L34" s="625"/>
      <c r="M34" s="625"/>
      <c r="N34" s="625"/>
      <c r="O34" s="625"/>
      <c r="P34" s="625"/>
      <c r="Q34" s="625"/>
      <c r="R34" s="626"/>
      <c r="S34" s="626"/>
      <c r="T34" s="626"/>
    </row>
    <row r="35" spans="1:20" ht="13.5" hidden="1" customHeight="1" outlineLevel="2">
      <c r="A35" s="688"/>
      <c r="B35" s="688" t="s">
        <v>931</v>
      </c>
      <c r="C35" s="688">
        <v>17</v>
      </c>
      <c r="D35" s="688" t="s">
        <v>934</v>
      </c>
      <c r="E35" s="688" t="s">
        <v>1557</v>
      </c>
      <c r="F35" s="688">
        <v>8</v>
      </c>
      <c r="G35" s="688" t="s">
        <v>2171</v>
      </c>
      <c r="H35" s="620" t="s">
        <v>2031</v>
      </c>
      <c r="I35" s="679">
        <v>335102</v>
      </c>
      <c r="J35" s="679">
        <v>0</v>
      </c>
      <c r="K35" s="679">
        <v>0</v>
      </c>
      <c r="L35" s="679">
        <v>0</v>
      </c>
      <c r="M35" s="679">
        <v>0</v>
      </c>
      <c r="N35" s="679">
        <v>35000</v>
      </c>
      <c r="O35" s="679">
        <v>300102</v>
      </c>
      <c r="P35" s="679">
        <v>1206.41004</v>
      </c>
      <c r="Q35" s="679">
        <v>1107.3763799999999</v>
      </c>
      <c r="R35" s="697">
        <v>1.7829E-3</v>
      </c>
      <c r="S35" s="697">
        <v>1.7486023104282308E-3</v>
      </c>
      <c r="T35" s="697">
        <v>0.50017</v>
      </c>
    </row>
    <row r="36" spans="1:20" ht="13.5" hidden="1" customHeight="1" outlineLevel="2">
      <c r="A36" s="688"/>
      <c r="B36" s="688" t="s">
        <v>931</v>
      </c>
      <c r="C36" s="688">
        <v>18</v>
      </c>
      <c r="D36" s="688" t="s">
        <v>936</v>
      </c>
      <c r="E36" s="688" t="s">
        <v>1558</v>
      </c>
      <c r="F36" s="688">
        <v>8</v>
      </c>
      <c r="G36" s="688" t="s">
        <v>2171</v>
      </c>
      <c r="H36" s="620" t="s">
        <v>724</v>
      </c>
      <c r="I36" s="679">
        <v>22920</v>
      </c>
      <c r="J36" s="679">
        <v>0</v>
      </c>
      <c r="K36" s="679">
        <v>0</v>
      </c>
      <c r="L36" s="679">
        <v>0</v>
      </c>
      <c r="M36" s="679">
        <v>0</v>
      </c>
      <c r="N36" s="679">
        <v>0</v>
      </c>
      <c r="O36" s="679">
        <v>22920</v>
      </c>
      <c r="P36" s="679">
        <v>3008.25</v>
      </c>
      <c r="Q36" s="679">
        <v>2360.7600000000002</v>
      </c>
      <c r="R36" s="697">
        <v>3.80087E-3</v>
      </c>
      <c r="S36" s="697">
        <v>3.7277573053947125E-3</v>
      </c>
      <c r="T36" s="697">
        <v>0.10222271975766201</v>
      </c>
    </row>
    <row r="37" spans="1:20" ht="13.5" hidden="1" customHeight="1" outlineLevel="2">
      <c r="A37" s="688"/>
      <c r="B37" s="688" t="s">
        <v>931</v>
      </c>
      <c r="C37" s="688">
        <v>19</v>
      </c>
      <c r="D37" s="688" t="s">
        <v>944</v>
      </c>
      <c r="E37" s="688" t="s">
        <v>1562</v>
      </c>
      <c r="F37" s="688">
        <v>8</v>
      </c>
      <c r="G37" s="688" t="s">
        <v>2171</v>
      </c>
      <c r="H37" s="620" t="s">
        <v>1255</v>
      </c>
      <c r="I37" s="679">
        <v>245873</v>
      </c>
      <c r="J37" s="679">
        <v>0</v>
      </c>
      <c r="K37" s="679">
        <v>0</v>
      </c>
      <c r="L37" s="679">
        <v>0</v>
      </c>
      <c r="M37" s="679">
        <v>0</v>
      </c>
      <c r="N37" s="679">
        <v>0</v>
      </c>
      <c r="O37" s="679">
        <v>245873</v>
      </c>
      <c r="P37" s="679">
        <v>4769.9362000000001</v>
      </c>
      <c r="Q37" s="679">
        <v>4794.5235000000002</v>
      </c>
      <c r="R37" s="697">
        <v>7.7192800000000002E-3</v>
      </c>
      <c r="S37" s="697">
        <v>7.5707907635725888E-3</v>
      </c>
      <c r="T37" s="697">
        <v>1.46352976190476</v>
      </c>
    </row>
    <row r="38" spans="1:20" ht="13.5" hidden="1" customHeight="1" outlineLevel="2">
      <c r="A38" s="688"/>
      <c r="B38" s="688" t="s">
        <v>931</v>
      </c>
      <c r="C38" s="688">
        <v>20</v>
      </c>
      <c r="D38" s="688" t="s">
        <v>947</v>
      </c>
      <c r="E38" s="688" t="s">
        <v>1565</v>
      </c>
      <c r="F38" s="688">
        <v>8</v>
      </c>
      <c r="G38" s="688" t="s">
        <v>2171</v>
      </c>
      <c r="H38" s="620" t="s">
        <v>2034</v>
      </c>
      <c r="I38" s="679">
        <v>2016</v>
      </c>
      <c r="J38" s="679">
        <v>0</v>
      </c>
      <c r="K38" s="679">
        <v>0</v>
      </c>
      <c r="L38" s="679">
        <v>0</v>
      </c>
      <c r="M38" s="679">
        <v>0</v>
      </c>
      <c r="N38" s="679">
        <v>0</v>
      </c>
      <c r="O38" s="679">
        <v>2016</v>
      </c>
      <c r="P38" s="679">
        <v>200.75327999999999</v>
      </c>
      <c r="Q38" s="679">
        <v>196.86240000000001</v>
      </c>
      <c r="R38" s="697">
        <v>3.1694999999999998E-4</v>
      </c>
      <c r="S38" s="697">
        <v>3.1085550829289548E-4</v>
      </c>
      <c r="T38" s="697">
        <v>3.2711341878954997E-2</v>
      </c>
    </row>
    <row r="39" spans="1:20" ht="13.5" hidden="1" customHeight="1" outlineLevel="1">
      <c r="A39" s="688"/>
      <c r="B39" s="688"/>
      <c r="C39" s="688"/>
      <c r="D39" s="688"/>
      <c r="E39" s="688"/>
      <c r="F39" s="688"/>
      <c r="G39" s="701" t="s">
        <v>2172</v>
      </c>
      <c r="H39" s="620"/>
      <c r="I39" s="492">
        <v>605911</v>
      </c>
      <c r="J39" s="492">
        <v>0</v>
      </c>
      <c r="K39" s="492">
        <v>0</v>
      </c>
      <c r="L39" s="492">
        <v>0</v>
      </c>
      <c r="M39" s="492">
        <v>0</v>
      </c>
      <c r="N39" s="492">
        <v>35000</v>
      </c>
      <c r="O39" s="492">
        <v>570911</v>
      </c>
      <c r="P39" s="492">
        <v>9185.3495199999998</v>
      </c>
      <c r="Q39" s="492">
        <v>8459.5222799999992</v>
      </c>
      <c r="R39" s="493">
        <v>1.362E-2</v>
      </c>
      <c r="S39" s="493">
        <v>1.3358005887688429E-2</v>
      </c>
      <c r="T39" s="626"/>
    </row>
    <row r="40" spans="1:20" ht="13.5" hidden="1" customHeight="1" outlineLevel="1">
      <c r="A40" s="688"/>
      <c r="B40" s="688"/>
      <c r="C40" s="688"/>
      <c r="D40" s="688"/>
      <c r="E40" s="688"/>
      <c r="F40" s="688"/>
      <c r="G40" s="701"/>
      <c r="H40" s="815" t="s">
        <v>2173</v>
      </c>
      <c r="I40" s="625"/>
      <c r="J40" s="625"/>
      <c r="K40" s="625"/>
      <c r="L40" s="625"/>
      <c r="M40" s="625"/>
      <c r="N40" s="625"/>
      <c r="O40" s="625"/>
      <c r="P40" s="625"/>
      <c r="Q40" s="625"/>
      <c r="R40" s="626"/>
      <c r="S40" s="626"/>
      <c r="T40" s="626"/>
    </row>
    <row r="41" spans="1:20" ht="13.5" hidden="1" customHeight="1" outlineLevel="2">
      <c r="A41" s="688"/>
      <c r="B41" s="688" t="s">
        <v>931</v>
      </c>
      <c r="C41" s="688">
        <v>21</v>
      </c>
      <c r="D41" s="688" t="s">
        <v>933</v>
      </c>
      <c r="E41" s="688" t="s">
        <v>1556</v>
      </c>
      <c r="F41" s="688">
        <v>10</v>
      </c>
      <c r="G41" s="688" t="s">
        <v>2173</v>
      </c>
      <c r="H41" s="620" t="s">
        <v>2029</v>
      </c>
      <c r="I41" s="679">
        <v>237572</v>
      </c>
      <c r="J41" s="679">
        <v>0</v>
      </c>
      <c r="K41" s="679">
        <v>0</v>
      </c>
      <c r="L41" s="679">
        <v>0</v>
      </c>
      <c r="M41" s="679">
        <v>0</v>
      </c>
      <c r="N41" s="679">
        <v>48000</v>
      </c>
      <c r="O41" s="679">
        <v>189572</v>
      </c>
      <c r="P41" s="679">
        <v>4009.4477999999999</v>
      </c>
      <c r="Q41" s="679">
        <v>3981.0120000000002</v>
      </c>
      <c r="R41" s="697">
        <v>6.4095100000000002E-3</v>
      </c>
      <c r="S41" s="699">
        <v>6.2862156957352779E-3</v>
      </c>
      <c r="T41" s="699">
        <v>0.30818501635442602</v>
      </c>
    </row>
    <row r="42" spans="1:20" ht="13.5" hidden="1" customHeight="1" outlineLevel="2">
      <c r="A42" s="688"/>
      <c r="B42" s="688" t="s">
        <v>931</v>
      </c>
      <c r="C42" s="688">
        <v>22</v>
      </c>
      <c r="D42" s="688" t="s">
        <v>937</v>
      </c>
      <c r="E42" s="688" t="s">
        <v>1559</v>
      </c>
      <c r="F42" s="688">
        <v>10</v>
      </c>
      <c r="G42" s="688" t="s">
        <v>2173</v>
      </c>
      <c r="H42" s="620" t="s">
        <v>938</v>
      </c>
      <c r="I42" s="679">
        <v>58125</v>
      </c>
      <c r="J42" s="679">
        <v>0</v>
      </c>
      <c r="K42" s="679">
        <v>0</v>
      </c>
      <c r="L42" s="679">
        <v>0</v>
      </c>
      <c r="M42" s="679">
        <v>0</v>
      </c>
      <c r="N42" s="679">
        <v>0</v>
      </c>
      <c r="O42" s="679">
        <v>58125</v>
      </c>
      <c r="P42" s="679">
        <v>0</v>
      </c>
      <c r="Q42" s="679">
        <v>0</v>
      </c>
      <c r="R42" s="697">
        <v>0</v>
      </c>
      <c r="S42" s="697">
        <v>0</v>
      </c>
      <c r="T42" s="697">
        <v>4.6500000000000004</v>
      </c>
    </row>
    <row r="43" spans="1:20" ht="13.5" hidden="1" customHeight="1" outlineLevel="2">
      <c r="A43" s="688"/>
      <c r="B43" s="688" t="s">
        <v>931</v>
      </c>
      <c r="C43" s="688">
        <v>23</v>
      </c>
      <c r="D43" s="688" t="s">
        <v>939</v>
      </c>
      <c r="E43" s="688" t="s">
        <v>1560</v>
      </c>
      <c r="F43" s="688">
        <v>10</v>
      </c>
      <c r="G43" s="688" t="s">
        <v>2173</v>
      </c>
      <c r="H43" s="620" t="s">
        <v>2032</v>
      </c>
      <c r="I43" s="679">
        <v>3073622</v>
      </c>
      <c r="J43" s="679">
        <v>0</v>
      </c>
      <c r="K43" s="679">
        <v>0</v>
      </c>
      <c r="L43" s="679">
        <v>0</v>
      </c>
      <c r="M43" s="679">
        <v>0</v>
      </c>
      <c r="N43" s="679">
        <v>150000</v>
      </c>
      <c r="O43" s="679">
        <v>2923622</v>
      </c>
      <c r="P43" s="679">
        <v>143403.65909999999</v>
      </c>
      <c r="Q43" s="679">
        <v>113787.36824</v>
      </c>
      <c r="R43" s="697">
        <v>0.18319999000000001</v>
      </c>
      <c r="S43" s="697">
        <v>0.17967590658021071</v>
      </c>
      <c r="T43" s="697">
        <v>1.27935400897851</v>
      </c>
    </row>
    <row r="44" spans="1:20" hidden="1" outlineLevel="2">
      <c r="A44" s="688"/>
      <c r="B44" s="688" t="s">
        <v>931</v>
      </c>
      <c r="C44" s="688">
        <v>24</v>
      </c>
      <c r="D44" s="688" t="s">
        <v>941</v>
      </c>
      <c r="E44" s="688" t="s">
        <v>1561</v>
      </c>
      <c r="F44" s="688">
        <v>10</v>
      </c>
      <c r="G44" s="688" t="s">
        <v>2173</v>
      </c>
      <c r="H44" s="620" t="s">
        <v>942</v>
      </c>
      <c r="I44" s="679">
        <v>1485229</v>
      </c>
      <c r="J44" s="679">
        <v>0</v>
      </c>
      <c r="K44" s="679">
        <v>0</v>
      </c>
      <c r="L44" s="679">
        <v>0</v>
      </c>
      <c r="M44" s="679">
        <v>0</v>
      </c>
      <c r="N44" s="679">
        <v>130000</v>
      </c>
      <c r="O44" s="679">
        <v>1355229</v>
      </c>
      <c r="P44" s="679">
        <v>23445.4617</v>
      </c>
      <c r="Q44" s="679">
        <v>26250.78573</v>
      </c>
      <c r="R44" s="697">
        <v>4.2264299999999998E-2</v>
      </c>
      <c r="S44" s="697">
        <v>4.1451294615868939E-2</v>
      </c>
      <c r="T44" s="697">
        <v>2.6619571408929299</v>
      </c>
    </row>
    <row r="45" spans="1:20" ht="13.5" hidden="1" customHeight="1" outlineLevel="2">
      <c r="A45" s="688"/>
      <c r="B45" s="688" t="s">
        <v>931</v>
      </c>
      <c r="C45" s="688">
        <v>25</v>
      </c>
      <c r="D45" s="688" t="s">
        <v>1511</v>
      </c>
      <c r="E45" s="688" t="s">
        <v>1563</v>
      </c>
      <c r="F45" s="688">
        <v>10</v>
      </c>
      <c r="G45" s="688" t="s">
        <v>2173</v>
      </c>
      <c r="H45" s="620" t="s">
        <v>850</v>
      </c>
      <c r="I45" s="679">
        <v>128063</v>
      </c>
      <c r="J45" s="679">
        <v>0</v>
      </c>
      <c r="K45" s="679">
        <v>0</v>
      </c>
      <c r="L45" s="679">
        <v>0</v>
      </c>
      <c r="M45" s="679">
        <v>0</v>
      </c>
      <c r="N45" s="679">
        <v>0</v>
      </c>
      <c r="O45" s="679">
        <v>128063</v>
      </c>
      <c r="P45" s="679">
        <v>40137.50546</v>
      </c>
      <c r="Q45" s="679">
        <v>38079.533049999998</v>
      </c>
      <c r="R45" s="697">
        <v>6.1308830000000002E-2</v>
      </c>
      <c r="S45" s="697">
        <v>6.0129474200323996E-2</v>
      </c>
      <c r="T45" s="697">
        <v>0.85375333333333303</v>
      </c>
    </row>
    <row r="46" spans="1:20" ht="13.5" hidden="1" customHeight="1" outlineLevel="2">
      <c r="A46" s="688"/>
      <c r="B46" s="688" t="s">
        <v>931</v>
      </c>
      <c r="C46" s="688">
        <v>26</v>
      </c>
      <c r="D46" s="688" t="s">
        <v>950</v>
      </c>
      <c r="E46" s="688" t="s">
        <v>1566</v>
      </c>
      <c r="F46" s="688">
        <v>10</v>
      </c>
      <c r="G46" s="688" t="s">
        <v>2173</v>
      </c>
      <c r="H46" s="620" t="s">
        <v>2035</v>
      </c>
      <c r="I46" s="679">
        <v>362871</v>
      </c>
      <c r="J46" s="679">
        <v>0</v>
      </c>
      <c r="K46" s="679">
        <v>0</v>
      </c>
      <c r="L46" s="679">
        <v>0</v>
      </c>
      <c r="M46" s="679">
        <v>0</v>
      </c>
      <c r="N46" s="679">
        <v>0</v>
      </c>
      <c r="O46" s="679">
        <v>362871</v>
      </c>
      <c r="P46" s="679">
        <v>214093.89</v>
      </c>
      <c r="Q46" s="679">
        <v>246389.40900000001</v>
      </c>
      <c r="R46" s="697">
        <v>0.39669198999999999</v>
      </c>
      <c r="S46" s="697">
        <v>0.38906111564565465</v>
      </c>
      <c r="T46" s="697">
        <v>1.84315428571428</v>
      </c>
    </row>
    <row r="47" spans="1:20" ht="13.5" hidden="1" customHeight="1" outlineLevel="2">
      <c r="A47" s="688"/>
      <c r="B47" s="688" t="s">
        <v>931</v>
      </c>
      <c r="C47" s="688">
        <v>27</v>
      </c>
      <c r="D47" s="688" t="s">
        <v>951</v>
      </c>
      <c r="E47" s="688" t="s">
        <v>1567</v>
      </c>
      <c r="F47" s="688">
        <v>10</v>
      </c>
      <c r="G47" s="688" t="s">
        <v>2173</v>
      </c>
      <c r="H47" s="620" t="s">
        <v>2036</v>
      </c>
      <c r="I47" s="679">
        <v>571112</v>
      </c>
      <c r="J47" s="679">
        <v>0</v>
      </c>
      <c r="K47" s="679">
        <v>0</v>
      </c>
      <c r="L47" s="679">
        <v>0</v>
      </c>
      <c r="M47" s="679">
        <v>0</v>
      </c>
      <c r="N47" s="679">
        <v>0</v>
      </c>
      <c r="O47" s="679">
        <v>571112</v>
      </c>
      <c r="P47" s="679">
        <v>326676.06400000001</v>
      </c>
      <c r="Q47" s="679">
        <v>476364.51919999998</v>
      </c>
      <c r="R47" s="697">
        <v>0.76695663000000003</v>
      </c>
      <c r="S47" s="697">
        <v>0.75220323814307233</v>
      </c>
      <c r="T47" s="697">
        <v>2.8437442426716899</v>
      </c>
    </row>
    <row r="48" spans="1:20" ht="13.5" hidden="1" customHeight="1" outlineLevel="1">
      <c r="A48" s="688"/>
      <c r="B48" s="688"/>
      <c r="C48" s="688"/>
      <c r="D48" s="688"/>
      <c r="E48" s="688"/>
      <c r="F48" s="688"/>
      <c r="G48" s="701" t="s">
        <v>2174</v>
      </c>
      <c r="H48" s="620"/>
      <c r="I48" s="492">
        <v>5916594</v>
      </c>
      <c r="J48" s="492">
        <v>0</v>
      </c>
      <c r="K48" s="492">
        <v>0</v>
      </c>
      <c r="L48" s="492">
        <v>0</v>
      </c>
      <c r="M48" s="492">
        <v>0</v>
      </c>
      <c r="N48" s="492">
        <v>328000</v>
      </c>
      <c r="O48" s="492">
        <v>5588594</v>
      </c>
      <c r="P48" s="492">
        <v>751766.02806000004</v>
      </c>
      <c r="Q48" s="492">
        <v>904852.62722000002</v>
      </c>
      <c r="R48" s="493">
        <v>1.45683125</v>
      </c>
      <c r="S48" s="493">
        <v>1.428807244880866</v>
      </c>
      <c r="T48" s="626"/>
    </row>
    <row r="49" spans="1:20" ht="13.5" hidden="1" customHeight="1" outlineLevel="1">
      <c r="A49" s="688"/>
      <c r="B49" s="688"/>
      <c r="C49" s="688"/>
      <c r="D49" s="688"/>
      <c r="E49" s="688"/>
      <c r="F49" s="688"/>
      <c r="G49" s="701"/>
      <c r="H49" s="815" t="s">
        <v>2176</v>
      </c>
      <c r="I49" s="625"/>
      <c r="J49" s="625"/>
      <c r="K49" s="625"/>
      <c r="L49" s="625"/>
      <c r="M49" s="625"/>
      <c r="N49" s="625"/>
      <c r="O49" s="625"/>
      <c r="P49" s="625"/>
      <c r="Q49" s="625"/>
      <c r="R49" s="626"/>
      <c r="S49" s="626"/>
      <c r="T49" s="626"/>
    </row>
    <row r="50" spans="1:20" ht="13.5" hidden="1" customHeight="1" outlineLevel="2">
      <c r="A50" s="688"/>
      <c r="B50" s="688" t="s">
        <v>931</v>
      </c>
      <c r="C50" s="688">
        <v>28</v>
      </c>
      <c r="D50" s="688" t="s">
        <v>1510</v>
      </c>
      <c r="E50" s="688" t="s">
        <v>1555</v>
      </c>
      <c r="F50" s="688">
        <v>11</v>
      </c>
      <c r="G50" s="688" t="s">
        <v>2175</v>
      </c>
      <c r="H50" s="620" t="s">
        <v>848</v>
      </c>
      <c r="I50" s="679">
        <v>468137</v>
      </c>
      <c r="J50" s="679">
        <v>0</v>
      </c>
      <c r="K50" s="679">
        <v>0</v>
      </c>
      <c r="L50" s="679">
        <v>0</v>
      </c>
      <c r="M50" s="679">
        <v>0</v>
      </c>
      <c r="N50" s="679">
        <v>34000</v>
      </c>
      <c r="O50" s="679">
        <v>434137</v>
      </c>
      <c r="P50" s="679">
        <v>22093.231929999998</v>
      </c>
      <c r="Q50" s="679">
        <v>29877.30834</v>
      </c>
      <c r="R50" s="697">
        <v>4.8103079999999999E-2</v>
      </c>
      <c r="S50" s="697">
        <v>4.7177753956338365E-2</v>
      </c>
      <c r="T50" s="697">
        <v>4.5668826660495201</v>
      </c>
    </row>
    <row r="51" spans="1:20" ht="13.5" hidden="1" customHeight="1" outlineLevel="1">
      <c r="A51" s="688"/>
      <c r="B51" s="688"/>
      <c r="C51" s="688"/>
      <c r="D51" s="688"/>
      <c r="E51" s="688"/>
      <c r="F51" s="688"/>
      <c r="G51" s="701" t="s">
        <v>2176</v>
      </c>
      <c r="H51" s="620"/>
      <c r="I51" s="492">
        <v>468137</v>
      </c>
      <c r="J51" s="492">
        <v>0</v>
      </c>
      <c r="K51" s="492">
        <v>0</v>
      </c>
      <c r="L51" s="492">
        <v>0</v>
      </c>
      <c r="M51" s="492">
        <v>0</v>
      </c>
      <c r="N51" s="492">
        <v>34000</v>
      </c>
      <c r="O51" s="861">
        <v>434137</v>
      </c>
      <c r="P51" s="492">
        <v>22093.231929999998</v>
      </c>
      <c r="Q51" s="492">
        <v>29877.30834</v>
      </c>
      <c r="R51" s="493">
        <v>4.8103079999999999E-2</v>
      </c>
      <c r="S51" s="493">
        <v>4.7177753956338365E-2</v>
      </c>
      <c r="T51" s="626"/>
    </row>
    <row r="52" spans="1:20" ht="13.5" hidden="1" customHeight="1" outlineLevel="1">
      <c r="A52" s="688"/>
      <c r="B52" s="688"/>
      <c r="C52" s="688"/>
      <c r="D52" s="688"/>
      <c r="E52" s="688"/>
      <c r="F52" s="688"/>
      <c r="G52" s="701"/>
      <c r="H52" s="815" t="s">
        <v>2178</v>
      </c>
      <c r="I52" s="625"/>
      <c r="J52" s="625"/>
      <c r="K52" s="625"/>
      <c r="L52" s="625"/>
      <c r="M52" s="625"/>
      <c r="N52" s="625"/>
      <c r="O52" s="863"/>
      <c r="P52" s="625"/>
      <c r="Q52" s="625"/>
      <c r="R52" s="626"/>
      <c r="S52" s="626"/>
      <c r="T52" s="626"/>
    </row>
    <row r="53" spans="1:20" ht="13.5" hidden="1" customHeight="1" outlineLevel="2">
      <c r="A53" s="688"/>
      <c r="B53" s="688" t="s">
        <v>931</v>
      </c>
      <c r="C53" s="688">
        <v>29</v>
      </c>
      <c r="D53" s="688" t="s">
        <v>1512</v>
      </c>
      <c r="E53" s="688" t="s">
        <v>1564</v>
      </c>
      <c r="F53" s="688">
        <v>12</v>
      </c>
      <c r="G53" s="688" t="s">
        <v>2177</v>
      </c>
      <c r="H53" s="620" t="s">
        <v>2033</v>
      </c>
      <c r="I53" s="679">
        <v>2484783</v>
      </c>
      <c r="J53" s="679">
        <v>0</v>
      </c>
      <c r="K53" s="679">
        <v>0</v>
      </c>
      <c r="L53" s="679">
        <v>0</v>
      </c>
      <c r="M53" s="679">
        <v>0</v>
      </c>
      <c r="N53" s="679">
        <v>12500</v>
      </c>
      <c r="O53" s="860">
        <v>2472283</v>
      </c>
      <c r="P53" s="679">
        <v>42943.555710000001</v>
      </c>
      <c r="Q53" s="679">
        <v>39556.527999999998</v>
      </c>
      <c r="R53" s="697">
        <v>6.3686820000000005E-2</v>
      </c>
      <c r="S53" s="697">
        <v>6.2461722592745753E-2</v>
      </c>
      <c r="T53" s="697">
        <v>4.4116399000713704</v>
      </c>
    </row>
    <row r="54" spans="1:20" ht="13.5" hidden="1" customHeight="1" outlineLevel="1">
      <c r="A54" s="688"/>
      <c r="B54" s="688"/>
      <c r="C54" s="688"/>
      <c r="D54" s="688"/>
      <c r="E54" s="688"/>
      <c r="F54" s="688"/>
      <c r="G54" s="701" t="s">
        <v>2178</v>
      </c>
      <c r="H54" s="620"/>
      <c r="I54" s="492">
        <v>2484783</v>
      </c>
      <c r="J54" s="492">
        <v>0</v>
      </c>
      <c r="K54" s="492">
        <v>0</v>
      </c>
      <c r="L54" s="492">
        <v>0</v>
      </c>
      <c r="M54" s="492">
        <v>0</v>
      </c>
      <c r="N54" s="492">
        <v>12500</v>
      </c>
      <c r="O54" s="861">
        <v>2472283</v>
      </c>
      <c r="P54" s="492">
        <v>42943.555710000001</v>
      </c>
      <c r="Q54" s="492">
        <v>39556.527999999998</v>
      </c>
      <c r="R54" s="493">
        <v>6.3686820000000005E-2</v>
      </c>
      <c r="S54" s="493">
        <v>6.2461722592745753E-2</v>
      </c>
      <c r="T54" s="626"/>
    </row>
    <row r="55" spans="1:20" ht="13.5" hidden="1" customHeight="1" outlineLevel="1">
      <c r="A55" s="688"/>
      <c r="B55" s="688"/>
      <c r="C55" s="688"/>
      <c r="D55" s="688"/>
      <c r="E55" s="688"/>
      <c r="F55" s="688"/>
      <c r="G55" s="701"/>
      <c r="H55" s="815" t="s">
        <v>2179</v>
      </c>
      <c r="I55" s="625"/>
      <c r="J55" s="625"/>
      <c r="K55" s="625"/>
      <c r="L55" s="625"/>
      <c r="M55" s="625"/>
      <c r="N55" s="625"/>
      <c r="O55" s="863"/>
      <c r="P55" s="625"/>
      <c r="Q55" s="625"/>
      <c r="R55" s="626"/>
      <c r="S55" s="626"/>
      <c r="T55" s="626"/>
    </row>
    <row r="56" spans="1:20" ht="13.5" hidden="1" customHeight="1" outlineLevel="2">
      <c r="A56" s="688"/>
      <c r="B56" s="818" t="s">
        <v>899</v>
      </c>
      <c r="C56" s="688">
        <v>30</v>
      </c>
      <c r="D56" s="818" t="s">
        <v>901</v>
      </c>
      <c r="E56" s="688" t="s">
        <v>1544</v>
      </c>
      <c r="F56" s="688">
        <v>15</v>
      </c>
      <c r="G56" s="688" t="s">
        <v>2179</v>
      </c>
      <c r="H56" s="620" t="s">
        <v>902</v>
      </c>
      <c r="I56" s="679">
        <v>0</v>
      </c>
      <c r="J56" s="679">
        <v>30000</v>
      </c>
      <c r="K56" s="679">
        <v>0</v>
      </c>
      <c r="L56" s="679">
        <v>0</v>
      </c>
      <c r="M56" s="679">
        <v>0</v>
      </c>
      <c r="N56" s="679">
        <v>30000</v>
      </c>
      <c r="O56" s="860">
        <v>0</v>
      </c>
      <c r="P56" s="679">
        <v>0</v>
      </c>
      <c r="Q56" s="679">
        <v>0</v>
      </c>
      <c r="R56" s="697">
        <v>0</v>
      </c>
      <c r="S56" s="697">
        <v>0</v>
      </c>
      <c r="T56" s="697">
        <v>0</v>
      </c>
    </row>
    <row r="57" spans="1:20" ht="13.5" hidden="1" customHeight="1" outlineLevel="2">
      <c r="A57" s="688"/>
      <c r="B57" s="818" t="s">
        <v>899</v>
      </c>
      <c r="C57" s="688">
        <v>31</v>
      </c>
      <c r="D57" s="818" t="s">
        <v>1072</v>
      </c>
      <c r="E57" s="688" t="s">
        <v>1545</v>
      </c>
      <c r="F57" s="688">
        <v>15</v>
      </c>
      <c r="G57" s="688" t="s">
        <v>2179</v>
      </c>
      <c r="H57" s="620" t="s">
        <v>1546</v>
      </c>
      <c r="I57" s="679">
        <v>0</v>
      </c>
      <c r="J57" s="679">
        <v>500000</v>
      </c>
      <c r="K57" s="679">
        <v>0</v>
      </c>
      <c r="L57" s="679">
        <v>0</v>
      </c>
      <c r="M57" s="679">
        <v>0</v>
      </c>
      <c r="N57" s="679">
        <v>0</v>
      </c>
      <c r="O57" s="679">
        <v>500000</v>
      </c>
      <c r="P57" s="679">
        <v>18665.669999999998</v>
      </c>
      <c r="Q57" s="679">
        <v>16740</v>
      </c>
      <c r="R57" s="697">
        <v>2.6951739999999998E-2</v>
      </c>
      <c r="S57" s="626">
        <v>0</v>
      </c>
      <c r="T57" s="626"/>
    </row>
    <row r="58" spans="1:20" ht="13.5" hidden="1" customHeight="1" outlineLevel="2">
      <c r="A58" s="688"/>
      <c r="B58" s="818" t="s">
        <v>899</v>
      </c>
      <c r="C58" s="688">
        <v>32</v>
      </c>
      <c r="D58" s="818" t="s">
        <v>903</v>
      </c>
      <c r="E58" s="688" t="s">
        <v>1547</v>
      </c>
      <c r="F58" s="688">
        <v>15</v>
      </c>
      <c r="G58" s="688" t="s">
        <v>2179</v>
      </c>
      <c r="H58" s="620" t="s">
        <v>640</v>
      </c>
      <c r="I58" s="679">
        <v>0</v>
      </c>
      <c r="J58" s="679">
        <v>50000</v>
      </c>
      <c r="K58" s="679">
        <v>0</v>
      </c>
      <c r="L58" s="679">
        <v>0</v>
      </c>
      <c r="M58" s="679">
        <v>0</v>
      </c>
      <c r="N58" s="679">
        <v>0</v>
      </c>
      <c r="O58" s="679">
        <v>50000</v>
      </c>
      <c r="P58" s="679">
        <v>28063.548999999999</v>
      </c>
      <c r="Q58" s="679">
        <v>26335</v>
      </c>
      <c r="R58" s="697">
        <v>4.2399890000000003E-2</v>
      </c>
      <c r="S58" s="697">
        <v>4.1584273131351657E-2</v>
      </c>
      <c r="T58" s="697">
        <v>1.54619250096637E-2</v>
      </c>
    </row>
    <row r="59" spans="1:20" ht="13.5" hidden="1" customHeight="1" outlineLevel="1">
      <c r="A59" s="688"/>
      <c r="B59" s="818"/>
      <c r="C59" s="688"/>
      <c r="D59" s="818"/>
      <c r="E59" s="688"/>
      <c r="F59" s="688"/>
      <c r="G59" s="701" t="s">
        <v>2180</v>
      </c>
      <c r="H59" s="620"/>
      <c r="I59" s="492">
        <v>0</v>
      </c>
      <c r="J59" s="492">
        <v>580000</v>
      </c>
      <c r="K59" s="492">
        <v>0</v>
      </c>
      <c r="L59" s="492">
        <v>0</v>
      </c>
      <c r="M59" s="492">
        <v>0</v>
      </c>
      <c r="N59" s="492">
        <v>30000</v>
      </c>
      <c r="O59" s="492">
        <v>550000</v>
      </c>
      <c r="P59" s="492">
        <v>46729.218999999997</v>
      </c>
      <c r="Q59" s="492">
        <v>43075</v>
      </c>
      <c r="R59" s="493">
        <v>6.9351629999999997E-2</v>
      </c>
      <c r="S59" s="493">
        <v>4.1584273131351657E-2</v>
      </c>
      <c r="T59" s="626"/>
    </row>
    <row r="60" spans="1:20" ht="13.5" hidden="1" customHeight="1" outlineLevel="1">
      <c r="A60" s="688"/>
      <c r="B60" s="818"/>
      <c r="C60" s="688"/>
      <c r="D60" s="818"/>
      <c r="E60" s="688"/>
      <c r="F60" s="688"/>
      <c r="G60" s="701"/>
      <c r="H60" s="815" t="s">
        <v>957</v>
      </c>
      <c r="I60" s="625"/>
      <c r="J60" s="625"/>
      <c r="K60" s="625"/>
      <c r="L60" s="625"/>
      <c r="M60" s="625"/>
      <c r="N60" s="625"/>
      <c r="O60" s="625"/>
      <c r="P60" s="625"/>
      <c r="Q60" s="625"/>
      <c r="R60" s="626"/>
      <c r="S60" s="626"/>
      <c r="T60" s="626"/>
    </row>
    <row r="61" spans="1:20" ht="13.5" hidden="1" customHeight="1" outlineLevel="2">
      <c r="A61" s="688"/>
      <c r="B61" s="688" t="s">
        <v>954</v>
      </c>
      <c r="C61" s="688">
        <v>33</v>
      </c>
      <c r="D61" s="688" t="s">
        <v>955</v>
      </c>
      <c r="E61" s="688" t="s">
        <v>1570</v>
      </c>
      <c r="F61" s="688">
        <v>16</v>
      </c>
      <c r="G61" s="688" t="s">
        <v>954</v>
      </c>
      <c r="H61" s="620" t="s">
        <v>2039</v>
      </c>
      <c r="I61" s="679">
        <v>29714</v>
      </c>
      <c r="J61" s="679">
        <v>0</v>
      </c>
      <c r="K61" s="679">
        <v>0</v>
      </c>
      <c r="L61" s="679">
        <v>0</v>
      </c>
      <c r="M61" s="679">
        <v>0</v>
      </c>
      <c r="N61" s="679">
        <v>5350</v>
      </c>
      <c r="O61" s="679">
        <v>24364</v>
      </c>
      <c r="P61" s="679">
        <v>22023.837800000001</v>
      </c>
      <c r="Q61" s="679">
        <v>24687.797559999999</v>
      </c>
      <c r="R61" s="697">
        <v>3.9747860000000003E-2</v>
      </c>
      <c r="S61" s="697">
        <v>3.8983258657549154E-2</v>
      </c>
      <c r="T61" s="697">
        <v>9.5360435360858E-3</v>
      </c>
    </row>
    <row r="62" spans="1:20" ht="13.5" hidden="1" customHeight="1" outlineLevel="1">
      <c r="A62" s="688"/>
      <c r="B62" s="688"/>
      <c r="C62" s="688"/>
      <c r="D62" s="688"/>
      <c r="E62" s="688"/>
      <c r="F62" s="688"/>
      <c r="G62" s="701" t="s">
        <v>957</v>
      </c>
      <c r="H62" s="620"/>
      <c r="I62" s="492">
        <v>29714</v>
      </c>
      <c r="J62" s="492">
        <v>0</v>
      </c>
      <c r="K62" s="492">
        <v>0</v>
      </c>
      <c r="L62" s="492">
        <v>0</v>
      </c>
      <c r="M62" s="492">
        <v>0</v>
      </c>
      <c r="N62" s="492">
        <v>5350</v>
      </c>
      <c r="O62" s="492">
        <v>24364</v>
      </c>
      <c r="P62" s="492">
        <v>22023.837800000001</v>
      </c>
      <c r="Q62" s="492">
        <v>24687.797559999999</v>
      </c>
      <c r="R62" s="493">
        <v>3.9747860000000003E-2</v>
      </c>
      <c r="S62" s="493">
        <v>3.8983258657549154E-2</v>
      </c>
      <c r="T62" s="626"/>
    </row>
    <row r="63" spans="1:20" ht="13.5" hidden="1" customHeight="1" outlineLevel="1">
      <c r="A63" s="688"/>
      <c r="B63" s="688"/>
      <c r="C63" s="688"/>
      <c r="D63" s="688"/>
      <c r="E63" s="688"/>
      <c r="F63" s="688"/>
      <c r="G63" s="701"/>
      <c r="H63" s="815" t="s">
        <v>2181</v>
      </c>
      <c r="I63" s="625"/>
      <c r="J63" s="625"/>
      <c r="K63" s="625"/>
      <c r="L63" s="625"/>
      <c r="M63" s="625"/>
      <c r="N63" s="625"/>
      <c r="O63" s="625"/>
      <c r="P63" s="625"/>
      <c r="Q63" s="625"/>
      <c r="R63" s="626"/>
      <c r="S63" s="626"/>
      <c r="T63" s="626"/>
    </row>
    <row r="64" spans="1:20" ht="13.5" hidden="1" customHeight="1" outlineLevel="2">
      <c r="A64" s="688"/>
      <c r="B64" s="688"/>
      <c r="C64" s="688">
        <v>34</v>
      </c>
      <c r="D64" s="818" t="s">
        <v>874</v>
      </c>
      <c r="E64" s="688" t="s">
        <v>1536</v>
      </c>
      <c r="F64" s="688">
        <v>17</v>
      </c>
      <c r="G64" s="688" t="s">
        <v>2181</v>
      </c>
      <c r="H64" s="620" t="s">
        <v>1537</v>
      </c>
      <c r="I64" s="679">
        <v>104928</v>
      </c>
      <c r="J64" s="679">
        <v>0</v>
      </c>
      <c r="K64" s="679">
        <v>0</v>
      </c>
      <c r="L64" s="679">
        <v>0</v>
      </c>
      <c r="M64" s="679">
        <v>0</v>
      </c>
      <c r="N64" s="679">
        <v>104928</v>
      </c>
      <c r="O64" s="679">
        <v>0</v>
      </c>
      <c r="P64" s="679">
        <v>0</v>
      </c>
      <c r="Q64" s="679">
        <v>0</v>
      </c>
      <c r="R64" s="697">
        <v>0</v>
      </c>
      <c r="S64" s="697">
        <v>0</v>
      </c>
      <c r="T64" s="697">
        <v>0</v>
      </c>
    </row>
    <row r="65" spans="1:20" ht="13.5" hidden="1" customHeight="1" outlineLevel="1">
      <c r="A65" s="688"/>
      <c r="B65" s="688"/>
      <c r="C65" s="688"/>
      <c r="D65" s="818"/>
      <c r="E65" s="688"/>
      <c r="F65" s="688"/>
      <c r="G65" s="701" t="s">
        <v>2182</v>
      </c>
      <c r="H65" s="620"/>
      <c r="I65" s="492">
        <v>104928</v>
      </c>
      <c r="J65" s="492">
        <v>0</v>
      </c>
      <c r="K65" s="492">
        <v>0</v>
      </c>
      <c r="L65" s="492">
        <v>0</v>
      </c>
      <c r="M65" s="492">
        <v>0</v>
      </c>
      <c r="N65" s="492">
        <v>104928</v>
      </c>
      <c r="O65" s="492">
        <v>0</v>
      </c>
      <c r="P65" s="492">
        <v>0</v>
      </c>
      <c r="Q65" s="492">
        <v>0</v>
      </c>
      <c r="R65" s="493">
        <v>0</v>
      </c>
      <c r="S65" s="493">
        <v>0</v>
      </c>
      <c r="T65" s="626"/>
    </row>
    <row r="66" spans="1:20" ht="13.5" hidden="1" customHeight="1" outlineLevel="1">
      <c r="A66" s="688"/>
      <c r="B66" s="688"/>
      <c r="C66" s="688"/>
      <c r="D66" s="818"/>
      <c r="E66" s="688"/>
      <c r="F66" s="688"/>
      <c r="G66" s="701"/>
      <c r="H66" s="815" t="s">
        <v>2184</v>
      </c>
      <c r="I66" s="625"/>
      <c r="J66" s="625"/>
      <c r="K66" s="625"/>
      <c r="L66" s="625"/>
      <c r="M66" s="625"/>
      <c r="N66" s="625"/>
      <c r="O66" s="625"/>
      <c r="P66" s="625"/>
      <c r="Q66" s="625"/>
      <c r="R66" s="626"/>
      <c r="S66" s="626"/>
      <c r="T66" s="626"/>
    </row>
    <row r="67" spans="1:20" ht="13.5" hidden="1" customHeight="1" outlineLevel="2">
      <c r="A67" s="688"/>
      <c r="B67" s="688" t="s">
        <v>974</v>
      </c>
      <c r="C67" s="688">
        <v>35</v>
      </c>
      <c r="D67" s="818" t="s">
        <v>977</v>
      </c>
      <c r="E67" s="688" t="s">
        <v>2183</v>
      </c>
      <c r="F67" s="688">
        <v>18</v>
      </c>
      <c r="G67" s="688" t="s">
        <v>2184</v>
      </c>
      <c r="H67" s="620" t="s">
        <v>811</v>
      </c>
      <c r="I67" s="679">
        <v>511867</v>
      </c>
      <c r="J67" s="679">
        <v>0</v>
      </c>
      <c r="K67" s="679">
        <v>0</v>
      </c>
      <c r="L67" s="679">
        <v>0</v>
      </c>
      <c r="M67" s="679">
        <v>0</v>
      </c>
      <c r="N67" s="679">
        <v>46000</v>
      </c>
      <c r="O67" s="679">
        <v>465867</v>
      </c>
      <c r="P67" s="679">
        <v>23526.283500000001</v>
      </c>
      <c r="Q67" s="679">
        <v>23079.051179999999</v>
      </c>
      <c r="R67" s="697">
        <v>3.7157750000000003E-2</v>
      </c>
      <c r="S67" s="697">
        <v>3.6442968212704145E-2</v>
      </c>
      <c r="T67" s="697">
        <v>0.27491493497526798</v>
      </c>
    </row>
    <row r="68" spans="1:20" ht="13.5" hidden="1" customHeight="1" outlineLevel="1">
      <c r="A68" s="688"/>
      <c r="B68" s="688"/>
      <c r="C68" s="688"/>
      <c r="D68" s="818"/>
      <c r="E68" s="688"/>
      <c r="F68" s="688"/>
      <c r="G68" s="701" t="s">
        <v>2185</v>
      </c>
      <c r="H68" s="620"/>
      <c r="I68" s="492">
        <v>511867</v>
      </c>
      <c r="J68" s="492">
        <v>0</v>
      </c>
      <c r="K68" s="492">
        <v>0</v>
      </c>
      <c r="L68" s="492">
        <v>0</v>
      </c>
      <c r="M68" s="492">
        <v>0</v>
      </c>
      <c r="N68" s="492">
        <v>46000</v>
      </c>
      <c r="O68" s="492">
        <v>465867</v>
      </c>
      <c r="P68" s="492">
        <v>23526.283500000001</v>
      </c>
      <c r="Q68" s="492">
        <v>23079.051179999999</v>
      </c>
      <c r="R68" s="493">
        <v>3.7157750000000003E-2</v>
      </c>
      <c r="S68" s="493">
        <v>3.6442968212704145E-2</v>
      </c>
      <c r="T68" s="626"/>
    </row>
    <row r="69" spans="1:20" ht="13.5" hidden="1" customHeight="1" outlineLevel="1">
      <c r="A69" s="688"/>
      <c r="B69" s="688"/>
      <c r="C69" s="688"/>
      <c r="D69" s="818"/>
      <c r="E69" s="688"/>
      <c r="F69" s="688"/>
      <c r="G69" s="701"/>
      <c r="H69" s="815" t="s">
        <v>2186</v>
      </c>
      <c r="I69" s="625"/>
      <c r="J69" s="625"/>
      <c r="K69" s="625"/>
      <c r="L69" s="625"/>
      <c r="M69" s="625"/>
      <c r="N69" s="625"/>
      <c r="O69" s="625"/>
      <c r="P69" s="625"/>
      <c r="Q69" s="625"/>
      <c r="R69" s="626"/>
      <c r="S69" s="626"/>
      <c r="T69" s="626"/>
    </row>
    <row r="70" spans="1:20" ht="13.5" hidden="1" customHeight="1" outlineLevel="2">
      <c r="A70" s="688"/>
      <c r="B70" s="688" t="s">
        <v>982</v>
      </c>
      <c r="C70" s="688">
        <v>36</v>
      </c>
      <c r="D70" s="688" t="s">
        <v>983</v>
      </c>
      <c r="E70" s="688" t="s">
        <v>1577</v>
      </c>
      <c r="F70" s="688">
        <v>19</v>
      </c>
      <c r="G70" s="688" t="s">
        <v>2186</v>
      </c>
      <c r="H70" s="620" t="s">
        <v>2043</v>
      </c>
      <c r="I70" s="679">
        <v>47432</v>
      </c>
      <c r="J70" s="679">
        <v>0</v>
      </c>
      <c r="K70" s="679">
        <v>0</v>
      </c>
      <c r="L70" s="679">
        <v>0</v>
      </c>
      <c r="M70" s="679">
        <v>0</v>
      </c>
      <c r="N70" s="679">
        <v>0</v>
      </c>
      <c r="O70" s="679">
        <v>47432</v>
      </c>
      <c r="P70" s="679">
        <v>1263.5884799999999</v>
      </c>
      <c r="Q70" s="679">
        <v>1490.7877599999999</v>
      </c>
      <c r="R70" s="697">
        <v>2.4001999999999999E-3</v>
      </c>
      <c r="S70" s="697">
        <v>2.3540279245382921E-3</v>
      </c>
      <c r="T70" s="697">
        <v>7.4788329413011199E-3</v>
      </c>
    </row>
    <row r="71" spans="1:20" ht="13.5" hidden="1" customHeight="1" outlineLevel="1">
      <c r="A71" s="688"/>
      <c r="B71" s="688"/>
      <c r="C71" s="688"/>
      <c r="D71" s="688"/>
      <c r="E71" s="688"/>
      <c r="F71" s="688"/>
      <c r="G71" s="701" t="s">
        <v>2187</v>
      </c>
      <c r="H71" s="620"/>
      <c r="I71" s="492">
        <v>47432</v>
      </c>
      <c r="J71" s="492">
        <v>0</v>
      </c>
      <c r="K71" s="492">
        <v>0</v>
      </c>
      <c r="L71" s="492">
        <v>0</v>
      </c>
      <c r="M71" s="492">
        <v>0</v>
      </c>
      <c r="N71" s="492">
        <v>0</v>
      </c>
      <c r="O71" s="492">
        <v>47432</v>
      </c>
      <c r="P71" s="492">
        <v>1263.5884799999999</v>
      </c>
      <c r="Q71" s="492">
        <v>1490.7877599999999</v>
      </c>
      <c r="R71" s="493">
        <v>2.4001999999999999E-3</v>
      </c>
      <c r="S71" s="493">
        <v>2.3540279245382921E-3</v>
      </c>
      <c r="T71" s="626"/>
    </row>
    <row r="72" spans="1:20" ht="13.5" customHeight="1" outlineLevel="1">
      <c r="A72" s="688"/>
      <c r="B72" s="688"/>
      <c r="C72" s="688"/>
      <c r="D72" s="688"/>
      <c r="E72" s="688"/>
      <c r="F72" s="688"/>
      <c r="G72" s="701"/>
      <c r="H72" s="815" t="s">
        <v>2188</v>
      </c>
      <c r="I72" s="625"/>
      <c r="J72" s="625"/>
      <c r="K72" s="625"/>
      <c r="L72" s="625"/>
      <c r="M72" s="625"/>
      <c r="N72" s="625"/>
      <c r="O72" s="625"/>
      <c r="P72" s="625"/>
      <c r="Q72" s="625"/>
      <c r="R72" s="626"/>
      <c r="S72" s="626"/>
      <c r="T72" s="626"/>
    </row>
    <row r="73" spans="1:20" ht="13.5" customHeight="1" outlineLevel="2">
      <c r="A73" s="688"/>
      <c r="B73" s="688" t="s">
        <v>867</v>
      </c>
      <c r="C73" s="688">
        <v>37</v>
      </c>
      <c r="D73" s="818" t="s">
        <v>870</v>
      </c>
      <c r="E73" s="688" t="s">
        <v>1531</v>
      </c>
      <c r="F73" s="688">
        <v>20</v>
      </c>
      <c r="G73" s="688" t="s">
        <v>2188</v>
      </c>
      <c r="H73" s="620" t="s">
        <v>871</v>
      </c>
      <c r="I73" s="679">
        <v>127900</v>
      </c>
      <c r="J73" s="679">
        <v>14500</v>
      </c>
      <c r="K73" s="679">
        <v>0</v>
      </c>
      <c r="L73" s="679">
        <v>0</v>
      </c>
      <c r="M73" s="679">
        <v>0</v>
      </c>
      <c r="N73" s="679">
        <v>142400</v>
      </c>
      <c r="O73" s="679">
        <v>0</v>
      </c>
      <c r="P73" s="679">
        <v>0</v>
      </c>
      <c r="Q73" s="679">
        <v>0</v>
      </c>
      <c r="R73" s="697">
        <v>0</v>
      </c>
      <c r="S73" s="697">
        <v>0</v>
      </c>
      <c r="T73" s="697">
        <v>0</v>
      </c>
    </row>
    <row r="74" spans="1:20" ht="13.5" customHeight="1" outlineLevel="2">
      <c r="A74" s="688"/>
      <c r="B74" s="688" t="s">
        <v>867</v>
      </c>
      <c r="C74" s="688">
        <v>38</v>
      </c>
      <c r="D74" s="818" t="s">
        <v>872</v>
      </c>
      <c r="E74" s="688" t="s">
        <v>1532</v>
      </c>
      <c r="F74" s="688">
        <v>20</v>
      </c>
      <c r="G74" s="688" t="s">
        <v>2188</v>
      </c>
      <c r="H74" s="620" t="s">
        <v>1533</v>
      </c>
      <c r="I74" s="679">
        <v>0</v>
      </c>
      <c r="J74" s="679">
        <v>50000</v>
      </c>
      <c r="K74" s="679">
        <v>0</v>
      </c>
      <c r="L74" s="679">
        <v>0</v>
      </c>
      <c r="M74" s="679">
        <v>0</v>
      </c>
      <c r="N74" s="679">
        <v>50000</v>
      </c>
      <c r="O74" s="679">
        <v>0</v>
      </c>
      <c r="P74" s="679">
        <v>0</v>
      </c>
      <c r="Q74" s="679">
        <v>0</v>
      </c>
      <c r="R74" s="697">
        <v>0</v>
      </c>
      <c r="S74" s="626">
        <v>0</v>
      </c>
      <c r="T74" s="625"/>
    </row>
    <row r="75" spans="1:20" ht="13.5" customHeight="1" outlineLevel="2">
      <c r="A75" s="688"/>
      <c r="B75" s="688" t="s">
        <v>867</v>
      </c>
      <c r="C75" s="688">
        <v>39</v>
      </c>
      <c r="D75" s="818" t="s">
        <v>873</v>
      </c>
      <c r="E75" s="688" t="s">
        <v>1534</v>
      </c>
      <c r="F75" s="688">
        <v>20</v>
      </c>
      <c r="G75" s="688" t="s">
        <v>2188</v>
      </c>
      <c r="H75" s="620" t="s">
        <v>1535</v>
      </c>
      <c r="I75" s="679">
        <v>0</v>
      </c>
      <c r="J75" s="679">
        <v>42000</v>
      </c>
      <c r="K75" s="679">
        <v>0</v>
      </c>
      <c r="L75" s="679">
        <v>0</v>
      </c>
      <c r="M75" s="679">
        <v>0</v>
      </c>
      <c r="N75" s="679">
        <v>42000</v>
      </c>
      <c r="O75" s="679">
        <v>0</v>
      </c>
      <c r="P75" s="679">
        <v>0</v>
      </c>
      <c r="Q75" s="679">
        <v>0</v>
      </c>
      <c r="R75" s="697">
        <v>0</v>
      </c>
      <c r="S75" s="697">
        <v>0</v>
      </c>
      <c r="T75" s="697">
        <v>0</v>
      </c>
    </row>
    <row r="76" spans="1:20" ht="13.5" customHeight="1" outlineLevel="1">
      <c r="A76" s="688"/>
      <c r="B76" s="688"/>
      <c r="C76" s="688"/>
      <c r="D76" s="818"/>
      <c r="E76" s="688"/>
      <c r="F76" s="688"/>
      <c r="G76" s="701" t="s">
        <v>2189</v>
      </c>
      <c r="H76" s="620"/>
      <c r="I76" s="492">
        <v>127900</v>
      </c>
      <c r="J76" s="492">
        <v>106500</v>
      </c>
      <c r="K76" s="492">
        <v>0</v>
      </c>
      <c r="L76" s="492">
        <v>0</v>
      </c>
      <c r="M76" s="492">
        <v>0</v>
      </c>
      <c r="N76" s="492">
        <v>234400</v>
      </c>
      <c r="O76" s="492">
        <v>0</v>
      </c>
      <c r="P76" s="492">
        <v>0</v>
      </c>
      <c r="Q76" s="492">
        <v>0</v>
      </c>
      <c r="R76" s="493">
        <v>0</v>
      </c>
      <c r="S76" s="493">
        <v>0</v>
      </c>
      <c r="T76" s="626"/>
    </row>
    <row r="77" spans="1:20" ht="13.5" customHeight="1" outlineLevel="1">
      <c r="A77" s="688"/>
      <c r="B77" s="688"/>
      <c r="C77" s="688"/>
      <c r="D77" s="818"/>
      <c r="E77" s="688"/>
      <c r="F77" s="688"/>
      <c r="G77" s="701"/>
      <c r="H77" s="815" t="s">
        <v>2191</v>
      </c>
      <c r="I77" s="625"/>
      <c r="J77" s="625"/>
      <c r="K77" s="625"/>
      <c r="L77" s="625"/>
      <c r="M77" s="625"/>
      <c r="N77" s="625"/>
      <c r="O77" s="625"/>
      <c r="P77" s="625"/>
      <c r="Q77" s="625"/>
      <c r="R77" s="626"/>
      <c r="S77" s="626"/>
      <c r="T77" s="626"/>
    </row>
    <row r="78" spans="1:20" ht="13.5" customHeight="1" outlineLevel="2">
      <c r="A78" s="688"/>
      <c r="B78" s="688" t="s">
        <v>914</v>
      </c>
      <c r="C78" s="688">
        <v>40</v>
      </c>
      <c r="D78" s="515" t="s">
        <v>1121</v>
      </c>
      <c r="E78" s="688" t="s">
        <v>1551</v>
      </c>
      <c r="F78" s="688">
        <v>22</v>
      </c>
      <c r="G78" s="820" t="s">
        <v>2190</v>
      </c>
      <c r="H78" s="620" t="s">
        <v>2220</v>
      </c>
      <c r="I78" s="679">
        <v>0</v>
      </c>
      <c r="J78" s="679">
        <v>16000</v>
      </c>
      <c r="K78" s="679">
        <v>0</v>
      </c>
      <c r="L78" s="679">
        <v>0</v>
      </c>
      <c r="M78" s="679">
        <v>0</v>
      </c>
      <c r="N78" s="679">
        <v>0</v>
      </c>
      <c r="O78" s="679">
        <v>16000</v>
      </c>
      <c r="P78" s="679">
        <v>2456.3000000000002</v>
      </c>
      <c r="Q78" s="679">
        <v>2303.6799999999998</v>
      </c>
      <c r="R78" s="697">
        <v>3.7089699999999998E-3</v>
      </c>
      <c r="S78" s="697">
        <v>3.637625150075268E-3</v>
      </c>
      <c r="T78" s="697">
        <v>2.67687000282744E-2</v>
      </c>
    </row>
    <row r="79" spans="1:20" ht="13.5" customHeight="1" outlineLevel="1">
      <c r="A79" s="688"/>
      <c r="B79" s="688"/>
      <c r="C79" s="688"/>
      <c r="D79" s="688"/>
      <c r="E79" s="688"/>
      <c r="F79" s="688"/>
      <c r="G79" s="701" t="s">
        <v>2191</v>
      </c>
      <c r="H79" s="620"/>
      <c r="I79" s="492">
        <v>0</v>
      </c>
      <c r="J79" s="492">
        <v>16000</v>
      </c>
      <c r="K79" s="492">
        <v>0</v>
      </c>
      <c r="L79" s="492">
        <v>0</v>
      </c>
      <c r="M79" s="492">
        <v>0</v>
      </c>
      <c r="N79" s="492">
        <v>0</v>
      </c>
      <c r="O79" s="492">
        <v>16000</v>
      </c>
      <c r="P79" s="492">
        <v>2456.3000000000002</v>
      </c>
      <c r="Q79" s="492">
        <v>2303.6799999999998</v>
      </c>
      <c r="R79" s="493">
        <v>3.7089699999999998E-3</v>
      </c>
      <c r="S79" s="493">
        <v>3.637625150075268E-3</v>
      </c>
      <c r="T79" s="626"/>
    </row>
    <row r="80" spans="1:20" ht="13.5" customHeight="1" outlineLevel="1">
      <c r="A80" s="688"/>
      <c r="B80" s="688"/>
      <c r="C80" s="688"/>
      <c r="D80" s="688"/>
      <c r="E80" s="688"/>
      <c r="F80" s="688"/>
      <c r="G80" s="701"/>
      <c r="H80" s="815" t="s">
        <v>2193</v>
      </c>
      <c r="I80" s="625"/>
      <c r="J80" s="625"/>
      <c r="K80" s="625"/>
      <c r="L80" s="625"/>
      <c r="M80" s="625"/>
      <c r="N80" s="625"/>
      <c r="O80" s="625"/>
      <c r="P80" s="625"/>
      <c r="Q80" s="625"/>
      <c r="R80" s="626"/>
      <c r="S80" s="626"/>
      <c r="T80" s="626"/>
    </row>
    <row r="81" spans="1:20" ht="13.5" customHeight="1" outlineLevel="2">
      <c r="A81" s="688"/>
      <c r="B81" s="688" t="s">
        <v>906</v>
      </c>
      <c r="C81" s="688">
        <v>41</v>
      </c>
      <c r="D81" s="688" t="s">
        <v>909</v>
      </c>
      <c r="E81" s="688" t="s">
        <v>1549</v>
      </c>
      <c r="F81" s="688">
        <v>24</v>
      </c>
      <c r="G81" s="688" t="s">
        <v>2192</v>
      </c>
      <c r="H81" s="620" t="s">
        <v>2025</v>
      </c>
      <c r="I81" s="679">
        <v>34713</v>
      </c>
      <c r="J81" s="679">
        <v>0</v>
      </c>
      <c r="K81" s="679">
        <v>0</v>
      </c>
      <c r="L81" s="679">
        <v>0</v>
      </c>
      <c r="M81" s="679">
        <v>0</v>
      </c>
      <c r="N81" s="679">
        <v>0</v>
      </c>
      <c r="O81" s="679">
        <v>34713</v>
      </c>
      <c r="P81" s="679">
        <v>44232.345990000002</v>
      </c>
      <c r="Q81" s="679">
        <v>38045.447999999997</v>
      </c>
      <c r="R81" s="697">
        <v>6.1253950000000001E-2</v>
      </c>
      <c r="S81" s="697">
        <v>6.0075652213276494E-2</v>
      </c>
      <c r="T81" s="697">
        <v>0.42091669698071998</v>
      </c>
    </row>
    <row r="82" spans="1:20" ht="13.5" customHeight="1" outlineLevel="1">
      <c r="A82" s="688"/>
      <c r="B82" s="688"/>
      <c r="C82" s="688"/>
      <c r="D82" s="688"/>
      <c r="E82" s="688"/>
      <c r="F82" s="688"/>
      <c r="G82" s="701" t="s">
        <v>2193</v>
      </c>
      <c r="H82" s="620"/>
      <c r="I82" s="492">
        <v>34713</v>
      </c>
      <c r="J82" s="492">
        <v>0</v>
      </c>
      <c r="K82" s="492">
        <v>0</v>
      </c>
      <c r="L82" s="492">
        <v>0</v>
      </c>
      <c r="M82" s="492">
        <v>0</v>
      </c>
      <c r="N82" s="492">
        <v>0</v>
      </c>
      <c r="O82" s="492">
        <v>34713</v>
      </c>
      <c r="P82" s="492">
        <v>44232.345990000002</v>
      </c>
      <c r="Q82" s="492">
        <v>38045.447999999997</v>
      </c>
      <c r="R82" s="493">
        <v>6.1253950000000001E-2</v>
      </c>
      <c r="S82" s="493">
        <v>6.0075652213276494E-2</v>
      </c>
      <c r="T82" s="626"/>
    </row>
    <row r="83" spans="1:20" ht="13.5" customHeight="1" outlineLevel="1">
      <c r="A83" s="688"/>
      <c r="B83" s="688"/>
      <c r="C83" s="688"/>
      <c r="D83" s="688"/>
      <c r="E83" s="688"/>
      <c r="F83" s="688"/>
      <c r="G83" s="701"/>
      <c r="H83" s="815" t="s">
        <v>2195</v>
      </c>
      <c r="I83" s="625"/>
      <c r="J83" s="625"/>
      <c r="K83" s="625"/>
      <c r="L83" s="625"/>
      <c r="M83" s="625"/>
      <c r="N83" s="625"/>
      <c r="O83" s="625"/>
      <c r="P83" s="625"/>
      <c r="Q83" s="625"/>
      <c r="R83" s="626"/>
      <c r="S83" s="626"/>
      <c r="T83" s="626"/>
    </row>
    <row r="84" spans="1:20" ht="13.5" customHeight="1" outlineLevel="2">
      <c r="A84" s="688"/>
      <c r="B84" s="688" t="s">
        <v>966</v>
      </c>
      <c r="C84" s="688">
        <v>42</v>
      </c>
      <c r="D84" s="688" t="s">
        <v>1515</v>
      </c>
      <c r="E84" s="688" t="s">
        <v>1574</v>
      </c>
      <c r="F84" s="688">
        <v>25</v>
      </c>
      <c r="G84" s="688" t="s">
        <v>2194</v>
      </c>
      <c r="H84" s="620" t="s">
        <v>967</v>
      </c>
      <c r="I84" s="679">
        <v>227650</v>
      </c>
      <c r="J84" s="679">
        <v>0</v>
      </c>
      <c r="K84" s="679">
        <v>0</v>
      </c>
      <c r="L84" s="679">
        <v>0</v>
      </c>
      <c r="M84" s="679">
        <v>0</v>
      </c>
      <c r="N84" s="679">
        <v>25000</v>
      </c>
      <c r="O84" s="679">
        <v>202650</v>
      </c>
      <c r="P84" s="679">
        <v>2202.8054999999999</v>
      </c>
      <c r="Q84" s="679">
        <v>1844.115</v>
      </c>
      <c r="R84" s="697">
        <v>2.9690599999999999E-3</v>
      </c>
      <c r="S84" s="697">
        <v>2.9119491872269818E-3</v>
      </c>
      <c r="T84" s="697">
        <v>7.0432631526813599E-3</v>
      </c>
    </row>
    <row r="85" spans="1:20" ht="13.5" customHeight="1" outlineLevel="1">
      <c r="A85" s="688"/>
      <c r="B85" s="688"/>
      <c r="C85" s="688"/>
      <c r="D85" s="688"/>
      <c r="E85" s="688"/>
      <c r="F85" s="688"/>
      <c r="G85" s="701" t="s">
        <v>2195</v>
      </c>
      <c r="H85" s="620"/>
      <c r="I85" s="492">
        <v>227650</v>
      </c>
      <c r="J85" s="492">
        <v>0</v>
      </c>
      <c r="K85" s="492">
        <v>0</v>
      </c>
      <c r="L85" s="492">
        <v>0</v>
      </c>
      <c r="M85" s="492">
        <v>0</v>
      </c>
      <c r="N85" s="492">
        <v>25000</v>
      </c>
      <c r="O85" s="492">
        <v>202650</v>
      </c>
      <c r="P85" s="492">
        <v>2202.8054999999999</v>
      </c>
      <c r="Q85" s="492">
        <v>1844.115</v>
      </c>
      <c r="R85" s="493">
        <v>2.9690599999999999E-3</v>
      </c>
      <c r="S85" s="493">
        <v>2.9119491872269818E-3</v>
      </c>
      <c r="T85" s="626"/>
    </row>
    <row r="86" spans="1:20" ht="13.5" customHeight="1" outlineLevel="1">
      <c r="A86" s="688"/>
      <c r="B86" s="688"/>
      <c r="C86" s="688"/>
      <c r="D86" s="688"/>
      <c r="E86" s="688"/>
      <c r="F86" s="688"/>
      <c r="G86" s="701"/>
      <c r="H86" s="815" t="s">
        <v>2196</v>
      </c>
      <c r="I86" s="625"/>
      <c r="J86" s="625"/>
      <c r="K86" s="625"/>
      <c r="L86" s="625"/>
      <c r="M86" s="625"/>
      <c r="N86" s="625"/>
      <c r="O86" s="625"/>
      <c r="P86" s="625"/>
      <c r="Q86" s="625"/>
      <c r="R86" s="626"/>
      <c r="S86" s="626"/>
      <c r="T86" s="626"/>
    </row>
    <row r="87" spans="1:20" ht="13.5" customHeight="1" outlineLevel="2">
      <c r="A87" s="688"/>
      <c r="B87" s="688" t="s">
        <v>878</v>
      </c>
      <c r="C87" s="688">
        <v>43</v>
      </c>
      <c r="D87" s="818" t="s">
        <v>881</v>
      </c>
      <c r="E87" s="688" t="s">
        <v>1538</v>
      </c>
      <c r="F87" s="688">
        <v>27</v>
      </c>
      <c r="G87" s="688" t="s">
        <v>2196</v>
      </c>
      <c r="H87" s="620" t="s">
        <v>2020</v>
      </c>
      <c r="I87" s="819">
        <v>731456</v>
      </c>
      <c r="J87" s="819">
        <v>0</v>
      </c>
      <c r="K87" s="819">
        <v>0</v>
      </c>
      <c r="L87" s="819">
        <v>0</v>
      </c>
      <c r="M87" s="819">
        <v>0</v>
      </c>
      <c r="N87" s="819">
        <v>135200</v>
      </c>
      <c r="O87" s="819">
        <v>596256</v>
      </c>
      <c r="P87" s="819">
        <v>69624.813120000006</v>
      </c>
      <c r="Q87" s="819">
        <v>62821.532159999995</v>
      </c>
      <c r="R87" s="699">
        <v>0.10114395</v>
      </c>
      <c r="S87" s="699">
        <v>9.9198319797662124E-2</v>
      </c>
      <c r="T87" s="699">
        <v>0.123887800026221</v>
      </c>
    </row>
    <row r="88" spans="1:20" ht="13.5" customHeight="1" outlineLevel="2">
      <c r="A88" s="688"/>
      <c r="B88" s="688"/>
      <c r="C88" s="688">
        <v>44</v>
      </c>
      <c r="D88" s="515" t="s">
        <v>1037</v>
      </c>
      <c r="E88" s="688" t="s">
        <v>1618</v>
      </c>
      <c r="F88" s="688">
        <v>27</v>
      </c>
      <c r="G88" s="688" t="s">
        <v>2196</v>
      </c>
      <c r="H88" s="620" t="s">
        <v>2221</v>
      </c>
      <c r="I88" s="819">
        <v>0</v>
      </c>
      <c r="J88" s="819">
        <v>35000</v>
      </c>
      <c r="K88" s="819">
        <v>0</v>
      </c>
      <c r="L88" s="819">
        <v>0</v>
      </c>
      <c r="M88" s="819">
        <v>0</v>
      </c>
      <c r="N88" s="819">
        <v>0</v>
      </c>
      <c r="O88" s="819">
        <v>35000</v>
      </c>
      <c r="P88" s="819">
        <v>2108</v>
      </c>
      <c r="Q88" s="819">
        <v>2105.25</v>
      </c>
      <c r="R88" s="699">
        <v>3.3895000000000002E-3</v>
      </c>
      <c r="S88" s="697">
        <v>3.3242943235154009E-3</v>
      </c>
      <c r="T88" s="697">
        <v>3.7468820588581601E-3</v>
      </c>
    </row>
    <row r="89" spans="1:20" ht="13.5" customHeight="1" outlineLevel="1">
      <c r="A89" s="688"/>
      <c r="B89" s="688"/>
      <c r="C89" s="688"/>
      <c r="D89" s="818"/>
      <c r="E89" s="688"/>
      <c r="F89" s="688"/>
      <c r="G89" s="701" t="s">
        <v>2197</v>
      </c>
      <c r="H89" s="620"/>
      <c r="I89" s="821">
        <v>731456</v>
      </c>
      <c r="J89" s="821">
        <v>35000</v>
      </c>
      <c r="K89" s="821">
        <v>0</v>
      </c>
      <c r="L89" s="821">
        <v>0</v>
      </c>
      <c r="M89" s="821">
        <v>0</v>
      </c>
      <c r="N89" s="821">
        <v>135200</v>
      </c>
      <c r="O89" s="821">
        <v>631256</v>
      </c>
      <c r="P89" s="821">
        <v>71732.813120000006</v>
      </c>
      <c r="Q89" s="821">
        <v>64926.782159999995</v>
      </c>
      <c r="R89" s="822">
        <v>0.10453345</v>
      </c>
      <c r="S89" s="493">
        <v>0.10252261412117752</v>
      </c>
      <c r="T89" s="626"/>
    </row>
    <row r="90" spans="1:20" ht="13.5" hidden="1" customHeight="1" outlineLevel="1">
      <c r="A90" s="688"/>
      <c r="B90" s="688"/>
      <c r="C90" s="688"/>
      <c r="D90" s="818"/>
      <c r="E90" s="688"/>
      <c r="F90" s="688"/>
      <c r="G90" s="701"/>
      <c r="H90" s="620"/>
      <c r="I90" s="823"/>
      <c r="J90" s="823"/>
      <c r="K90" s="823"/>
      <c r="L90" s="823"/>
      <c r="M90" s="823"/>
      <c r="N90" s="823"/>
      <c r="O90" s="823"/>
      <c r="P90" s="823"/>
      <c r="Q90" s="823"/>
      <c r="R90" s="824"/>
      <c r="S90" s="626"/>
      <c r="T90" s="626"/>
    </row>
    <row r="91" spans="1:20" ht="63.75" hidden="1" outlineLevel="1">
      <c r="A91" s="688"/>
      <c r="B91" s="688"/>
      <c r="C91" s="688"/>
      <c r="D91" s="818"/>
      <c r="E91" s="688"/>
      <c r="F91" s="688"/>
      <c r="G91" s="701"/>
      <c r="H91" s="810" t="s">
        <v>2007</v>
      </c>
      <c r="I91" s="811" t="s">
        <v>2331</v>
      </c>
      <c r="J91" s="812" t="s">
        <v>2009</v>
      </c>
      <c r="K91" s="812" t="s">
        <v>2010</v>
      </c>
      <c r="L91" s="812" t="s">
        <v>2011</v>
      </c>
      <c r="M91" s="813"/>
      <c r="N91" s="812" t="s">
        <v>2012</v>
      </c>
      <c r="O91" s="812" t="s">
        <v>2217</v>
      </c>
      <c r="P91" s="812" t="s">
        <v>2218</v>
      </c>
      <c r="Q91" s="812" t="s">
        <v>2219</v>
      </c>
      <c r="R91" s="809" t="s">
        <v>2332</v>
      </c>
      <c r="S91" s="809" t="s">
        <v>2015</v>
      </c>
      <c r="T91" s="814" t="s">
        <v>2016</v>
      </c>
    </row>
    <row r="92" spans="1:20" ht="13.5" hidden="1" customHeight="1" outlineLevel="1">
      <c r="A92" s="688"/>
      <c r="B92" s="688"/>
      <c r="C92" s="688"/>
      <c r="D92" s="818"/>
      <c r="E92" s="688"/>
      <c r="F92" s="688"/>
      <c r="G92" s="701"/>
      <c r="H92" s="620"/>
      <c r="I92" s="823"/>
      <c r="J92" s="823"/>
      <c r="K92" s="823"/>
      <c r="L92" s="823"/>
      <c r="M92" s="823"/>
      <c r="N92" s="823"/>
      <c r="O92" s="823"/>
      <c r="P92" s="823"/>
      <c r="Q92" s="823"/>
      <c r="R92" s="824"/>
      <c r="S92" s="626"/>
      <c r="T92" s="626"/>
    </row>
    <row r="93" spans="1:20" ht="13.5" customHeight="1" outlineLevel="1">
      <c r="A93" s="688"/>
      <c r="B93" s="688"/>
      <c r="C93" s="688"/>
      <c r="D93" s="818"/>
      <c r="E93" s="688"/>
      <c r="F93" s="688"/>
      <c r="G93" s="701"/>
      <c r="H93" s="815" t="s">
        <v>2198</v>
      </c>
      <c r="I93" s="823"/>
      <c r="J93" s="823"/>
      <c r="K93" s="823"/>
      <c r="L93" s="823"/>
      <c r="M93" s="823"/>
      <c r="N93" s="823"/>
      <c r="O93" s="823"/>
      <c r="P93" s="823"/>
      <c r="Q93" s="823"/>
      <c r="R93" s="824"/>
      <c r="S93" s="626"/>
      <c r="T93" s="626"/>
    </row>
    <row r="94" spans="1:20" ht="13.5" customHeight="1" outlineLevel="2">
      <c r="A94" s="688"/>
      <c r="B94" s="688" t="s">
        <v>959</v>
      </c>
      <c r="C94" s="688">
        <v>45</v>
      </c>
      <c r="D94" s="688" t="s">
        <v>960</v>
      </c>
      <c r="E94" s="688" t="s">
        <v>1571</v>
      </c>
      <c r="F94" s="688">
        <v>28</v>
      </c>
      <c r="G94" s="688" t="s">
        <v>2198</v>
      </c>
      <c r="H94" s="620" t="s">
        <v>2040</v>
      </c>
      <c r="I94" s="679">
        <v>60009</v>
      </c>
      <c r="J94" s="679">
        <v>0</v>
      </c>
      <c r="K94" s="679">
        <v>0</v>
      </c>
      <c r="L94" s="679">
        <v>0</v>
      </c>
      <c r="M94" s="679">
        <v>0</v>
      </c>
      <c r="N94" s="679">
        <v>1000</v>
      </c>
      <c r="O94" s="679">
        <v>59009</v>
      </c>
      <c r="P94" s="679">
        <v>39377.295789999996</v>
      </c>
      <c r="Q94" s="679">
        <v>38562.381500000003</v>
      </c>
      <c r="R94" s="697">
        <v>6.2086219999999998E-2</v>
      </c>
      <c r="S94" s="697">
        <v>6.0891915887274821E-2</v>
      </c>
      <c r="T94" s="697">
        <v>6.02745842397912E-2</v>
      </c>
    </row>
    <row r="95" spans="1:20" ht="13.5" customHeight="1" outlineLevel="2">
      <c r="A95" s="688"/>
      <c r="B95" s="688" t="s">
        <v>959</v>
      </c>
      <c r="C95" s="688">
        <v>46</v>
      </c>
      <c r="D95" s="688" t="s">
        <v>962</v>
      </c>
      <c r="E95" s="688" t="s">
        <v>1572</v>
      </c>
      <c r="F95" s="688">
        <v>28</v>
      </c>
      <c r="G95" s="688" t="s">
        <v>2198</v>
      </c>
      <c r="H95" s="620" t="s">
        <v>2041</v>
      </c>
      <c r="I95" s="679">
        <v>103959</v>
      </c>
      <c r="J95" s="679">
        <v>0</v>
      </c>
      <c r="K95" s="679">
        <v>0</v>
      </c>
      <c r="L95" s="679">
        <v>0</v>
      </c>
      <c r="M95" s="679">
        <v>0</v>
      </c>
      <c r="N95" s="679">
        <v>101400</v>
      </c>
      <c r="O95" s="679">
        <v>2559</v>
      </c>
      <c r="P95" s="679">
        <v>500.38686000000001</v>
      </c>
      <c r="Q95" s="679">
        <v>546.88389000000006</v>
      </c>
      <c r="R95" s="697">
        <v>8.8049000000000005E-4</v>
      </c>
      <c r="S95" s="697">
        <v>8.6355682752595707E-4</v>
      </c>
      <c r="T95" s="697">
        <v>8.0353626292585696E-4</v>
      </c>
    </row>
    <row r="96" spans="1:20" outlineLevel="2">
      <c r="A96" s="688"/>
      <c r="B96" s="688" t="s">
        <v>959</v>
      </c>
      <c r="C96" s="688">
        <v>47</v>
      </c>
      <c r="D96" s="688" t="s">
        <v>964</v>
      </c>
      <c r="E96" s="688" t="s">
        <v>1573</v>
      </c>
      <c r="F96" s="688">
        <v>28</v>
      </c>
      <c r="G96" s="688" t="s">
        <v>2198</v>
      </c>
      <c r="H96" s="620" t="s">
        <v>801</v>
      </c>
      <c r="I96" s="679">
        <v>103698</v>
      </c>
      <c r="J96" s="679">
        <v>0</v>
      </c>
      <c r="K96" s="679">
        <v>0</v>
      </c>
      <c r="L96" s="679">
        <v>0</v>
      </c>
      <c r="M96" s="679">
        <v>0</v>
      </c>
      <c r="N96" s="679">
        <v>36200</v>
      </c>
      <c r="O96" s="679">
        <v>67498</v>
      </c>
      <c r="P96" s="679">
        <v>17290.962660000001</v>
      </c>
      <c r="Q96" s="679">
        <v>24273.63076</v>
      </c>
      <c r="R96" s="697">
        <v>3.9081039999999997E-2</v>
      </c>
      <c r="S96" s="697">
        <v>3.8329268707553411E-2</v>
      </c>
      <c r="T96" s="697">
        <v>0.33148840247322198</v>
      </c>
    </row>
    <row r="97" spans="1:20" outlineLevel="1">
      <c r="A97" s="688"/>
      <c r="B97" s="688"/>
      <c r="C97" s="688"/>
      <c r="D97" s="688"/>
      <c r="E97" s="688"/>
      <c r="F97" s="688"/>
      <c r="G97" s="701" t="s">
        <v>2199</v>
      </c>
      <c r="H97" s="620"/>
      <c r="I97" s="492">
        <v>267666</v>
      </c>
      <c r="J97" s="492">
        <v>0</v>
      </c>
      <c r="K97" s="492">
        <v>0</v>
      </c>
      <c r="L97" s="492">
        <v>0</v>
      </c>
      <c r="M97" s="492">
        <v>0</v>
      </c>
      <c r="N97" s="492">
        <v>138600</v>
      </c>
      <c r="O97" s="492">
        <v>129066</v>
      </c>
      <c r="P97" s="492">
        <v>57168.645309999993</v>
      </c>
      <c r="Q97" s="492">
        <v>63382.89615</v>
      </c>
      <c r="R97" s="493">
        <v>0.10204774999999999</v>
      </c>
      <c r="S97" s="493">
        <v>0.10008474142235418</v>
      </c>
      <c r="T97" s="626"/>
    </row>
    <row r="98" spans="1:20" outlineLevel="1">
      <c r="A98" s="688"/>
      <c r="B98" s="688"/>
      <c r="C98" s="688"/>
      <c r="D98" s="688"/>
      <c r="E98" s="688"/>
      <c r="F98" s="688"/>
      <c r="G98" s="701"/>
      <c r="H98" s="815" t="s">
        <v>2200</v>
      </c>
      <c r="I98" s="625"/>
      <c r="J98" s="625"/>
      <c r="K98" s="625"/>
      <c r="L98" s="625"/>
      <c r="M98" s="625"/>
      <c r="N98" s="625"/>
      <c r="O98" s="625"/>
      <c r="P98" s="625"/>
      <c r="Q98" s="625"/>
      <c r="R98" s="626"/>
      <c r="S98" s="626"/>
      <c r="T98" s="626"/>
    </row>
    <row r="99" spans="1:20" ht="13.5" customHeight="1" outlineLevel="2">
      <c r="A99" s="688"/>
      <c r="B99" s="688" t="s">
        <v>878</v>
      </c>
      <c r="C99" s="688">
        <v>48</v>
      </c>
      <c r="D99" s="818" t="s">
        <v>879</v>
      </c>
      <c r="E99" s="688" t="s">
        <v>1541</v>
      </c>
      <c r="F99" s="688">
        <v>29</v>
      </c>
      <c r="G99" s="688" t="s">
        <v>2200</v>
      </c>
      <c r="H99" s="620" t="s">
        <v>2022</v>
      </c>
      <c r="I99" s="819">
        <v>66160</v>
      </c>
      <c r="J99" s="819">
        <v>0</v>
      </c>
      <c r="K99" s="819">
        <v>0</v>
      </c>
      <c r="L99" s="819">
        <v>0</v>
      </c>
      <c r="M99" s="819">
        <v>0</v>
      </c>
      <c r="N99" s="819">
        <v>5000</v>
      </c>
      <c r="O99" s="819">
        <v>61160</v>
      </c>
      <c r="P99" s="819">
        <v>8556.2839999999997</v>
      </c>
      <c r="Q99" s="819">
        <v>6569.1956</v>
      </c>
      <c r="R99" s="699">
        <v>1.0576540000000001E-2</v>
      </c>
      <c r="S99" s="697">
        <v>1.037308616228113E-2</v>
      </c>
      <c r="T99" s="697">
        <v>0.24426188260572601</v>
      </c>
    </row>
    <row r="100" spans="1:20" ht="13.5" customHeight="1" outlineLevel="2">
      <c r="A100" s="688"/>
      <c r="B100" s="688" t="s">
        <v>878</v>
      </c>
      <c r="C100" s="688">
        <v>49</v>
      </c>
      <c r="D100" s="688" t="s">
        <v>886</v>
      </c>
      <c r="E100" s="688" t="s">
        <v>1542</v>
      </c>
      <c r="F100" s="688">
        <v>29</v>
      </c>
      <c r="G100" s="688" t="s">
        <v>2200</v>
      </c>
      <c r="H100" s="620" t="s">
        <v>2023</v>
      </c>
      <c r="I100" s="819">
        <v>17064</v>
      </c>
      <c r="J100" s="819">
        <v>0</v>
      </c>
      <c r="K100" s="819">
        <v>0</v>
      </c>
      <c r="L100" s="819">
        <v>0</v>
      </c>
      <c r="M100" s="819">
        <v>0</v>
      </c>
      <c r="N100" s="819">
        <v>17064</v>
      </c>
      <c r="O100" s="819">
        <v>0</v>
      </c>
      <c r="P100" s="819">
        <v>0</v>
      </c>
      <c r="Q100" s="819">
        <v>0</v>
      </c>
      <c r="R100" s="699">
        <v>0</v>
      </c>
      <c r="S100" s="697">
        <v>0</v>
      </c>
      <c r="T100" s="697">
        <v>0</v>
      </c>
    </row>
    <row r="101" spans="1:20" ht="13.5" customHeight="1" outlineLevel="1">
      <c r="A101" s="688"/>
      <c r="B101" s="688"/>
      <c r="C101" s="688"/>
      <c r="D101" s="688"/>
      <c r="E101" s="688"/>
      <c r="F101" s="688"/>
      <c r="G101" s="701" t="s">
        <v>2201</v>
      </c>
      <c r="H101" s="620"/>
      <c r="I101" s="821">
        <v>83224</v>
      </c>
      <c r="J101" s="821">
        <v>0</v>
      </c>
      <c r="K101" s="821">
        <v>0</v>
      </c>
      <c r="L101" s="821">
        <v>0</v>
      </c>
      <c r="M101" s="821">
        <v>0</v>
      </c>
      <c r="N101" s="821">
        <v>22064</v>
      </c>
      <c r="O101" s="821">
        <v>61160</v>
      </c>
      <c r="P101" s="821">
        <v>8556.2839999999997</v>
      </c>
      <c r="Q101" s="821">
        <v>6569.1956</v>
      </c>
      <c r="R101" s="822">
        <v>1.0576540000000001E-2</v>
      </c>
      <c r="S101" s="493">
        <v>1.037308616228113E-2</v>
      </c>
      <c r="T101" s="626"/>
    </row>
    <row r="102" spans="1:20" ht="13.5" customHeight="1" outlineLevel="1">
      <c r="A102" s="688"/>
      <c r="B102" s="688"/>
      <c r="C102" s="688"/>
      <c r="D102" s="688"/>
      <c r="E102" s="688"/>
      <c r="F102" s="688"/>
      <c r="G102" s="701"/>
      <c r="H102" s="815" t="s">
        <v>2203</v>
      </c>
      <c r="I102" s="823"/>
      <c r="J102" s="823"/>
      <c r="K102" s="823"/>
      <c r="L102" s="823"/>
      <c r="M102" s="823"/>
      <c r="N102" s="823"/>
      <c r="O102" s="823"/>
      <c r="P102" s="823"/>
      <c r="Q102" s="823"/>
      <c r="R102" s="824"/>
      <c r="S102" s="626"/>
      <c r="T102" s="626"/>
    </row>
    <row r="103" spans="1:20" ht="13.5" customHeight="1" outlineLevel="2">
      <c r="A103" s="688"/>
      <c r="B103" s="688" t="s">
        <v>889</v>
      </c>
      <c r="C103" s="688">
        <v>50</v>
      </c>
      <c r="D103" s="515" t="s">
        <v>908</v>
      </c>
      <c r="E103" s="688" t="s">
        <v>1666</v>
      </c>
      <c r="F103" s="688">
        <v>30</v>
      </c>
      <c r="G103" s="688" t="s">
        <v>2202</v>
      </c>
      <c r="H103" s="620" t="s">
        <v>651</v>
      </c>
      <c r="I103" s="679">
        <v>0</v>
      </c>
      <c r="J103" s="679">
        <v>2550</v>
      </c>
      <c r="K103" s="679">
        <v>0</v>
      </c>
      <c r="L103" s="679">
        <v>0</v>
      </c>
      <c r="M103" s="679">
        <v>0</v>
      </c>
      <c r="N103" s="679">
        <v>2000</v>
      </c>
      <c r="O103" s="679">
        <v>550</v>
      </c>
      <c r="P103" s="679">
        <v>305.57352939999998</v>
      </c>
      <c r="Q103" s="679">
        <v>293.42500000000001</v>
      </c>
      <c r="R103" s="697">
        <v>4.7241999999999998E-4</v>
      </c>
      <c r="S103" s="697">
        <v>4.6333265022087947E-4</v>
      </c>
      <c r="T103" s="697">
        <v>6.5181708827380998E-4</v>
      </c>
    </row>
    <row r="104" spans="1:20" ht="13.5" customHeight="1" outlineLevel="2">
      <c r="A104" s="688"/>
      <c r="B104" s="688" t="s">
        <v>889</v>
      </c>
      <c r="C104" s="688">
        <v>51</v>
      </c>
      <c r="D104" s="688" t="s">
        <v>891</v>
      </c>
      <c r="E104" s="688" t="s">
        <v>1543</v>
      </c>
      <c r="F104" s="688">
        <v>30</v>
      </c>
      <c r="G104" s="688" t="s">
        <v>2202</v>
      </c>
      <c r="H104" s="620" t="s">
        <v>2024</v>
      </c>
      <c r="I104" s="679">
        <v>42928</v>
      </c>
      <c r="J104" s="679">
        <v>0</v>
      </c>
      <c r="K104" s="679">
        <v>0</v>
      </c>
      <c r="L104" s="679">
        <v>0</v>
      </c>
      <c r="M104" s="679">
        <v>0</v>
      </c>
      <c r="N104" s="679">
        <v>500</v>
      </c>
      <c r="O104" s="679">
        <v>42428</v>
      </c>
      <c r="P104" s="679">
        <v>3757.4236800000003</v>
      </c>
      <c r="Q104" s="679">
        <v>3226.6493999999998</v>
      </c>
      <c r="R104" s="697">
        <v>5.1949700000000001E-3</v>
      </c>
      <c r="S104" s="697">
        <v>5.0950396790853218E-3</v>
      </c>
      <c r="T104" s="697">
        <v>7.1601188065343505E-2</v>
      </c>
    </row>
    <row r="105" spans="1:20" ht="13.5" customHeight="1" outlineLevel="1">
      <c r="A105" s="688"/>
      <c r="B105" s="688"/>
      <c r="C105" s="688"/>
      <c r="D105" s="688"/>
      <c r="E105" s="688"/>
      <c r="F105" s="688"/>
      <c r="G105" s="701" t="s">
        <v>2203</v>
      </c>
      <c r="H105" s="620"/>
      <c r="I105" s="492">
        <v>42928</v>
      </c>
      <c r="J105" s="492">
        <v>2550</v>
      </c>
      <c r="K105" s="492">
        <v>0</v>
      </c>
      <c r="L105" s="492">
        <v>0</v>
      </c>
      <c r="M105" s="492">
        <v>0</v>
      </c>
      <c r="N105" s="492">
        <v>2500</v>
      </c>
      <c r="O105" s="492">
        <v>42978</v>
      </c>
      <c r="P105" s="492">
        <v>4062.9972094000004</v>
      </c>
      <c r="Q105" s="492">
        <v>3520.0744</v>
      </c>
      <c r="R105" s="493">
        <v>5.6673900000000004E-3</v>
      </c>
      <c r="S105" s="493">
        <v>5.558372329306201E-3</v>
      </c>
      <c r="T105" s="626"/>
    </row>
    <row r="106" spans="1:20" ht="13.5" customHeight="1" outlineLevel="1">
      <c r="A106" s="688"/>
      <c r="B106" s="688"/>
      <c r="C106" s="688"/>
      <c r="D106" s="688"/>
      <c r="E106" s="688"/>
      <c r="F106" s="688"/>
      <c r="G106" s="701"/>
      <c r="H106" s="815" t="s">
        <v>2205</v>
      </c>
      <c r="I106" s="625"/>
      <c r="J106" s="625"/>
      <c r="K106" s="625"/>
      <c r="L106" s="625"/>
      <c r="M106" s="625"/>
      <c r="N106" s="625"/>
      <c r="O106" s="625"/>
      <c r="P106" s="625"/>
      <c r="Q106" s="625"/>
      <c r="R106" s="626"/>
      <c r="S106" s="626"/>
      <c r="T106" s="626"/>
    </row>
    <row r="107" spans="1:20" ht="13.5" customHeight="1" outlineLevel="2">
      <c r="A107" s="688"/>
      <c r="B107" s="688" t="s">
        <v>931</v>
      </c>
      <c r="C107" s="688">
        <v>52</v>
      </c>
      <c r="D107" s="688" t="s">
        <v>1514</v>
      </c>
      <c r="E107" s="688" t="s">
        <v>1569</v>
      </c>
      <c r="F107" s="688">
        <v>32</v>
      </c>
      <c r="G107" s="688" t="s">
        <v>2204</v>
      </c>
      <c r="H107" s="620" t="s">
        <v>2037</v>
      </c>
      <c r="I107" s="679">
        <v>1660475</v>
      </c>
      <c r="J107" s="679">
        <v>0</v>
      </c>
      <c r="K107" s="679">
        <v>0</v>
      </c>
      <c r="L107" s="679">
        <v>0</v>
      </c>
      <c r="M107" s="679">
        <v>0</v>
      </c>
      <c r="N107" s="679">
        <v>4500</v>
      </c>
      <c r="O107" s="679">
        <v>1655975</v>
      </c>
      <c r="P107" s="679">
        <v>1399911.5857500001</v>
      </c>
      <c r="Q107" s="856">
        <v>1333059.875</v>
      </c>
      <c r="R107" s="697">
        <v>2.1462536999999999</v>
      </c>
      <c r="S107" s="697">
        <v>2.1049677593486047</v>
      </c>
      <c r="T107" s="697">
        <v>13.766751463155</v>
      </c>
    </row>
    <row r="108" spans="1:20" ht="13.5" customHeight="1" outlineLevel="1">
      <c r="A108" s="688"/>
      <c r="B108" s="688"/>
      <c r="C108" s="688"/>
      <c r="D108" s="688"/>
      <c r="E108" s="688"/>
      <c r="F108" s="688"/>
      <c r="G108" s="701" t="s">
        <v>2205</v>
      </c>
      <c r="H108" s="620"/>
      <c r="I108" s="492">
        <v>1660475</v>
      </c>
      <c r="J108" s="492">
        <v>0</v>
      </c>
      <c r="K108" s="492">
        <v>0</v>
      </c>
      <c r="L108" s="492">
        <v>0</v>
      </c>
      <c r="M108" s="492">
        <v>0</v>
      </c>
      <c r="N108" s="492">
        <v>4500</v>
      </c>
      <c r="O108" s="492">
        <v>1655975</v>
      </c>
      <c r="P108" s="492">
        <v>1399911.5857500001</v>
      </c>
      <c r="Q108" s="492">
        <v>1333059.875</v>
      </c>
      <c r="R108" s="493">
        <v>2.1462536999999999</v>
      </c>
      <c r="S108" s="493">
        <v>2.1049677593486047</v>
      </c>
      <c r="T108" s="626"/>
    </row>
    <row r="109" spans="1:20" ht="13.5" customHeight="1" outlineLevel="1">
      <c r="A109" s="688"/>
      <c r="B109" s="688"/>
      <c r="C109" s="688"/>
      <c r="D109" s="688"/>
      <c r="E109" s="688"/>
      <c r="F109" s="688"/>
      <c r="G109" s="701"/>
      <c r="H109" s="815" t="s">
        <v>2209</v>
      </c>
      <c r="I109" s="625"/>
      <c r="J109" s="625"/>
      <c r="K109" s="625"/>
      <c r="L109" s="625"/>
      <c r="M109" s="625"/>
      <c r="N109" s="625"/>
      <c r="O109" s="625"/>
      <c r="P109" s="625"/>
      <c r="Q109" s="625"/>
      <c r="R109" s="626"/>
      <c r="S109" s="626"/>
      <c r="T109" s="626"/>
    </row>
    <row r="110" spans="1:20" ht="13.5" customHeight="1" outlineLevel="2">
      <c r="A110" s="688"/>
      <c r="B110" s="688" t="s">
        <v>924</v>
      </c>
      <c r="C110" s="688">
        <v>53</v>
      </c>
      <c r="D110" s="515" t="s">
        <v>2206</v>
      </c>
      <c r="E110" s="688" t="s">
        <v>2207</v>
      </c>
      <c r="F110" s="688">
        <v>33</v>
      </c>
      <c r="G110" s="688" t="s">
        <v>2208</v>
      </c>
      <c r="H110" s="620" t="s">
        <v>2222</v>
      </c>
      <c r="I110" s="679">
        <v>0</v>
      </c>
      <c r="J110" s="679">
        <v>35000</v>
      </c>
      <c r="K110" s="679">
        <v>0</v>
      </c>
      <c r="L110" s="679">
        <v>0</v>
      </c>
      <c r="M110" s="679">
        <v>0</v>
      </c>
      <c r="N110" s="679">
        <v>0</v>
      </c>
      <c r="O110" s="679">
        <v>35000</v>
      </c>
      <c r="P110" s="679">
        <v>5601.2370000000001</v>
      </c>
      <c r="Q110" s="679">
        <v>5157.6000000000004</v>
      </c>
      <c r="R110" s="697">
        <v>8.3038399999999998E-3</v>
      </c>
      <c r="S110" s="697">
        <v>8.14410659207364E-3</v>
      </c>
      <c r="T110" s="697">
        <v>4.5656382240449904E-3</v>
      </c>
    </row>
    <row r="111" spans="1:20" ht="13.5" customHeight="1" outlineLevel="2">
      <c r="A111" s="688"/>
      <c r="B111" s="688" t="s">
        <v>924</v>
      </c>
      <c r="C111" s="688">
        <v>54</v>
      </c>
      <c r="D111" s="688" t="s">
        <v>925</v>
      </c>
      <c r="E111" s="688" t="s">
        <v>1552</v>
      </c>
      <c r="F111" s="688">
        <v>33</v>
      </c>
      <c r="G111" s="688" t="s">
        <v>2208</v>
      </c>
      <c r="H111" s="620" t="s">
        <v>2028</v>
      </c>
      <c r="I111" s="679">
        <v>2796</v>
      </c>
      <c r="J111" s="679">
        <v>0</v>
      </c>
      <c r="K111" s="679">
        <v>0</v>
      </c>
      <c r="L111" s="679">
        <v>0</v>
      </c>
      <c r="M111" s="679">
        <v>0</v>
      </c>
      <c r="N111" s="679">
        <v>240</v>
      </c>
      <c r="O111" s="679">
        <v>2556</v>
      </c>
      <c r="P111" s="679">
        <v>24923.556</v>
      </c>
      <c r="Q111" s="679">
        <v>25940.844000000001</v>
      </c>
      <c r="R111" s="697">
        <v>4.1765289999999997E-2</v>
      </c>
      <c r="S111" s="697">
        <v>4.0961881228546985E-2</v>
      </c>
      <c r="T111" s="697">
        <v>5.6362189782209696E-3</v>
      </c>
    </row>
    <row r="112" spans="1:20" ht="13.5" customHeight="1" outlineLevel="1">
      <c r="A112" s="688"/>
      <c r="B112" s="688"/>
      <c r="C112" s="688"/>
      <c r="D112" s="688"/>
      <c r="E112" s="688"/>
      <c r="F112" s="688"/>
      <c r="G112" s="701" t="s">
        <v>2209</v>
      </c>
      <c r="H112" s="620"/>
      <c r="I112" s="492">
        <v>2796</v>
      </c>
      <c r="J112" s="492">
        <v>35000</v>
      </c>
      <c r="K112" s="492">
        <v>0</v>
      </c>
      <c r="L112" s="492">
        <v>0</v>
      </c>
      <c r="M112" s="492">
        <v>0</v>
      </c>
      <c r="N112" s="492">
        <v>240</v>
      </c>
      <c r="O112" s="492">
        <v>37556</v>
      </c>
      <c r="P112" s="492">
        <v>30524.793000000001</v>
      </c>
      <c r="Q112" s="492">
        <v>31098.444000000003</v>
      </c>
      <c r="R112" s="493">
        <v>5.0069129999999996E-2</v>
      </c>
      <c r="S112" s="493">
        <v>4.9105987820620624E-2</v>
      </c>
      <c r="T112" s="626"/>
    </row>
    <row r="113" spans="1:20" ht="13.5" customHeight="1" outlineLevel="1">
      <c r="A113" s="688"/>
      <c r="B113" s="688"/>
      <c r="C113" s="688"/>
      <c r="D113" s="688"/>
      <c r="E113" s="688"/>
      <c r="F113" s="688"/>
      <c r="G113" s="701"/>
      <c r="H113" s="815" t="s">
        <v>2211</v>
      </c>
      <c r="I113" s="625"/>
      <c r="J113" s="625"/>
      <c r="K113" s="625"/>
      <c r="L113" s="625"/>
      <c r="M113" s="625"/>
      <c r="N113" s="625"/>
      <c r="O113" s="625"/>
      <c r="P113" s="625"/>
      <c r="Q113" s="625"/>
      <c r="R113" s="626"/>
      <c r="S113" s="626"/>
      <c r="T113" s="626"/>
    </row>
    <row r="114" spans="1:20" ht="13.5" customHeight="1" outlineLevel="2">
      <c r="A114" s="688"/>
      <c r="B114" s="688" t="s">
        <v>906</v>
      </c>
      <c r="C114" s="688">
        <v>55</v>
      </c>
      <c r="D114" s="688" t="s">
        <v>907</v>
      </c>
      <c r="E114" s="688" t="s">
        <v>1548</v>
      </c>
      <c r="F114" s="688">
        <v>35</v>
      </c>
      <c r="G114" s="688" t="s">
        <v>2210</v>
      </c>
      <c r="H114" s="620" t="s">
        <v>648</v>
      </c>
      <c r="I114" s="679">
        <v>343301</v>
      </c>
      <c r="J114" s="679">
        <v>0</v>
      </c>
      <c r="K114" s="679">
        <v>0</v>
      </c>
      <c r="L114" s="679">
        <v>0</v>
      </c>
      <c r="M114" s="679">
        <v>0</v>
      </c>
      <c r="N114" s="679">
        <v>115500</v>
      </c>
      <c r="O114" s="679">
        <v>227801</v>
      </c>
      <c r="P114" s="679">
        <v>19775.40481</v>
      </c>
      <c r="Q114" s="679">
        <v>22780.1</v>
      </c>
      <c r="R114" s="697">
        <v>3.6676430000000003E-2</v>
      </c>
      <c r="S114" s="697">
        <v>3.597090944976282E-2</v>
      </c>
      <c r="T114" s="697">
        <v>0.18487489754015199</v>
      </c>
    </row>
    <row r="115" spans="1:20" ht="13.5" customHeight="1" outlineLevel="1">
      <c r="A115" s="688"/>
      <c r="B115" s="688"/>
      <c r="C115" s="688"/>
      <c r="D115" s="688"/>
      <c r="E115" s="688"/>
      <c r="F115" s="688"/>
      <c r="G115" s="701" t="s">
        <v>2211</v>
      </c>
      <c r="H115" s="620"/>
      <c r="I115" s="492">
        <v>343301</v>
      </c>
      <c r="J115" s="492">
        <v>0</v>
      </c>
      <c r="K115" s="492">
        <v>0</v>
      </c>
      <c r="L115" s="492">
        <v>0</v>
      </c>
      <c r="M115" s="492">
        <v>0</v>
      </c>
      <c r="N115" s="492">
        <v>115500</v>
      </c>
      <c r="O115" s="492">
        <v>227801</v>
      </c>
      <c r="P115" s="492">
        <v>19775.40481</v>
      </c>
      <c r="Q115" s="492">
        <v>22780.1</v>
      </c>
      <c r="R115" s="493">
        <v>3.6676430000000003E-2</v>
      </c>
      <c r="S115" s="493">
        <v>3.597090944976282E-2</v>
      </c>
      <c r="T115" s="626"/>
    </row>
    <row r="116" spans="1:20" ht="13.5" customHeight="1" outlineLevel="1">
      <c r="A116" s="688"/>
      <c r="B116" s="688"/>
      <c r="C116" s="688"/>
      <c r="D116" s="688"/>
      <c r="E116" s="688"/>
      <c r="F116" s="688"/>
      <c r="G116" s="701"/>
      <c r="H116" s="815" t="s">
        <v>2212</v>
      </c>
      <c r="I116" s="625"/>
      <c r="J116" s="625"/>
      <c r="K116" s="625"/>
      <c r="L116" s="625"/>
      <c r="M116" s="625"/>
      <c r="N116" s="625"/>
      <c r="O116" s="625"/>
      <c r="P116" s="625"/>
      <c r="Q116" s="625"/>
      <c r="R116" s="626"/>
      <c r="S116" s="626"/>
      <c r="T116" s="626"/>
    </row>
    <row r="117" spans="1:20" outlineLevel="2">
      <c r="A117" s="688"/>
      <c r="B117" s="688" t="s">
        <v>966</v>
      </c>
      <c r="C117" s="688">
        <v>56</v>
      </c>
      <c r="D117" s="688" t="s">
        <v>968</v>
      </c>
      <c r="E117" s="688" t="s">
        <v>1575</v>
      </c>
      <c r="F117" s="688">
        <v>36</v>
      </c>
      <c r="G117" s="688" t="s">
        <v>2212</v>
      </c>
      <c r="H117" s="620" t="s">
        <v>2042</v>
      </c>
      <c r="I117" s="679">
        <v>210756</v>
      </c>
      <c r="J117" s="679">
        <v>0</v>
      </c>
      <c r="K117" s="679">
        <v>0</v>
      </c>
      <c r="L117" s="679">
        <v>0</v>
      </c>
      <c r="M117" s="679">
        <v>0</v>
      </c>
      <c r="N117" s="679">
        <v>0</v>
      </c>
      <c r="O117" s="679">
        <v>210756</v>
      </c>
      <c r="P117" s="679">
        <v>104324.22</v>
      </c>
      <c r="Q117" s="679">
        <v>105209.3952</v>
      </c>
      <c r="R117" s="697">
        <v>0.16938928</v>
      </c>
      <c r="S117" s="697">
        <v>0.16613086105870964</v>
      </c>
      <c r="T117" s="697">
        <v>0.64799649492301803</v>
      </c>
    </row>
    <row r="118" spans="1:20" ht="13.5" customHeight="1" outlineLevel="2">
      <c r="A118" s="688"/>
      <c r="B118" s="688" t="s">
        <v>906</v>
      </c>
      <c r="C118" s="688">
        <v>57</v>
      </c>
      <c r="D118" s="688" t="s">
        <v>1507</v>
      </c>
      <c r="E118" s="688" t="s">
        <v>1550</v>
      </c>
      <c r="F118" s="688">
        <v>36</v>
      </c>
      <c r="G118" s="688" t="s">
        <v>2212</v>
      </c>
      <c r="H118" s="620" t="s">
        <v>2026</v>
      </c>
      <c r="I118" s="679">
        <v>257958</v>
      </c>
      <c r="J118" s="679">
        <v>0</v>
      </c>
      <c r="K118" s="679">
        <v>0</v>
      </c>
      <c r="L118" s="679">
        <v>0</v>
      </c>
      <c r="M118" s="679">
        <v>0</v>
      </c>
      <c r="N118" s="679">
        <v>36500</v>
      </c>
      <c r="O118" s="679">
        <v>221458</v>
      </c>
      <c r="P118" s="679">
        <v>40832.426039999998</v>
      </c>
      <c r="Q118" s="679">
        <v>51599.714</v>
      </c>
      <c r="R118" s="697">
        <v>8.30766E-2</v>
      </c>
      <c r="S118" s="697">
        <v>8.1478511504675527E-2</v>
      </c>
      <c r="T118" s="697">
        <v>0.73819333333333303</v>
      </c>
    </row>
    <row r="119" spans="1:20" ht="13.5" customHeight="1" outlineLevel="1">
      <c r="A119" s="688"/>
      <c r="B119" s="688"/>
      <c r="C119" s="688"/>
      <c r="D119" s="688"/>
      <c r="E119" s="688"/>
      <c r="F119" s="688"/>
      <c r="G119" s="701" t="s">
        <v>2213</v>
      </c>
      <c r="H119" s="620"/>
      <c r="I119" s="492">
        <v>468714</v>
      </c>
      <c r="J119" s="492">
        <v>0</v>
      </c>
      <c r="K119" s="492">
        <v>0</v>
      </c>
      <c r="L119" s="492">
        <v>0</v>
      </c>
      <c r="M119" s="492">
        <v>0</v>
      </c>
      <c r="N119" s="492">
        <v>36500</v>
      </c>
      <c r="O119" s="492">
        <v>432214</v>
      </c>
      <c r="P119" s="492">
        <v>145156.64603999999</v>
      </c>
      <c r="Q119" s="492">
        <v>156809.10920000001</v>
      </c>
      <c r="R119" s="493">
        <v>0.25246588000000003</v>
      </c>
      <c r="S119" s="493">
        <v>0.24760937256338517</v>
      </c>
      <c r="T119" s="626"/>
    </row>
    <row r="120" spans="1:20" ht="13.5" customHeight="1" outlineLevel="1">
      <c r="A120" s="688"/>
      <c r="B120" s="688"/>
      <c r="C120" s="688"/>
      <c r="D120" s="688"/>
      <c r="E120" s="688"/>
      <c r="F120" s="688"/>
      <c r="G120" s="701"/>
      <c r="H120" s="815" t="s">
        <v>2215</v>
      </c>
      <c r="I120" s="625"/>
      <c r="J120" s="625"/>
      <c r="K120" s="625"/>
      <c r="L120" s="625"/>
      <c r="M120" s="625"/>
      <c r="N120" s="625"/>
      <c r="O120" s="625"/>
      <c r="P120" s="625"/>
      <c r="Q120" s="625"/>
      <c r="R120" s="626"/>
      <c r="S120" s="626"/>
      <c r="T120" s="626"/>
    </row>
    <row r="121" spans="1:20" ht="13.5" customHeight="1" outlineLevel="2">
      <c r="A121" s="688"/>
      <c r="B121" s="688" t="s">
        <v>970</v>
      </c>
      <c r="C121" s="688">
        <v>58</v>
      </c>
      <c r="D121" s="688" t="s">
        <v>1516</v>
      </c>
      <c r="E121" s="688" t="s">
        <v>2214</v>
      </c>
      <c r="F121" s="688">
        <v>37</v>
      </c>
      <c r="G121" s="688" t="s">
        <v>2215</v>
      </c>
      <c r="H121" s="620" t="s">
        <v>971</v>
      </c>
      <c r="I121" s="679">
        <v>83</v>
      </c>
      <c r="J121" s="679">
        <v>0</v>
      </c>
      <c r="K121" s="679">
        <v>0</v>
      </c>
      <c r="L121" s="679">
        <v>0</v>
      </c>
      <c r="M121" s="679">
        <v>0</v>
      </c>
      <c r="N121" s="679">
        <v>0</v>
      </c>
      <c r="O121" s="679">
        <v>83</v>
      </c>
      <c r="P121" s="697">
        <v>0</v>
      </c>
      <c r="Q121" s="697">
        <v>0</v>
      </c>
      <c r="R121" s="697">
        <v>0</v>
      </c>
      <c r="S121" s="697">
        <v>0</v>
      </c>
      <c r="T121" s="697">
        <v>1.2697668662138399E-4</v>
      </c>
    </row>
    <row r="122" spans="1:20" ht="13.5" customHeight="1" outlineLevel="2">
      <c r="A122" s="688"/>
      <c r="B122" s="688" t="s">
        <v>931</v>
      </c>
      <c r="C122" s="688">
        <v>59</v>
      </c>
      <c r="D122" s="688" t="s">
        <v>952</v>
      </c>
      <c r="E122" s="688" t="s">
        <v>1568</v>
      </c>
      <c r="F122" s="688">
        <v>37</v>
      </c>
      <c r="G122" s="688" t="s">
        <v>2215</v>
      </c>
      <c r="H122" s="620" t="s">
        <v>773</v>
      </c>
      <c r="I122" s="679">
        <v>571112</v>
      </c>
      <c r="J122" s="679">
        <v>0</v>
      </c>
      <c r="K122" s="679">
        <v>0</v>
      </c>
      <c r="L122" s="679">
        <v>0</v>
      </c>
      <c r="M122" s="679">
        <v>0</v>
      </c>
      <c r="N122" s="679">
        <v>0</v>
      </c>
      <c r="O122" s="679">
        <v>571112</v>
      </c>
      <c r="P122" s="679">
        <v>5711.12</v>
      </c>
      <c r="Q122" s="679">
        <v>5711.12</v>
      </c>
      <c r="R122" s="697">
        <v>9.1950199999999999E-3</v>
      </c>
      <c r="S122" s="697">
        <v>9.0181421669232997E-3</v>
      </c>
      <c r="T122" s="697">
        <v>2.8437442426716899</v>
      </c>
    </row>
    <row r="123" spans="1:20" ht="13.5" customHeight="1" outlineLevel="2">
      <c r="A123" s="688"/>
      <c r="B123" s="688" t="s">
        <v>931</v>
      </c>
      <c r="C123" s="688">
        <v>60</v>
      </c>
      <c r="D123" s="688" t="s">
        <v>1508</v>
      </c>
      <c r="E123" s="688" t="s">
        <v>1553</v>
      </c>
      <c r="F123" s="688">
        <v>37</v>
      </c>
      <c r="G123" s="688" t="s">
        <v>2215</v>
      </c>
      <c r="H123" s="620" t="s">
        <v>2038</v>
      </c>
      <c r="I123" s="679">
        <v>123</v>
      </c>
      <c r="J123" s="679">
        <v>0</v>
      </c>
      <c r="K123" s="679">
        <v>0</v>
      </c>
      <c r="L123" s="679">
        <v>0</v>
      </c>
      <c r="M123" s="679">
        <v>0</v>
      </c>
      <c r="N123" s="679">
        <v>0</v>
      </c>
      <c r="O123" s="679">
        <v>123</v>
      </c>
      <c r="P123" s="679">
        <v>1845</v>
      </c>
      <c r="Q123" s="679">
        <v>1845</v>
      </c>
      <c r="R123" s="697">
        <v>2.9704900000000001E-3</v>
      </c>
      <c r="S123" s="697">
        <v>2.9133466461873478E-3</v>
      </c>
      <c r="T123" s="697">
        <v>0</v>
      </c>
    </row>
    <row r="124" spans="1:20" ht="13.5" customHeight="1" outlineLevel="1">
      <c r="A124" s="688"/>
      <c r="B124" s="688"/>
      <c r="C124" s="688"/>
      <c r="D124" s="688"/>
      <c r="E124" s="688"/>
      <c r="F124" s="688"/>
      <c r="G124" s="701" t="s">
        <v>2216</v>
      </c>
      <c r="H124" s="620"/>
      <c r="I124" s="492">
        <v>571318</v>
      </c>
      <c r="J124" s="492">
        <v>0</v>
      </c>
      <c r="K124" s="492">
        <v>0</v>
      </c>
      <c r="L124" s="492">
        <v>0</v>
      </c>
      <c r="M124" s="492">
        <v>0</v>
      </c>
      <c r="N124" s="492">
        <v>0</v>
      </c>
      <c r="O124" s="492">
        <v>571318</v>
      </c>
      <c r="P124" s="492">
        <v>7556.12</v>
      </c>
      <c r="Q124" s="492">
        <v>7556.12</v>
      </c>
      <c r="R124" s="493">
        <v>1.2165510000000001E-2</v>
      </c>
      <c r="S124" s="493">
        <v>1.1931488813110647E-2</v>
      </c>
      <c r="T124" s="626"/>
    </row>
    <row r="125" spans="1:20" ht="13.5" customHeight="1" outlineLevel="1">
      <c r="A125" s="688"/>
      <c r="B125" s="688"/>
      <c r="C125" s="688"/>
      <c r="D125" s="688"/>
      <c r="E125" s="688"/>
      <c r="F125" s="688"/>
      <c r="G125" s="701"/>
      <c r="H125" s="620"/>
      <c r="I125" s="492"/>
      <c r="J125" s="492"/>
      <c r="K125" s="492"/>
      <c r="L125" s="492"/>
      <c r="M125" s="492"/>
      <c r="N125" s="492"/>
      <c r="O125" s="492"/>
      <c r="P125" s="492"/>
      <c r="Q125" s="492"/>
      <c r="R125" s="493"/>
      <c r="S125" s="493"/>
      <c r="T125" s="626"/>
    </row>
    <row r="126" spans="1:20" ht="13.5" customHeight="1" thickBot="1">
      <c r="A126" s="688"/>
      <c r="B126" s="688"/>
      <c r="C126" s="688"/>
      <c r="D126" s="688"/>
      <c r="E126" s="688"/>
      <c r="F126" s="688"/>
      <c r="G126" s="701" t="s">
        <v>456</v>
      </c>
      <c r="H126" s="620"/>
      <c r="I126" s="825">
        <v>25560864</v>
      </c>
      <c r="J126" s="825">
        <v>834850</v>
      </c>
      <c r="K126" s="825">
        <v>0</v>
      </c>
      <c r="L126" s="825">
        <v>0</v>
      </c>
      <c r="M126" s="825">
        <v>0</v>
      </c>
      <c r="N126" s="825">
        <v>1736782</v>
      </c>
      <c r="O126" s="825">
        <v>24658932</v>
      </c>
      <c r="P126" s="825">
        <v>2820941.8934294004</v>
      </c>
      <c r="Q126" s="825">
        <v>2915127</v>
      </c>
      <c r="R126" s="826">
        <v>4.6934129799999997</v>
      </c>
      <c r="S126" s="826">
        <v>4.6542898634047054</v>
      </c>
      <c r="T126" s="626"/>
    </row>
    <row r="127" spans="1:20" ht="13.5" customHeight="1" thickTop="1">
      <c r="A127" s="688"/>
      <c r="B127" s="688"/>
      <c r="C127" s="688"/>
      <c r="D127" s="688"/>
      <c r="E127" s="688"/>
      <c r="F127" s="688"/>
      <c r="G127" s="688"/>
      <c r="H127" s="688"/>
      <c r="I127" s="679"/>
      <c r="J127" s="679"/>
      <c r="K127" s="679"/>
      <c r="L127" s="679"/>
      <c r="M127" s="679"/>
      <c r="N127" s="679"/>
      <c r="O127" s="688"/>
      <c r="P127" s="679"/>
      <c r="Q127" s="679"/>
      <c r="R127" s="688"/>
      <c r="S127" s="697"/>
      <c r="T127" s="688"/>
    </row>
    <row r="128" spans="1:20" ht="13.5" customHeight="1">
      <c r="A128" s="688"/>
      <c r="B128" s="688"/>
      <c r="C128" s="688"/>
      <c r="D128" s="688"/>
      <c r="E128" s="688"/>
      <c r="F128" s="688"/>
      <c r="G128" s="688"/>
      <c r="H128" s="688"/>
      <c r="I128" s="679"/>
      <c r="J128" s="679"/>
      <c r="K128" s="679"/>
      <c r="L128" s="679"/>
      <c r="M128" s="679"/>
      <c r="N128" s="679"/>
      <c r="O128" s="688"/>
      <c r="P128" s="679"/>
      <c r="Q128" s="679"/>
      <c r="R128" s="688"/>
      <c r="S128" s="697"/>
      <c r="T128" s="688"/>
    </row>
    <row r="129" spans="1:20" ht="13.5" customHeight="1">
      <c r="A129" s="688"/>
      <c r="B129" s="688"/>
      <c r="C129" s="688"/>
      <c r="D129" s="688"/>
      <c r="E129" s="688"/>
      <c r="F129" s="688"/>
      <c r="G129" s="688"/>
      <c r="H129" s="688"/>
      <c r="I129" s="679"/>
      <c r="J129" s="679"/>
      <c r="K129" s="679"/>
      <c r="L129" s="679"/>
      <c r="M129" s="679"/>
      <c r="N129" s="679"/>
      <c r="O129" s="688"/>
      <c r="P129" s="679"/>
      <c r="Q129" s="679"/>
      <c r="R129" s="688"/>
      <c r="S129" s="697"/>
      <c r="T129" s="688"/>
    </row>
    <row r="130" spans="1:20" ht="13.5" customHeight="1">
      <c r="A130" s="688"/>
      <c r="B130" s="688"/>
      <c r="C130" s="688"/>
      <c r="D130" s="688"/>
      <c r="E130" s="688"/>
      <c r="F130" s="688"/>
      <c r="G130" s="688"/>
      <c r="H130" s="688"/>
      <c r="I130" s="679"/>
      <c r="J130" s="679"/>
      <c r="K130" s="679"/>
      <c r="L130" s="679"/>
      <c r="M130" s="679"/>
      <c r="N130" s="679"/>
      <c r="O130" s="688"/>
      <c r="P130" s="679"/>
      <c r="Q130" s="679"/>
      <c r="R130" s="688"/>
      <c r="S130" s="697"/>
      <c r="T130" s="688"/>
    </row>
    <row r="131" spans="1:20" ht="13.5" customHeight="1">
      <c r="A131" s="688"/>
      <c r="B131" s="688"/>
      <c r="C131" s="688"/>
      <c r="D131" s="688"/>
      <c r="E131" s="688"/>
      <c r="F131" s="688"/>
      <c r="G131" s="688"/>
      <c r="H131" s="688"/>
      <c r="I131" s="679"/>
      <c r="J131" s="679"/>
      <c r="K131" s="679"/>
      <c r="L131" s="679"/>
      <c r="M131" s="679"/>
      <c r="N131" s="679"/>
      <c r="O131" s="688"/>
      <c r="P131" s="679"/>
      <c r="Q131" s="679"/>
      <c r="R131" s="688"/>
      <c r="S131" s="697"/>
      <c r="T131" s="688"/>
    </row>
    <row r="132" spans="1:20" ht="13.5" customHeight="1">
      <c r="A132" s="688"/>
      <c r="B132" s="688"/>
      <c r="C132" s="688"/>
      <c r="D132" s="688"/>
      <c r="E132" s="688"/>
      <c r="F132" s="688"/>
      <c r="G132" s="688"/>
      <c r="H132" s="688"/>
      <c r="I132" s="679"/>
      <c r="J132" s="679"/>
      <c r="K132" s="679"/>
      <c r="L132" s="679"/>
      <c r="M132" s="679"/>
      <c r="N132" s="679"/>
      <c r="O132" s="688"/>
      <c r="P132" s="679"/>
      <c r="Q132" s="679"/>
      <c r="R132" s="688"/>
      <c r="S132" s="697"/>
      <c r="T132" s="688"/>
    </row>
    <row r="133" spans="1:20" ht="13.5" customHeight="1">
      <c r="A133" s="688"/>
      <c r="B133" s="688"/>
      <c r="C133" s="688"/>
      <c r="D133" s="688"/>
      <c r="E133" s="688"/>
      <c r="F133" s="688"/>
      <c r="G133" s="688"/>
      <c r="H133" s="688"/>
      <c r="I133" s="679"/>
      <c r="J133" s="679"/>
      <c r="K133" s="679"/>
      <c r="L133" s="679"/>
      <c r="M133" s="679"/>
      <c r="N133" s="679"/>
      <c r="O133" s="688"/>
      <c r="P133" s="679"/>
      <c r="Q133" s="679"/>
      <c r="R133" s="688"/>
      <c r="S133" s="697"/>
      <c r="T133" s="688"/>
    </row>
    <row r="134" spans="1:20" ht="13.5" customHeight="1">
      <c r="A134" s="688"/>
      <c r="B134" s="688"/>
      <c r="C134" s="688"/>
      <c r="D134" s="688"/>
      <c r="E134" s="688"/>
      <c r="F134" s="688"/>
      <c r="G134" s="688"/>
      <c r="H134" s="688"/>
      <c r="I134" s="679"/>
      <c r="J134" s="679"/>
      <c r="K134" s="679"/>
      <c r="L134" s="679"/>
      <c r="M134" s="679"/>
      <c r="N134" s="679"/>
      <c r="O134" s="688"/>
      <c r="P134" s="679"/>
      <c r="Q134" s="679"/>
      <c r="R134" s="688"/>
      <c r="S134" s="697"/>
      <c r="T134" s="688"/>
    </row>
    <row r="135" spans="1:20" ht="13.5" customHeight="1">
      <c r="A135" s="688"/>
      <c r="B135" s="688"/>
      <c r="C135" s="688"/>
      <c r="D135" s="688"/>
      <c r="E135" s="688"/>
      <c r="F135" s="688"/>
      <c r="G135" s="688"/>
      <c r="H135" s="688"/>
      <c r="I135" s="679"/>
      <c r="J135" s="679"/>
      <c r="K135" s="679"/>
      <c r="L135" s="679"/>
      <c r="M135" s="679"/>
      <c r="N135" s="679"/>
      <c r="O135" s="688"/>
      <c r="P135" s="679"/>
      <c r="Q135" s="679"/>
      <c r="R135" s="688"/>
      <c r="S135" s="697"/>
      <c r="T135" s="688"/>
    </row>
    <row r="136" spans="1:20" ht="13.5" customHeight="1">
      <c r="A136" s="688"/>
      <c r="B136" s="688"/>
      <c r="C136" s="688"/>
      <c r="D136" s="688"/>
      <c r="E136" s="688"/>
      <c r="F136" s="688"/>
      <c r="G136" s="688"/>
      <c r="H136" s="688"/>
      <c r="I136" s="679"/>
      <c r="J136" s="679"/>
      <c r="K136" s="679"/>
      <c r="L136" s="679"/>
      <c r="M136" s="679"/>
      <c r="N136" s="679"/>
      <c r="O136" s="688"/>
      <c r="P136" s="679"/>
      <c r="Q136" s="679"/>
      <c r="R136" s="688"/>
      <c r="S136" s="697"/>
      <c r="T136" s="688"/>
    </row>
    <row r="137" spans="1:20" ht="13.5" customHeight="1">
      <c r="A137" s="688"/>
      <c r="B137" s="688"/>
      <c r="C137" s="688"/>
      <c r="D137" s="688"/>
      <c r="E137" s="688"/>
      <c r="F137" s="688"/>
      <c r="G137" s="688"/>
      <c r="H137" s="688"/>
      <c r="I137" s="679"/>
      <c r="J137" s="679"/>
      <c r="K137" s="679"/>
      <c r="L137" s="679"/>
      <c r="M137" s="679"/>
      <c r="N137" s="679"/>
      <c r="O137" s="688"/>
      <c r="P137" s="679"/>
      <c r="Q137" s="679"/>
      <c r="R137" s="688"/>
      <c r="S137" s="697"/>
      <c r="T137" s="688"/>
    </row>
    <row r="138" spans="1:20" ht="13.5" customHeight="1">
      <c r="A138" s="688"/>
      <c r="B138" s="688"/>
      <c r="C138" s="688"/>
      <c r="D138" s="688"/>
      <c r="E138" s="688"/>
      <c r="F138" s="688"/>
      <c r="G138" s="688"/>
      <c r="H138" s="688"/>
      <c r="I138" s="679"/>
      <c r="J138" s="679"/>
      <c r="K138" s="679"/>
      <c r="L138" s="679"/>
      <c r="M138" s="679"/>
      <c r="N138" s="679"/>
      <c r="O138" s="688"/>
      <c r="P138" s="679"/>
      <c r="Q138" s="679"/>
      <c r="R138" s="688"/>
      <c r="S138" s="697"/>
      <c r="T138" s="688"/>
    </row>
    <row r="139" spans="1:20" ht="13.5" customHeight="1">
      <c r="A139" s="688"/>
      <c r="B139" s="688"/>
      <c r="C139" s="688"/>
      <c r="D139" s="688"/>
      <c r="E139" s="688"/>
      <c r="F139" s="688"/>
      <c r="G139" s="688"/>
      <c r="H139" s="688"/>
      <c r="I139" s="679"/>
      <c r="J139" s="679"/>
      <c r="K139" s="679"/>
      <c r="L139" s="679"/>
      <c r="M139" s="679"/>
      <c r="N139" s="679"/>
      <c r="O139" s="688"/>
      <c r="P139" s="679"/>
      <c r="Q139" s="679"/>
      <c r="R139" s="688"/>
      <c r="S139" s="697"/>
      <c r="T139" s="688"/>
    </row>
    <row r="140" spans="1:20" ht="13.5" customHeight="1">
      <c r="A140" s="688"/>
      <c r="B140" s="688"/>
      <c r="C140" s="688"/>
      <c r="D140" s="688"/>
      <c r="E140" s="688"/>
      <c r="F140" s="688"/>
      <c r="G140" s="688"/>
      <c r="H140" s="688"/>
      <c r="I140" s="679"/>
      <c r="J140" s="679"/>
      <c r="K140" s="679"/>
      <c r="L140" s="679"/>
      <c r="M140" s="679"/>
      <c r="N140" s="679"/>
      <c r="O140" s="688"/>
      <c r="P140" s="679"/>
      <c r="Q140" s="679"/>
      <c r="R140" s="688"/>
      <c r="S140" s="697"/>
      <c r="T140" s="688"/>
    </row>
    <row r="141" spans="1:20" ht="13.5" customHeight="1">
      <c r="A141" s="688"/>
      <c r="B141" s="688"/>
      <c r="C141" s="688"/>
      <c r="D141" s="688"/>
      <c r="E141" s="688"/>
      <c r="F141" s="688"/>
      <c r="G141" s="688"/>
      <c r="H141" s="688"/>
      <c r="I141" s="679"/>
      <c r="J141" s="679"/>
      <c r="K141" s="679"/>
      <c r="L141" s="679"/>
      <c r="M141" s="679"/>
      <c r="N141" s="679"/>
      <c r="O141" s="688"/>
      <c r="P141" s="679"/>
      <c r="Q141" s="679"/>
      <c r="R141" s="688"/>
      <c r="S141" s="697"/>
      <c r="T141" s="688"/>
    </row>
    <row r="142" spans="1:20" ht="13.5" customHeight="1">
      <c r="A142" s="688"/>
      <c r="B142" s="688"/>
      <c r="C142" s="688"/>
      <c r="D142" s="688"/>
      <c r="E142" s="688"/>
      <c r="F142" s="688"/>
      <c r="G142" s="688"/>
      <c r="H142" s="688"/>
      <c r="I142" s="679"/>
      <c r="J142" s="679"/>
      <c r="K142" s="679"/>
      <c r="L142" s="679"/>
      <c r="M142" s="679"/>
      <c r="N142" s="679"/>
      <c r="O142" s="688"/>
      <c r="P142" s="679"/>
      <c r="Q142" s="679"/>
      <c r="R142" s="688"/>
      <c r="S142" s="697"/>
      <c r="T142" s="688"/>
    </row>
    <row r="143" spans="1:20" ht="13.5" customHeight="1">
      <c r="A143" s="688"/>
      <c r="B143" s="688"/>
      <c r="C143" s="688"/>
      <c r="D143" s="688"/>
      <c r="E143" s="688"/>
      <c r="F143" s="688"/>
      <c r="G143" s="688"/>
      <c r="H143" s="688"/>
      <c r="I143" s="679"/>
      <c r="J143" s="679"/>
      <c r="K143" s="679"/>
      <c r="L143" s="679"/>
      <c r="M143" s="679"/>
      <c r="N143" s="679"/>
      <c r="O143" s="688"/>
      <c r="P143" s="679"/>
      <c r="Q143" s="679"/>
      <c r="R143" s="688"/>
      <c r="S143" s="697"/>
      <c r="T143" s="688"/>
    </row>
    <row r="144" spans="1:20" ht="13.5" customHeight="1">
      <c r="A144" s="688"/>
      <c r="B144" s="688"/>
      <c r="C144" s="688"/>
      <c r="D144" s="688"/>
      <c r="E144" s="688"/>
      <c r="F144" s="688"/>
      <c r="G144" s="688"/>
      <c r="H144" s="688"/>
      <c r="I144" s="679"/>
      <c r="J144" s="679"/>
      <c r="K144" s="679"/>
      <c r="L144" s="679"/>
      <c r="M144" s="679"/>
      <c r="N144" s="679"/>
      <c r="O144" s="688"/>
      <c r="P144" s="679"/>
      <c r="Q144" s="679"/>
      <c r="R144" s="688"/>
      <c r="S144" s="697"/>
      <c r="T144" s="688"/>
    </row>
    <row r="145" spans="1:20" ht="13.5" customHeight="1">
      <c r="A145" s="688"/>
      <c r="B145" s="688"/>
      <c r="C145" s="688"/>
      <c r="D145" s="688"/>
      <c r="E145" s="688"/>
      <c r="F145" s="688"/>
      <c r="G145" s="688"/>
      <c r="H145" s="688"/>
      <c r="I145" s="679"/>
      <c r="J145" s="679"/>
      <c r="K145" s="679"/>
      <c r="L145" s="679"/>
      <c r="M145" s="679"/>
      <c r="N145" s="679"/>
      <c r="O145" s="688"/>
      <c r="P145" s="679"/>
      <c r="Q145" s="679"/>
      <c r="R145" s="688"/>
      <c r="S145" s="697"/>
      <c r="T145" s="688"/>
    </row>
    <row r="146" spans="1:20" ht="13.5" customHeight="1">
      <c r="A146" s="688"/>
      <c r="B146" s="688"/>
      <c r="C146" s="688"/>
      <c r="D146" s="688"/>
      <c r="E146" s="688"/>
      <c r="F146" s="688"/>
      <c r="G146" s="688"/>
      <c r="H146" s="688"/>
      <c r="I146" s="679"/>
      <c r="J146" s="679"/>
      <c r="K146" s="679"/>
      <c r="L146" s="679"/>
      <c r="M146" s="679"/>
      <c r="N146" s="679"/>
      <c r="O146" s="688"/>
      <c r="P146" s="679"/>
      <c r="Q146" s="679"/>
      <c r="R146" s="688"/>
      <c r="S146" s="697"/>
      <c r="T146" s="688"/>
    </row>
    <row r="147" spans="1:20" ht="13.5" customHeight="1">
      <c r="A147" s="688"/>
      <c r="B147" s="688"/>
      <c r="C147" s="688"/>
      <c r="D147" s="688"/>
      <c r="E147" s="688"/>
      <c r="F147" s="688"/>
      <c r="G147" s="688"/>
      <c r="H147" s="688"/>
      <c r="I147" s="679"/>
      <c r="J147" s="679"/>
      <c r="K147" s="679"/>
      <c r="L147" s="679"/>
      <c r="M147" s="679"/>
      <c r="N147" s="679"/>
      <c r="O147" s="688"/>
      <c r="P147" s="679"/>
      <c r="Q147" s="679"/>
      <c r="R147" s="688"/>
      <c r="S147" s="697"/>
      <c r="T147" s="688"/>
    </row>
    <row r="148" spans="1:20" ht="13.5" customHeight="1">
      <c r="A148" s="688"/>
      <c r="B148" s="688"/>
      <c r="C148" s="688"/>
      <c r="D148" s="688"/>
      <c r="E148" s="688"/>
      <c r="F148" s="688"/>
      <c r="G148" s="688"/>
      <c r="H148" s="688"/>
      <c r="I148" s="679"/>
      <c r="J148" s="679"/>
      <c r="K148" s="679"/>
      <c r="L148" s="679"/>
      <c r="M148" s="679"/>
      <c r="N148" s="679"/>
      <c r="O148" s="688"/>
      <c r="P148" s="679"/>
      <c r="Q148" s="679"/>
      <c r="R148" s="688"/>
      <c r="S148" s="697"/>
      <c r="T148" s="688"/>
    </row>
    <row r="149" spans="1:20" ht="13.5" customHeight="1">
      <c r="A149" s="688"/>
      <c r="B149" s="688"/>
      <c r="C149" s="688"/>
      <c r="D149" s="688"/>
      <c r="E149" s="688"/>
      <c r="F149" s="688"/>
      <c r="G149" s="688"/>
      <c r="H149" s="688"/>
      <c r="I149" s="679"/>
      <c r="J149" s="679"/>
      <c r="K149" s="679"/>
      <c r="L149" s="679"/>
      <c r="M149" s="679"/>
      <c r="N149" s="679"/>
      <c r="O149" s="688"/>
      <c r="P149" s="679"/>
      <c r="Q149" s="679"/>
      <c r="R149" s="688"/>
      <c r="S149" s="697"/>
      <c r="T149" s="688"/>
    </row>
    <row r="150" spans="1:20" ht="13.5" customHeight="1">
      <c r="A150" s="688"/>
      <c r="B150" s="688"/>
      <c r="C150" s="688"/>
      <c r="D150" s="688"/>
      <c r="E150" s="688"/>
      <c r="F150" s="688"/>
      <c r="G150" s="688"/>
      <c r="H150" s="688"/>
      <c r="I150" s="679"/>
      <c r="J150" s="679"/>
      <c r="K150" s="679"/>
      <c r="L150" s="679"/>
      <c r="M150" s="679"/>
      <c r="N150" s="679"/>
      <c r="O150" s="688"/>
      <c r="P150" s="679"/>
      <c r="Q150" s="679"/>
      <c r="R150" s="688"/>
      <c r="S150" s="697"/>
      <c r="T150" s="688"/>
    </row>
    <row r="151" spans="1:20" ht="13.5" customHeight="1">
      <c r="A151" s="688"/>
      <c r="B151" s="688"/>
      <c r="C151" s="688"/>
      <c r="D151" s="688"/>
      <c r="E151" s="688"/>
      <c r="F151" s="688"/>
      <c r="G151" s="688"/>
      <c r="H151" s="688"/>
      <c r="I151" s="679"/>
      <c r="J151" s="679"/>
      <c r="K151" s="679"/>
      <c r="L151" s="679"/>
      <c r="M151" s="679"/>
      <c r="N151" s="679"/>
      <c r="O151" s="688"/>
      <c r="P151" s="679"/>
      <c r="Q151" s="679"/>
      <c r="R151" s="688"/>
      <c r="S151" s="697"/>
      <c r="T151" s="688"/>
    </row>
    <row r="152" spans="1:20" ht="13.5" customHeight="1">
      <c r="A152" s="688"/>
      <c r="B152" s="688"/>
      <c r="C152" s="688"/>
      <c r="D152" s="688"/>
      <c r="E152" s="688"/>
      <c r="F152" s="688"/>
      <c r="G152" s="688"/>
      <c r="H152" s="688"/>
      <c r="I152" s="679"/>
      <c r="J152" s="679"/>
      <c r="K152" s="679"/>
      <c r="L152" s="679"/>
      <c r="M152" s="679"/>
      <c r="N152" s="679"/>
      <c r="O152" s="688"/>
      <c r="P152" s="679"/>
      <c r="Q152" s="679"/>
      <c r="R152" s="688"/>
      <c r="S152" s="697"/>
      <c r="T152" s="688"/>
    </row>
    <row r="153" spans="1:20" ht="13.5" customHeight="1">
      <c r="A153" s="688"/>
      <c r="B153" s="688"/>
      <c r="C153" s="688"/>
      <c r="D153" s="688"/>
      <c r="E153" s="688"/>
      <c r="F153" s="688"/>
      <c r="G153" s="688"/>
      <c r="H153" s="688"/>
      <c r="I153" s="679"/>
      <c r="J153" s="679"/>
      <c r="K153" s="679"/>
      <c r="L153" s="679"/>
      <c r="M153" s="679"/>
      <c r="N153" s="679"/>
      <c r="O153" s="688"/>
      <c r="P153" s="679"/>
      <c r="Q153" s="679"/>
      <c r="R153" s="688"/>
      <c r="S153" s="697"/>
      <c r="T153" s="688"/>
    </row>
    <row r="154" spans="1:20" ht="13.5" customHeight="1">
      <c r="A154" s="688"/>
      <c r="B154" s="688"/>
      <c r="C154" s="688"/>
      <c r="D154" s="688"/>
      <c r="E154" s="688"/>
      <c r="F154" s="688"/>
      <c r="G154" s="688"/>
      <c r="H154" s="688"/>
      <c r="I154" s="679"/>
      <c r="J154" s="679"/>
      <c r="K154" s="679"/>
      <c r="L154" s="679"/>
      <c r="M154" s="679"/>
      <c r="N154" s="679"/>
      <c r="O154" s="688"/>
      <c r="P154" s="679"/>
      <c r="Q154" s="679"/>
      <c r="R154" s="688"/>
      <c r="S154" s="697"/>
      <c r="T154" s="688"/>
    </row>
    <row r="155" spans="1:20" ht="13.5" customHeight="1">
      <c r="A155" s="688"/>
      <c r="B155" s="688"/>
      <c r="C155" s="688"/>
      <c r="D155" s="688"/>
      <c r="E155" s="688"/>
      <c r="F155" s="688"/>
      <c r="G155" s="688"/>
      <c r="H155" s="688"/>
      <c r="I155" s="679"/>
      <c r="J155" s="679"/>
      <c r="K155" s="679"/>
      <c r="L155" s="679"/>
      <c r="M155" s="679"/>
      <c r="N155" s="679"/>
      <c r="O155" s="688"/>
      <c r="P155" s="679"/>
      <c r="Q155" s="679"/>
      <c r="R155" s="688"/>
      <c r="S155" s="697"/>
      <c r="T155" s="688"/>
    </row>
    <row r="156" spans="1:20" ht="13.5" customHeight="1">
      <c r="A156" s="688"/>
      <c r="B156" s="688"/>
      <c r="C156" s="688"/>
      <c r="D156" s="688"/>
      <c r="E156" s="688"/>
      <c r="F156" s="688"/>
      <c r="G156" s="688"/>
      <c r="H156" s="688"/>
      <c r="I156" s="679"/>
      <c r="J156" s="679"/>
      <c r="K156" s="679"/>
      <c r="L156" s="679"/>
      <c r="M156" s="679"/>
      <c r="N156" s="679"/>
      <c r="O156" s="688"/>
      <c r="P156" s="679"/>
      <c r="Q156" s="679"/>
      <c r="R156" s="688"/>
      <c r="S156" s="697"/>
      <c r="T156" s="688"/>
    </row>
    <row r="157" spans="1:20" ht="13.5" customHeight="1">
      <c r="A157" s="688"/>
      <c r="B157" s="688"/>
      <c r="C157" s="688"/>
      <c r="D157" s="688"/>
      <c r="E157" s="688"/>
      <c r="F157" s="688"/>
      <c r="G157" s="688"/>
      <c r="H157" s="688"/>
      <c r="I157" s="679"/>
      <c r="J157" s="679"/>
      <c r="K157" s="679"/>
      <c r="L157" s="679"/>
      <c r="M157" s="679"/>
      <c r="N157" s="679"/>
      <c r="O157" s="688"/>
      <c r="P157" s="679"/>
      <c r="Q157" s="679"/>
      <c r="R157" s="688"/>
      <c r="S157" s="697"/>
      <c r="T157" s="688"/>
    </row>
    <row r="158" spans="1:20" ht="13.5" customHeight="1">
      <c r="A158" s="688"/>
      <c r="B158" s="688"/>
      <c r="C158" s="688"/>
      <c r="D158" s="688"/>
      <c r="E158" s="688"/>
      <c r="F158" s="688"/>
      <c r="G158" s="688"/>
      <c r="H158" s="688"/>
      <c r="I158" s="679"/>
      <c r="J158" s="679"/>
      <c r="K158" s="679"/>
      <c r="L158" s="679"/>
      <c r="M158" s="679"/>
      <c r="N158" s="679"/>
      <c r="O158" s="688"/>
      <c r="P158" s="679"/>
      <c r="Q158" s="679"/>
      <c r="R158" s="688"/>
      <c r="S158" s="697"/>
      <c r="T158" s="688"/>
    </row>
    <row r="159" spans="1:20" ht="13.5" customHeight="1">
      <c r="A159" s="688"/>
      <c r="B159" s="688"/>
      <c r="C159" s="688"/>
      <c r="D159" s="688"/>
      <c r="E159" s="688"/>
      <c r="F159" s="688"/>
      <c r="G159" s="688"/>
      <c r="H159" s="688"/>
      <c r="I159" s="679"/>
      <c r="J159" s="679"/>
      <c r="K159" s="679"/>
      <c r="L159" s="679"/>
      <c r="M159" s="679"/>
      <c r="N159" s="679"/>
      <c r="O159" s="688"/>
      <c r="P159" s="679"/>
      <c r="Q159" s="679"/>
      <c r="R159" s="688"/>
      <c r="S159" s="697"/>
      <c r="T159" s="688"/>
    </row>
    <row r="160" spans="1:20" ht="13.5" customHeight="1">
      <c r="A160" s="688"/>
      <c r="B160" s="688"/>
      <c r="C160" s="688"/>
      <c r="D160" s="688"/>
      <c r="E160" s="688"/>
      <c r="F160" s="688"/>
      <c r="G160" s="688"/>
      <c r="H160" s="688"/>
      <c r="I160" s="679"/>
      <c r="J160" s="679"/>
      <c r="K160" s="679"/>
      <c r="L160" s="679"/>
      <c r="M160" s="679"/>
      <c r="N160" s="679"/>
      <c r="O160" s="688"/>
      <c r="P160" s="679"/>
      <c r="Q160" s="679"/>
      <c r="R160" s="688"/>
      <c r="S160" s="697"/>
      <c r="T160" s="688"/>
    </row>
    <row r="161" spans="1:20" ht="13.5" customHeight="1">
      <c r="A161" s="688"/>
      <c r="B161" s="688"/>
      <c r="C161" s="688"/>
      <c r="D161" s="688"/>
      <c r="E161" s="688"/>
      <c r="F161" s="688"/>
      <c r="G161" s="688"/>
      <c r="H161" s="688"/>
      <c r="I161" s="679"/>
      <c r="J161" s="679"/>
      <c r="K161" s="679"/>
      <c r="L161" s="679"/>
      <c r="M161" s="679"/>
      <c r="N161" s="679"/>
      <c r="O161" s="688"/>
      <c r="P161" s="679"/>
      <c r="Q161" s="679"/>
      <c r="R161" s="688"/>
      <c r="S161" s="697"/>
      <c r="T161" s="688"/>
    </row>
    <row r="162" spans="1:20" ht="13.5" customHeight="1">
      <c r="A162" s="688"/>
      <c r="B162" s="688"/>
      <c r="C162" s="688"/>
      <c r="D162" s="688"/>
      <c r="E162" s="688"/>
      <c r="F162" s="688"/>
      <c r="G162" s="688"/>
      <c r="H162" s="688"/>
      <c r="I162" s="679"/>
      <c r="J162" s="679"/>
      <c r="K162" s="679"/>
      <c r="L162" s="679"/>
      <c r="M162" s="679"/>
      <c r="N162" s="679"/>
      <c r="O162" s="688"/>
      <c r="P162" s="679"/>
      <c r="Q162" s="679"/>
      <c r="R162" s="688"/>
      <c r="S162" s="697"/>
      <c r="T162" s="688"/>
    </row>
    <row r="163" spans="1:20" ht="13.5" customHeight="1">
      <c r="A163" s="688"/>
      <c r="B163" s="688"/>
      <c r="C163" s="688"/>
      <c r="D163" s="688"/>
      <c r="E163" s="688"/>
      <c r="F163" s="688"/>
      <c r="G163" s="688"/>
      <c r="H163" s="688"/>
      <c r="I163" s="679"/>
      <c r="J163" s="679"/>
      <c r="K163" s="679"/>
      <c r="L163" s="679"/>
      <c r="M163" s="679"/>
      <c r="N163" s="679"/>
      <c r="O163" s="688"/>
      <c r="P163" s="679"/>
      <c r="Q163" s="679"/>
      <c r="R163" s="688"/>
      <c r="S163" s="697"/>
      <c r="T163" s="688"/>
    </row>
    <row r="164" spans="1:20" ht="13.5" customHeight="1">
      <c r="A164" s="688"/>
      <c r="B164" s="688"/>
      <c r="C164" s="688"/>
      <c r="D164" s="688"/>
      <c r="E164" s="688"/>
      <c r="F164" s="688"/>
      <c r="G164" s="688"/>
      <c r="H164" s="688"/>
      <c r="I164" s="679"/>
      <c r="J164" s="679"/>
      <c r="K164" s="679"/>
      <c r="L164" s="679"/>
      <c r="M164" s="679"/>
      <c r="N164" s="679"/>
      <c r="O164" s="688"/>
      <c r="P164" s="679"/>
      <c r="Q164" s="679"/>
      <c r="R164" s="688"/>
      <c r="S164" s="697"/>
      <c r="T164" s="688"/>
    </row>
    <row r="165" spans="1:20" ht="13.5" customHeight="1">
      <c r="A165" s="688"/>
      <c r="B165" s="688"/>
      <c r="C165" s="688"/>
      <c r="D165" s="688"/>
      <c r="E165" s="688"/>
      <c r="F165" s="688"/>
      <c r="G165" s="688"/>
      <c r="H165" s="688"/>
      <c r="I165" s="679"/>
      <c r="J165" s="679"/>
      <c r="K165" s="679"/>
      <c r="L165" s="679"/>
      <c r="M165" s="679"/>
      <c r="N165" s="679"/>
      <c r="O165" s="688"/>
      <c r="P165" s="679"/>
      <c r="Q165" s="679"/>
      <c r="R165" s="688"/>
      <c r="S165" s="697"/>
      <c r="T165" s="688"/>
    </row>
    <row r="166" spans="1:20" ht="13.5" customHeight="1">
      <c r="A166" s="688"/>
      <c r="B166" s="688"/>
      <c r="C166" s="688"/>
      <c r="D166" s="688"/>
      <c r="E166" s="688"/>
      <c r="F166" s="688"/>
      <c r="G166" s="688"/>
      <c r="H166" s="688"/>
      <c r="I166" s="679"/>
      <c r="J166" s="679"/>
      <c r="K166" s="679"/>
      <c r="L166" s="679"/>
      <c r="M166" s="679"/>
      <c r="N166" s="679"/>
      <c r="O166" s="688"/>
      <c r="P166" s="679"/>
      <c r="Q166" s="679"/>
      <c r="R166" s="688"/>
      <c r="S166" s="697"/>
      <c r="T166" s="688"/>
    </row>
    <row r="167" spans="1:20" ht="13.5" customHeight="1">
      <c r="A167" s="688"/>
      <c r="B167" s="688"/>
      <c r="C167" s="688"/>
      <c r="D167" s="688"/>
      <c r="E167" s="688"/>
      <c r="F167" s="688"/>
      <c r="G167" s="688"/>
      <c r="H167" s="688"/>
      <c r="I167" s="679"/>
      <c r="J167" s="679"/>
      <c r="K167" s="679"/>
      <c r="L167" s="679"/>
      <c r="M167" s="679"/>
      <c r="N167" s="679"/>
      <c r="O167" s="688"/>
      <c r="P167" s="679"/>
      <c r="Q167" s="679"/>
      <c r="R167" s="688"/>
      <c r="S167" s="697"/>
      <c r="T167" s="688"/>
    </row>
    <row r="168" spans="1:20" ht="13.5" customHeight="1">
      <c r="A168" s="688"/>
      <c r="B168" s="688"/>
      <c r="C168" s="688"/>
      <c r="D168" s="688"/>
      <c r="E168" s="688"/>
      <c r="F168" s="688"/>
      <c r="G168" s="688"/>
      <c r="H168" s="688"/>
      <c r="I168" s="679"/>
      <c r="J168" s="679"/>
      <c r="K168" s="679"/>
      <c r="L168" s="679"/>
      <c r="M168" s="679"/>
      <c r="N168" s="679"/>
      <c r="O168" s="688"/>
      <c r="P168" s="679"/>
      <c r="Q168" s="679"/>
      <c r="R168" s="688"/>
      <c r="S168" s="697"/>
      <c r="T168" s="688"/>
    </row>
    <row r="169" spans="1:20" ht="13.5" customHeight="1">
      <c r="A169" s="688"/>
      <c r="B169" s="688"/>
      <c r="C169" s="688"/>
      <c r="D169" s="688"/>
      <c r="E169" s="688"/>
      <c r="F169" s="688"/>
      <c r="G169" s="688"/>
      <c r="H169" s="688"/>
      <c r="I169" s="679"/>
      <c r="J169" s="679"/>
      <c r="K169" s="679"/>
      <c r="L169" s="679"/>
      <c r="M169" s="679"/>
      <c r="N169" s="679"/>
      <c r="O169" s="688"/>
      <c r="P169" s="679"/>
      <c r="Q169" s="679"/>
      <c r="R169" s="688"/>
      <c r="S169" s="697"/>
      <c r="T169" s="688"/>
    </row>
    <row r="170" spans="1:20" ht="13.5" customHeight="1">
      <c r="A170" s="688"/>
      <c r="B170" s="688"/>
      <c r="C170" s="688"/>
      <c r="D170" s="688"/>
      <c r="E170" s="688"/>
      <c r="F170" s="688"/>
      <c r="G170" s="688"/>
      <c r="H170" s="688"/>
      <c r="I170" s="679"/>
      <c r="J170" s="679"/>
      <c r="K170" s="679"/>
      <c r="L170" s="679"/>
      <c r="M170" s="679"/>
      <c r="N170" s="679"/>
      <c r="O170" s="688"/>
      <c r="P170" s="679"/>
      <c r="Q170" s="679"/>
      <c r="R170" s="688"/>
      <c r="S170" s="697"/>
      <c r="T170" s="688"/>
    </row>
    <row r="171" spans="1:20" ht="13.5" customHeight="1">
      <c r="A171" s="688"/>
      <c r="B171" s="688"/>
      <c r="C171" s="688"/>
      <c r="D171" s="688"/>
      <c r="E171" s="688"/>
      <c r="F171" s="688"/>
      <c r="G171" s="688"/>
      <c r="H171" s="688"/>
      <c r="I171" s="679"/>
      <c r="J171" s="679"/>
      <c r="K171" s="679"/>
      <c r="L171" s="679"/>
      <c r="M171" s="679"/>
      <c r="N171" s="679"/>
      <c r="O171" s="688"/>
      <c r="P171" s="679"/>
      <c r="Q171" s="679"/>
      <c r="R171" s="688"/>
      <c r="S171" s="697"/>
      <c r="T171" s="688"/>
    </row>
    <row r="172" spans="1:20" ht="13.5" customHeight="1">
      <c r="A172" s="688"/>
      <c r="B172" s="688"/>
      <c r="C172" s="688"/>
      <c r="D172" s="688"/>
      <c r="E172" s="688"/>
      <c r="F172" s="688"/>
      <c r="G172" s="688"/>
      <c r="H172" s="688"/>
      <c r="I172" s="679"/>
      <c r="J172" s="679"/>
      <c r="K172" s="679"/>
      <c r="L172" s="679"/>
      <c r="M172" s="679"/>
      <c r="N172" s="679"/>
      <c r="O172" s="688"/>
      <c r="P172" s="679"/>
      <c r="Q172" s="679"/>
      <c r="R172" s="688"/>
      <c r="S172" s="697"/>
      <c r="T172" s="688"/>
    </row>
    <row r="173" spans="1:20" ht="13.5" customHeight="1">
      <c r="A173" s="688"/>
      <c r="B173" s="688"/>
      <c r="C173" s="688"/>
      <c r="D173" s="688"/>
      <c r="E173" s="688"/>
      <c r="F173" s="688"/>
      <c r="G173" s="688"/>
      <c r="H173" s="688"/>
      <c r="I173" s="679"/>
      <c r="J173" s="679"/>
      <c r="K173" s="679"/>
      <c r="L173" s="679"/>
      <c r="M173" s="679"/>
      <c r="N173" s="679"/>
      <c r="O173" s="688"/>
      <c r="P173" s="679"/>
      <c r="Q173" s="679"/>
      <c r="R173" s="688"/>
      <c r="S173" s="697"/>
      <c r="T173" s="688"/>
    </row>
    <row r="174" spans="1:20" ht="13.5" customHeight="1">
      <c r="A174" s="688"/>
      <c r="B174" s="688"/>
      <c r="C174" s="688"/>
      <c r="D174" s="688"/>
      <c r="E174" s="688"/>
      <c r="F174" s="688"/>
      <c r="G174" s="688"/>
      <c r="H174" s="688"/>
      <c r="I174" s="679"/>
      <c r="J174" s="679"/>
      <c r="K174" s="679"/>
      <c r="L174" s="679"/>
      <c r="M174" s="679"/>
      <c r="N174" s="679"/>
      <c r="O174" s="688"/>
      <c r="P174" s="679"/>
      <c r="Q174" s="679"/>
      <c r="R174" s="688"/>
      <c r="S174" s="697"/>
      <c r="T174" s="688"/>
    </row>
    <row r="175" spans="1:20" ht="13.5" customHeight="1">
      <c r="A175" s="688"/>
      <c r="B175" s="688"/>
      <c r="C175" s="688"/>
      <c r="D175" s="688"/>
      <c r="E175" s="688"/>
      <c r="F175" s="688"/>
      <c r="G175" s="688"/>
      <c r="H175" s="688"/>
      <c r="I175" s="679"/>
      <c r="J175" s="679"/>
      <c r="K175" s="679"/>
      <c r="L175" s="679"/>
      <c r="M175" s="679"/>
      <c r="N175" s="679"/>
      <c r="O175" s="688"/>
      <c r="P175" s="679"/>
      <c r="Q175" s="679"/>
      <c r="R175" s="688"/>
      <c r="S175" s="697"/>
      <c r="T175" s="688"/>
    </row>
    <row r="176" spans="1:20" ht="13.5" customHeight="1">
      <c r="A176" s="688"/>
      <c r="B176" s="688"/>
      <c r="C176" s="688"/>
      <c r="D176" s="688"/>
      <c r="E176" s="688"/>
      <c r="F176" s="688"/>
      <c r="G176" s="688"/>
      <c r="H176" s="688"/>
      <c r="I176" s="679"/>
      <c r="J176" s="679"/>
      <c r="K176" s="679"/>
      <c r="L176" s="679"/>
      <c r="M176" s="679"/>
      <c r="N176" s="679"/>
      <c r="O176" s="688"/>
      <c r="P176" s="679"/>
      <c r="Q176" s="679"/>
      <c r="R176" s="688"/>
      <c r="S176" s="697"/>
      <c r="T176" s="688"/>
    </row>
    <row r="177" spans="1:20" ht="13.5" customHeight="1">
      <c r="A177" s="688"/>
      <c r="B177" s="688"/>
      <c r="C177" s="688"/>
      <c r="D177" s="688"/>
      <c r="E177" s="688"/>
      <c r="F177" s="688"/>
      <c r="G177" s="688"/>
      <c r="H177" s="688"/>
      <c r="I177" s="679"/>
      <c r="J177" s="679"/>
      <c r="K177" s="679"/>
      <c r="L177" s="679"/>
      <c r="M177" s="679"/>
      <c r="N177" s="679"/>
      <c r="O177" s="688"/>
      <c r="P177" s="679"/>
      <c r="Q177" s="679"/>
      <c r="R177" s="688"/>
      <c r="S177" s="697"/>
      <c r="T177" s="688"/>
    </row>
    <row r="178" spans="1:20" ht="13.5" customHeight="1">
      <c r="A178" s="688"/>
      <c r="B178" s="688"/>
      <c r="C178" s="688"/>
      <c r="D178" s="688"/>
      <c r="E178" s="688"/>
      <c r="F178" s="688"/>
      <c r="G178" s="688"/>
      <c r="H178" s="688"/>
      <c r="I178" s="679"/>
      <c r="J178" s="679"/>
      <c r="K178" s="679"/>
      <c r="L178" s="679"/>
      <c r="M178" s="679"/>
      <c r="N178" s="679"/>
      <c r="O178" s="688"/>
      <c r="P178" s="679"/>
      <c r="Q178" s="679"/>
      <c r="R178" s="688"/>
      <c r="S178" s="697"/>
      <c r="T178" s="688"/>
    </row>
    <row r="179" spans="1:20" ht="13.5" customHeight="1">
      <c r="A179" s="688"/>
      <c r="B179" s="688"/>
      <c r="C179" s="688"/>
      <c r="D179" s="688"/>
      <c r="E179" s="688"/>
      <c r="F179" s="688"/>
      <c r="G179" s="688"/>
      <c r="H179" s="688"/>
      <c r="I179" s="679"/>
      <c r="J179" s="679"/>
      <c r="K179" s="679"/>
      <c r="L179" s="679"/>
      <c r="M179" s="679"/>
      <c r="N179" s="679"/>
      <c r="O179" s="688"/>
      <c r="P179" s="679"/>
      <c r="Q179" s="679"/>
      <c r="R179" s="688"/>
      <c r="S179" s="697"/>
      <c r="T179" s="688"/>
    </row>
    <row r="180" spans="1:20" ht="13.5" customHeight="1">
      <c r="A180" s="688"/>
      <c r="B180" s="688"/>
      <c r="C180" s="688"/>
      <c r="D180" s="688"/>
      <c r="E180" s="688"/>
      <c r="F180" s="688"/>
      <c r="G180" s="688"/>
      <c r="H180" s="688"/>
      <c r="I180" s="679"/>
      <c r="J180" s="679"/>
      <c r="K180" s="679"/>
      <c r="L180" s="679"/>
      <c r="M180" s="679"/>
      <c r="N180" s="679"/>
      <c r="O180" s="688"/>
      <c r="P180" s="679"/>
      <c r="Q180" s="679"/>
      <c r="R180" s="688"/>
      <c r="S180" s="697"/>
      <c r="T180" s="688"/>
    </row>
    <row r="181" spans="1:20" ht="13.5" customHeight="1">
      <c r="A181" s="688"/>
      <c r="B181" s="688"/>
      <c r="C181" s="688"/>
      <c r="D181" s="688"/>
      <c r="E181" s="688"/>
      <c r="F181" s="688"/>
      <c r="G181" s="688"/>
      <c r="H181" s="688"/>
      <c r="I181" s="679"/>
      <c r="J181" s="679"/>
      <c r="K181" s="679"/>
      <c r="L181" s="679"/>
      <c r="M181" s="679"/>
      <c r="N181" s="679"/>
      <c r="O181" s="688"/>
      <c r="P181" s="679"/>
      <c r="Q181" s="679"/>
      <c r="R181" s="688"/>
      <c r="S181" s="697"/>
      <c r="T181" s="688"/>
    </row>
    <row r="182" spans="1:20" ht="13.5" customHeight="1">
      <c r="A182" s="688"/>
      <c r="B182" s="688"/>
      <c r="C182" s="688"/>
      <c r="D182" s="688"/>
      <c r="E182" s="688"/>
      <c r="F182" s="688"/>
      <c r="G182" s="688"/>
      <c r="H182" s="688"/>
      <c r="I182" s="679"/>
      <c r="J182" s="679"/>
      <c r="K182" s="679"/>
      <c r="L182" s="679"/>
      <c r="M182" s="679"/>
      <c r="N182" s="679"/>
      <c r="O182" s="688"/>
      <c r="P182" s="679"/>
      <c r="Q182" s="679"/>
      <c r="R182" s="688"/>
      <c r="S182" s="697"/>
      <c r="T182" s="688"/>
    </row>
    <row r="183" spans="1:20" ht="13.5" customHeight="1">
      <c r="A183" s="688"/>
      <c r="B183" s="688"/>
      <c r="C183" s="688"/>
      <c r="D183" s="688"/>
      <c r="E183" s="688"/>
      <c r="F183" s="688"/>
      <c r="G183" s="688"/>
      <c r="H183" s="688"/>
      <c r="I183" s="679"/>
      <c r="J183" s="679"/>
      <c r="K183" s="679"/>
      <c r="L183" s="679"/>
      <c r="M183" s="679"/>
      <c r="N183" s="679"/>
      <c r="O183" s="688"/>
      <c r="P183" s="679"/>
      <c r="Q183" s="679"/>
      <c r="R183" s="688"/>
      <c r="S183" s="697"/>
      <c r="T183" s="688"/>
    </row>
    <row r="184" spans="1:20" ht="13.5" customHeight="1">
      <c r="A184" s="688"/>
      <c r="B184" s="688"/>
      <c r="C184" s="688"/>
      <c r="D184" s="688"/>
      <c r="E184" s="688"/>
      <c r="F184" s="688"/>
      <c r="G184" s="688"/>
      <c r="H184" s="688"/>
      <c r="I184" s="679"/>
      <c r="J184" s="679"/>
      <c r="K184" s="679"/>
      <c r="L184" s="679"/>
      <c r="M184" s="679"/>
      <c r="N184" s="679"/>
      <c r="O184" s="688"/>
      <c r="P184" s="679"/>
      <c r="Q184" s="679"/>
      <c r="R184" s="688"/>
      <c r="S184" s="697"/>
      <c r="T184" s="688"/>
    </row>
    <row r="185" spans="1:20" ht="13.5" customHeight="1">
      <c r="A185" s="688"/>
      <c r="B185" s="688"/>
      <c r="C185" s="688"/>
      <c r="D185" s="688"/>
      <c r="E185" s="688"/>
      <c r="F185" s="688"/>
      <c r="G185" s="688"/>
      <c r="H185" s="688"/>
      <c r="I185" s="679"/>
      <c r="J185" s="679"/>
      <c r="K185" s="679"/>
      <c r="L185" s="679"/>
      <c r="M185" s="679"/>
      <c r="N185" s="679"/>
      <c r="O185" s="688"/>
      <c r="P185" s="679"/>
      <c r="Q185" s="679"/>
      <c r="R185" s="688"/>
      <c r="S185" s="697"/>
      <c r="T185" s="688"/>
    </row>
    <row r="186" spans="1:20" ht="13.5" customHeight="1">
      <c r="A186" s="688"/>
      <c r="B186" s="688"/>
      <c r="C186" s="688"/>
      <c r="D186" s="688"/>
      <c r="E186" s="688"/>
      <c r="F186" s="688"/>
      <c r="G186" s="688"/>
      <c r="H186" s="688"/>
      <c r="I186" s="679"/>
      <c r="J186" s="679"/>
      <c r="K186" s="679"/>
      <c r="L186" s="679"/>
      <c r="M186" s="679"/>
      <c r="N186" s="679"/>
      <c r="O186" s="688"/>
      <c r="P186" s="679"/>
      <c r="Q186" s="679"/>
      <c r="R186" s="688"/>
      <c r="S186" s="697"/>
      <c r="T186" s="688"/>
    </row>
    <row r="187" spans="1:20" ht="13.5" customHeight="1">
      <c r="A187" s="688"/>
      <c r="B187" s="688"/>
      <c r="C187" s="688"/>
      <c r="D187" s="688"/>
      <c r="E187" s="688"/>
      <c r="F187" s="688"/>
      <c r="G187" s="688"/>
      <c r="H187" s="688"/>
      <c r="I187" s="679"/>
      <c r="J187" s="679"/>
      <c r="K187" s="679"/>
      <c r="L187" s="679"/>
      <c r="M187" s="679"/>
      <c r="N187" s="679"/>
      <c r="O187" s="688"/>
      <c r="P187" s="679"/>
      <c r="Q187" s="679"/>
      <c r="R187" s="688"/>
      <c r="S187" s="697"/>
      <c r="T187" s="688"/>
    </row>
    <row r="188" spans="1:20" ht="13.5" customHeight="1">
      <c r="A188" s="688"/>
      <c r="B188" s="688"/>
      <c r="C188" s="688"/>
      <c r="D188" s="688"/>
      <c r="E188" s="688"/>
      <c r="F188" s="688"/>
      <c r="G188" s="688"/>
      <c r="H188" s="688"/>
      <c r="I188" s="679"/>
      <c r="J188" s="679"/>
      <c r="K188" s="679"/>
      <c r="L188" s="679"/>
      <c r="M188" s="679"/>
      <c r="N188" s="679"/>
      <c r="O188" s="688"/>
      <c r="P188" s="679"/>
      <c r="Q188" s="679"/>
      <c r="R188" s="688"/>
      <c r="S188" s="697"/>
      <c r="T188" s="688"/>
    </row>
    <row r="189" spans="1:20" ht="13.5" customHeight="1">
      <c r="A189" s="688"/>
      <c r="B189" s="688"/>
      <c r="C189" s="688"/>
      <c r="D189" s="688"/>
      <c r="E189" s="688"/>
      <c r="F189" s="688"/>
      <c r="G189" s="688"/>
      <c r="H189" s="688"/>
      <c r="I189" s="679"/>
      <c r="J189" s="679"/>
      <c r="K189" s="679"/>
      <c r="L189" s="679"/>
      <c r="M189" s="679"/>
      <c r="N189" s="679"/>
      <c r="O189" s="688"/>
      <c r="P189" s="679"/>
      <c r="Q189" s="679"/>
      <c r="R189" s="688"/>
      <c r="S189" s="697"/>
      <c r="T189" s="688"/>
    </row>
    <row r="190" spans="1:20" ht="13.5" customHeight="1">
      <c r="A190" s="688"/>
      <c r="B190" s="688"/>
      <c r="C190" s="688"/>
      <c r="D190" s="688"/>
      <c r="E190" s="688"/>
      <c r="F190" s="688"/>
      <c r="G190" s="688"/>
      <c r="H190" s="688"/>
      <c r="I190" s="679"/>
      <c r="J190" s="679"/>
      <c r="K190" s="679"/>
      <c r="L190" s="679"/>
      <c r="M190" s="679"/>
      <c r="N190" s="679"/>
      <c r="O190" s="688"/>
      <c r="P190" s="679"/>
      <c r="Q190" s="679"/>
      <c r="R190" s="688"/>
      <c r="S190" s="697"/>
      <c r="T190" s="688"/>
    </row>
    <row r="191" spans="1:20" ht="13.5" customHeight="1">
      <c r="A191" s="688"/>
      <c r="B191" s="688"/>
      <c r="C191" s="688"/>
      <c r="D191" s="688"/>
      <c r="E191" s="688"/>
      <c r="F191" s="688"/>
      <c r="G191" s="688"/>
      <c r="H191" s="688"/>
      <c r="I191" s="679"/>
      <c r="J191" s="679"/>
      <c r="K191" s="679"/>
      <c r="L191" s="679"/>
      <c r="M191" s="679"/>
      <c r="N191" s="679"/>
      <c r="O191" s="688"/>
      <c r="P191" s="679"/>
      <c r="Q191" s="679"/>
      <c r="R191" s="688"/>
      <c r="S191" s="697"/>
      <c r="T191" s="688"/>
    </row>
    <row r="192" spans="1:20" ht="13.5" customHeight="1">
      <c r="A192" s="688"/>
      <c r="B192" s="688"/>
      <c r="C192" s="688"/>
      <c r="D192" s="688"/>
      <c r="E192" s="688"/>
      <c r="F192" s="688"/>
      <c r="G192" s="688"/>
      <c r="H192" s="688"/>
      <c r="I192" s="679"/>
      <c r="J192" s="679"/>
      <c r="K192" s="679"/>
      <c r="L192" s="679"/>
      <c r="M192" s="679"/>
      <c r="N192" s="679"/>
      <c r="O192" s="688"/>
      <c r="P192" s="679"/>
      <c r="Q192" s="679"/>
      <c r="R192" s="688"/>
      <c r="S192" s="697"/>
      <c r="T192" s="688"/>
    </row>
    <row r="193" spans="1:20" ht="13.5" customHeight="1">
      <c r="A193" s="688"/>
      <c r="B193" s="688"/>
      <c r="C193" s="688"/>
      <c r="D193" s="688"/>
      <c r="E193" s="688"/>
      <c r="F193" s="688"/>
      <c r="G193" s="688"/>
      <c r="H193" s="688"/>
      <c r="I193" s="679"/>
      <c r="J193" s="679"/>
      <c r="K193" s="679"/>
      <c r="L193" s="679"/>
      <c r="M193" s="679"/>
      <c r="N193" s="679"/>
      <c r="O193" s="688"/>
      <c r="P193" s="679"/>
      <c r="Q193" s="679"/>
      <c r="R193" s="688"/>
      <c r="S193" s="697"/>
      <c r="T193" s="688"/>
    </row>
    <row r="194" spans="1:20" ht="13.5" customHeight="1">
      <c r="A194" s="688"/>
      <c r="B194" s="688"/>
      <c r="C194" s="688"/>
      <c r="D194" s="688"/>
      <c r="E194" s="688"/>
      <c r="F194" s="688"/>
      <c r="G194" s="688"/>
      <c r="H194" s="688"/>
      <c r="I194" s="679"/>
      <c r="J194" s="679"/>
      <c r="K194" s="679"/>
      <c r="L194" s="679"/>
      <c r="M194" s="679"/>
      <c r="N194" s="679"/>
      <c r="O194" s="688"/>
      <c r="P194" s="679"/>
      <c r="Q194" s="679"/>
      <c r="R194" s="688"/>
      <c r="S194" s="697"/>
      <c r="T194" s="688"/>
    </row>
    <row r="195" spans="1:20" ht="13.5" customHeight="1">
      <c r="A195" s="688"/>
      <c r="B195" s="688"/>
      <c r="C195" s="688"/>
      <c r="D195" s="688"/>
      <c r="E195" s="688"/>
      <c r="F195" s="688"/>
      <c r="G195" s="688"/>
      <c r="H195" s="688"/>
      <c r="I195" s="679"/>
      <c r="J195" s="679"/>
      <c r="K195" s="679"/>
      <c r="L195" s="679"/>
      <c r="M195" s="679"/>
      <c r="N195" s="679"/>
      <c r="O195" s="688"/>
      <c r="P195" s="679"/>
      <c r="Q195" s="679"/>
      <c r="R195" s="688"/>
      <c r="S195" s="697"/>
      <c r="T195" s="688"/>
    </row>
    <row r="196" spans="1:20" ht="13.5" customHeight="1">
      <c r="A196" s="688"/>
      <c r="B196" s="688"/>
      <c r="C196" s="688"/>
      <c r="D196" s="688"/>
      <c r="E196" s="688"/>
      <c r="F196" s="688"/>
      <c r="G196" s="688"/>
      <c r="H196" s="688"/>
      <c r="I196" s="679"/>
      <c r="J196" s="679"/>
      <c r="K196" s="679"/>
      <c r="L196" s="679"/>
      <c r="M196" s="679"/>
      <c r="N196" s="679"/>
      <c r="O196" s="688"/>
      <c r="P196" s="679"/>
      <c r="Q196" s="679"/>
      <c r="R196" s="688"/>
      <c r="S196" s="697"/>
      <c r="T196" s="688"/>
    </row>
    <row r="197" spans="1:20" ht="13.5" customHeight="1">
      <c r="A197" s="688"/>
      <c r="B197" s="688"/>
      <c r="C197" s="688"/>
      <c r="D197" s="688"/>
      <c r="E197" s="688"/>
      <c r="F197" s="688"/>
      <c r="G197" s="688"/>
      <c r="H197" s="688"/>
      <c r="I197" s="679"/>
      <c r="J197" s="679"/>
      <c r="K197" s="679"/>
      <c r="L197" s="679"/>
      <c r="M197" s="679"/>
      <c r="N197" s="679"/>
      <c r="O197" s="688"/>
      <c r="P197" s="679"/>
      <c r="Q197" s="679"/>
      <c r="R197" s="688"/>
      <c r="S197" s="697"/>
      <c r="T197" s="688"/>
    </row>
    <row r="198" spans="1:20" ht="13.5" customHeight="1">
      <c r="A198" s="688"/>
      <c r="B198" s="688"/>
      <c r="C198" s="688"/>
      <c r="D198" s="688"/>
      <c r="E198" s="688"/>
      <c r="F198" s="688"/>
      <c r="G198" s="688"/>
      <c r="H198" s="688"/>
      <c r="I198" s="679"/>
      <c r="J198" s="679"/>
      <c r="K198" s="679"/>
      <c r="L198" s="679"/>
      <c r="M198" s="679"/>
      <c r="N198" s="679"/>
      <c r="O198" s="688"/>
      <c r="P198" s="679"/>
      <c r="Q198" s="679"/>
      <c r="R198" s="688"/>
      <c r="S198" s="697"/>
      <c r="T198" s="688"/>
    </row>
    <row r="199" spans="1:20" ht="13.5" customHeight="1">
      <c r="A199" s="688"/>
      <c r="B199" s="688"/>
      <c r="C199" s="688"/>
      <c r="D199" s="688"/>
      <c r="E199" s="688"/>
      <c r="F199" s="688"/>
      <c r="G199" s="688"/>
      <c r="H199" s="688"/>
      <c r="I199" s="679"/>
      <c r="J199" s="679"/>
      <c r="K199" s="679"/>
      <c r="L199" s="679"/>
      <c r="M199" s="679"/>
      <c r="N199" s="679"/>
      <c r="O199" s="688"/>
      <c r="P199" s="679"/>
      <c r="Q199" s="679"/>
      <c r="R199" s="688"/>
      <c r="S199" s="697"/>
      <c r="T199" s="688"/>
    </row>
    <row r="200" spans="1:20" ht="13.5" customHeight="1">
      <c r="A200" s="688"/>
      <c r="B200" s="688"/>
      <c r="C200" s="688"/>
      <c r="D200" s="688"/>
      <c r="E200" s="688"/>
      <c r="F200" s="688"/>
      <c r="G200" s="688"/>
      <c r="H200" s="688"/>
      <c r="I200" s="679"/>
      <c r="J200" s="679"/>
      <c r="K200" s="679"/>
      <c r="L200" s="679"/>
      <c r="M200" s="679"/>
      <c r="N200" s="679"/>
      <c r="O200" s="688"/>
      <c r="P200" s="679"/>
      <c r="Q200" s="679"/>
      <c r="R200" s="688"/>
      <c r="S200" s="697"/>
      <c r="T200" s="688"/>
    </row>
    <row r="201" spans="1:20" ht="13.5" customHeight="1">
      <c r="A201" s="688"/>
      <c r="B201" s="688"/>
      <c r="C201" s="688"/>
      <c r="D201" s="688"/>
      <c r="E201" s="688"/>
      <c r="F201" s="688"/>
      <c r="G201" s="688"/>
      <c r="H201" s="688"/>
      <c r="I201" s="679"/>
      <c r="J201" s="679"/>
      <c r="K201" s="679"/>
      <c r="L201" s="679"/>
      <c r="M201" s="679"/>
      <c r="N201" s="679"/>
      <c r="O201" s="688"/>
      <c r="P201" s="679"/>
      <c r="Q201" s="679"/>
      <c r="R201" s="688"/>
      <c r="S201" s="697"/>
      <c r="T201" s="688"/>
    </row>
    <row r="202" spans="1:20" ht="13.5" customHeight="1">
      <c r="A202" s="688"/>
      <c r="B202" s="688"/>
      <c r="C202" s="688"/>
      <c r="D202" s="688"/>
      <c r="E202" s="688"/>
      <c r="F202" s="688"/>
      <c r="G202" s="688"/>
      <c r="H202" s="688"/>
      <c r="I202" s="679"/>
      <c r="J202" s="679"/>
      <c r="K202" s="679"/>
      <c r="L202" s="679"/>
      <c r="M202" s="679"/>
      <c r="N202" s="679"/>
      <c r="O202" s="688"/>
      <c r="P202" s="679"/>
      <c r="Q202" s="679"/>
      <c r="R202" s="688"/>
      <c r="S202" s="697"/>
      <c r="T202" s="688"/>
    </row>
    <row r="203" spans="1:20" ht="13.5" customHeight="1">
      <c r="A203" s="688"/>
      <c r="B203" s="688"/>
      <c r="C203" s="688"/>
      <c r="D203" s="688"/>
      <c r="E203" s="688"/>
      <c r="F203" s="688"/>
      <c r="G203" s="688"/>
      <c r="H203" s="688"/>
      <c r="I203" s="679"/>
      <c r="J203" s="679"/>
      <c r="K203" s="679"/>
      <c r="L203" s="679"/>
      <c r="M203" s="679"/>
      <c r="N203" s="679"/>
      <c r="O203" s="688"/>
      <c r="P203" s="679"/>
      <c r="Q203" s="679"/>
      <c r="R203" s="688"/>
      <c r="S203" s="697"/>
      <c r="T203" s="688"/>
    </row>
    <row r="204" spans="1:20" ht="13.5" customHeight="1">
      <c r="A204" s="688"/>
      <c r="B204" s="688"/>
      <c r="C204" s="688"/>
      <c r="D204" s="688"/>
      <c r="E204" s="688"/>
      <c r="F204" s="688"/>
      <c r="G204" s="688"/>
      <c r="H204" s="688"/>
      <c r="I204" s="679"/>
      <c r="J204" s="679"/>
      <c r="K204" s="679"/>
      <c r="L204" s="679"/>
      <c r="M204" s="679"/>
      <c r="N204" s="679"/>
      <c r="O204" s="688"/>
      <c r="P204" s="679"/>
      <c r="Q204" s="679"/>
      <c r="R204" s="688"/>
      <c r="S204" s="697"/>
      <c r="T204" s="688"/>
    </row>
    <row r="205" spans="1:20" ht="13.5" customHeight="1">
      <c r="A205" s="688"/>
      <c r="B205" s="688"/>
      <c r="C205" s="688"/>
      <c r="D205" s="688"/>
      <c r="E205" s="688"/>
      <c r="F205" s="688"/>
      <c r="G205" s="688"/>
      <c r="H205" s="688"/>
      <c r="I205" s="679"/>
      <c r="J205" s="679"/>
      <c r="K205" s="679"/>
      <c r="L205" s="679"/>
      <c r="M205" s="679"/>
      <c r="N205" s="679"/>
      <c r="O205" s="688"/>
      <c r="P205" s="679"/>
      <c r="Q205" s="679"/>
      <c r="R205" s="688"/>
      <c r="S205" s="697"/>
      <c r="T205" s="688"/>
    </row>
    <row r="206" spans="1:20" ht="13.5" customHeight="1">
      <c r="A206" s="688"/>
      <c r="B206" s="688"/>
      <c r="C206" s="688"/>
      <c r="D206" s="688"/>
      <c r="E206" s="688"/>
      <c r="F206" s="688"/>
      <c r="G206" s="688"/>
      <c r="H206" s="688"/>
      <c r="I206" s="679"/>
      <c r="J206" s="679"/>
      <c r="K206" s="679"/>
      <c r="L206" s="679"/>
      <c r="M206" s="679"/>
      <c r="N206" s="679"/>
      <c r="O206" s="688"/>
      <c r="P206" s="679"/>
      <c r="Q206" s="679"/>
      <c r="R206" s="688"/>
      <c r="S206" s="697"/>
      <c r="T206" s="688"/>
    </row>
    <row r="207" spans="1:20" ht="13.5" customHeight="1">
      <c r="A207" s="688"/>
      <c r="B207" s="688"/>
      <c r="C207" s="688"/>
      <c r="D207" s="688"/>
      <c r="E207" s="688"/>
      <c r="F207" s="688"/>
      <c r="G207" s="688"/>
      <c r="H207" s="688"/>
      <c r="I207" s="679"/>
      <c r="J207" s="679"/>
      <c r="K207" s="679"/>
      <c r="L207" s="679"/>
      <c r="M207" s="679"/>
      <c r="N207" s="679"/>
      <c r="O207" s="688"/>
      <c r="P207" s="679"/>
      <c r="Q207" s="679"/>
      <c r="R207" s="688"/>
      <c r="S207" s="697"/>
      <c r="T207" s="688"/>
    </row>
    <row r="208" spans="1:20" ht="13.5" customHeight="1">
      <c r="A208" s="688"/>
      <c r="B208" s="688"/>
      <c r="C208" s="688"/>
      <c r="D208" s="688"/>
      <c r="E208" s="688"/>
      <c r="F208" s="688"/>
      <c r="G208" s="688"/>
      <c r="H208" s="688"/>
      <c r="I208" s="679"/>
      <c r="J208" s="679"/>
      <c r="K208" s="679"/>
      <c r="L208" s="679"/>
      <c r="M208" s="679"/>
      <c r="N208" s="679"/>
      <c r="O208" s="688"/>
      <c r="P208" s="679"/>
      <c r="Q208" s="679"/>
      <c r="R208" s="688"/>
      <c r="S208" s="697"/>
      <c r="T208" s="688"/>
    </row>
    <row r="209" spans="1:20" ht="13.5" customHeight="1">
      <c r="A209" s="688"/>
      <c r="B209" s="688"/>
      <c r="C209" s="688"/>
      <c r="D209" s="688"/>
      <c r="E209" s="688"/>
      <c r="F209" s="688"/>
      <c r="G209" s="688"/>
      <c r="H209" s="688"/>
      <c r="I209" s="679"/>
      <c r="J209" s="679"/>
      <c r="K209" s="679"/>
      <c r="L209" s="679"/>
      <c r="M209" s="679"/>
      <c r="N209" s="679"/>
      <c r="O209" s="688"/>
      <c r="P209" s="679"/>
      <c r="Q209" s="679"/>
      <c r="R209" s="688"/>
      <c r="S209" s="697"/>
      <c r="T209" s="688"/>
    </row>
    <row r="210" spans="1:20" ht="13.5" customHeight="1">
      <c r="A210" s="688"/>
      <c r="B210" s="688"/>
      <c r="C210" s="688"/>
      <c r="D210" s="688"/>
      <c r="E210" s="688"/>
      <c r="F210" s="688"/>
      <c r="G210" s="688"/>
      <c r="H210" s="688"/>
      <c r="I210" s="679"/>
      <c r="J210" s="679"/>
      <c r="K210" s="679"/>
      <c r="L210" s="679"/>
      <c r="M210" s="679"/>
      <c r="N210" s="679"/>
      <c r="O210" s="688"/>
      <c r="P210" s="679"/>
      <c r="Q210" s="679"/>
      <c r="R210" s="688"/>
      <c r="S210" s="697"/>
      <c r="T210" s="688"/>
    </row>
    <row r="211" spans="1:20" ht="13.5" customHeight="1">
      <c r="A211" s="688"/>
      <c r="B211" s="688"/>
      <c r="C211" s="688"/>
      <c r="D211" s="688"/>
      <c r="E211" s="688"/>
      <c r="F211" s="688"/>
      <c r="G211" s="688"/>
      <c r="H211" s="688"/>
      <c r="I211" s="679"/>
      <c r="J211" s="679"/>
      <c r="K211" s="679"/>
      <c r="L211" s="679"/>
      <c r="M211" s="679"/>
      <c r="N211" s="679"/>
      <c r="O211" s="688"/>
      <c r="P211" s="679"/>
      <c r="Q211" s="679"/>
      <c r="R211" s="688"/>
      <c r="S211" s="697"/>
      <c r="T211" s="688"/>
    </row>
    <row r="212" spans="1:20" ht="13.5" customHeight="1">
      <c r="A212" s="688"/>
      <c r="B212" s="688"/>
      <c r="C212" s="688"/>
      <c r="D212" s="688"/>
      <c r="E212" s="688"/>
      <c r="F212" s="688"/>
      <c r="G212" s="688"/>
      <c r="H212" s="688"/>
      <c r="I212" s="679"/>
      <c r="J212" s="679"/>
      <c r="K212" s="679"/>
      <c r="L212" s="679"/>
      <c r="M212" s="679"/>
      <c r="N212" s="679"/>
      <c r="O212" s="688"/>
      <c r="P212" s="679"/>
      <c r="Q212" s="679"/>
      <c r="R212" s="688"/>
      <c r="S212" s="697"/>
      <c r="T212" s="688"/>
    </row>
    <row r="213" spans="1:20" ht="13.5" customHeight="1">
      <c r="A213" s="688"/>
      <c r="B213" s="688"/>
      <c r="C213" s="688"/>
      <c r="D213" s="688"/>
      <c r="E213" s="688"/>
      <c r="F213" s="688"/>
      <c r="G213" s="688"/>
      <c r="H213" s="688"/>
      <c r="I213" s="679"/>
      <c r="J213" s="679"/>
      <c r="K213" s="679"/>
      <c r="L213" s="679"/>
      <c r="M213" s="679"/>
      <c r="N213" s="679"/>
      <c r="O213" s="688"/>
      <c r="P213" s="679"/>
      <c r="Q213" s="679"/>
      <c r="R213" s="688"/>
      <c r="S213" s="697"/>
      <c r="T213" s="688"/>
    </row>
    <row r="214" spans="1:20" ht="13.5" customHeight="1">
      <c r="A214" s="688"/>
      <c r="B214" s="688"/>
      <c r="C214" s="688"/>
      <c r="D214" s="688"/>
      <c r="E214" s="688"/>
      <c r="F214" s="688"/>
      <c r="G214" s="688"/>
      <c r="H214" s="688"/>
      <c r="I214" s="679"/>
      <c r="J214" s="679"/>
      <c r="K214" s="679"/>
      <c r="L214" s="679"/>
      <c r="M214" s="679"/>
      <c r="N214" s="679"/>
      <c r="O214" s="688"/>
      <c r="P214" s="679"/>
      <c r="Q214" s="679"/>
      <c r="R214" s="688"/>
      <c r="S214" s="697"/>
      <c r="T214" s="688"/>
    </row>
    <row r="215" spans="1:20" ht="13.5" customHeight="1">
      <c r="A215" s="688"/>
      <c r="B215" s="688"/>
      <c r="C215" s="688"/>
      <c r="D215" s="688"/>
      <c r="E215" s="688"/>
      <c r="F215" s="688"/>
      <c r="G215" s="688"/>
      <c r="H215" s="688"/>
      <c r="I215" s="679"/>
      <c r="J215" s="679"/>
      <c r="K215" s="679"/>
      <c r="L215" s="679"/>
      <c r="M215" s="679"/>
      <c r="N215" s="679"/>
      <c r="O215" s="688"/>
      <c r="P215" s="679"/>
      <c r="Q215" s="679"/>
      <c r="R215" s="688"/>
      <c r="S215" s="697"/>
      <c r="T215" s="688"/>
    </row>
    <row r="216" spans="1:20" ht="13.5" customHeight="1">
      <c r="A216" s="688"/>
      <c r="B216" s="688"/>
      <c r="C216" s="688"/>
      <c r="D216" s="688"/>
      <c r="E216" s="688"/>
      <c r="F216" s="688"/>
      <c r="G216" s="688"/>
      <c r="H216" s="688"/>
      <c r="I216" s="679"/>
      <c r="J216" s="679"/>
      <c r="K216" s="679"/>
      <c r="L216" s="679"/>
      <c r="M216" s="679"/>
      <c r="N216" s="679"/>
      <c r="O216" s="688"/>
      <c r="P216" s="679"/>
      <c r="Q216" s="679"/>
      <c r="R216" s="688"/>
      <c r="S216" s="697"/>
      <c r="T216" s="688"/>
    </row>
    <row r="217" spans="1:20" ht="13.5" customHeight="1">
      <c r="A217" s="688"/>
      <c r="B217" s="688"/>
      <c r="C217" s="688"/>
      <c r="D217" s="688"/>
      <c r="E217" s="688"/>
      <c r="F217" s="688"/>
      <c r="G217" s="688"/>
      <c r="H217" s="688"/>
      <c r="I217" s="679"/>
      <c r="J217" s="679"/>
      <c r="K217" s="679"/>
      <c r="L217" s="679"/>
      <c r="M217" s="679"/>
      <c r="N217" s="679"/>
      <c r="O217" s="688"/>
      <c r="P217" s="679"/>
      <c r="Q217" s="679"/>
      <c r="R217" s="688"/>
      <c r="S217" s="697"/>
      <c r="T217" s="688"/>
    </row>
    <row r="218" spans="1:20" ht="13.5" customHeight="1">
      <c r="A218" s="688"/>
      <c r="B218" s="688"/>
      <c r="C218" s="688"/>
      <c r="D218" s="688"/>
      <c r="E218" s="688"/>
      <c r="F218" s="688"/>
      <c r="G218" s="688"/>
      <c r="H218" s="688"/>
      <c r="I218" s="679"/>
      <c r="J218" s="679"/>
      <c r="K218" s="679"/>
      <c r="L218" s="679"/>
      <c r="M218" s="679"/>
      <c r="N218" s="679"/>
      <c r="O218" s="688"/>
      <c r="P218" s="679"/>
      <c r="Q218" s="679"/>
      <c r="R218" s="688"/>
      <c r="S218" s="697"/>
      <c r="T218" s="688"/>
    </row>
    <row r="219" spans="1:20" ht="13.5" customHeight="1">
      <c r="A219" s="688"/>
      <c r="B219" s="688"/>
      <c r="C219" s="688"/>
      <c r="D219" s="688"/>
      <c r="E219" s="688"/>
      <c r="F219" s="688"/>
      <c r="G219" s="688"/>
      <c r="H219" s="688"/>
      <c r="I219" s="679"/>
      <c r="J219" s="679"/>
      <c r="K219" s="679"/>
      <c r="L219" s="679"/>
      <c r="M219" s="679"/>
      <c r="N219" s="679"/>
      <c r="O219" s="688"/>
      <c r="P219" s="679"/>
      <c r="Q219" s="679"/>
      <c r="R219" s="688"/>
      <c r="S219" s="697"/>
      <c r="T219" s="688"/>
    </row>
    <row r="220" spans="1:20" ht="13.5" customHeight="1">
      <c r="A220" s="688"/>
      <c r="B220" s="688"/>
      <c r="C220" s="688"/>
      <c r="D220" s="688"/>
      <c r="E220" s="688"/>
      <c r="F220" s="688"/>
      <c r="G220" s="688"/>
      <c r="H220" s="688"/>
      <c r="I220" s="679"/>
      <c r="J220" s="679"/>
      <c r="K220" s="679"/>
      <c r="L220" s="679"/>
      <c r="M220" s="679"/>
      <c r="N220" s="679"/>
      <c r="O220" s="688"/>
      <c r="P220" s="679"/>
      <c r="Q220" s="679"/>
      <c r="R220" s="688"/>
      <c r="S220" s="697"/>
      <c r="T220" s="688"/>
    </row>
    <row r="221" spans="1:20" ht="13.5" customHeight="1">
      <c r="A221" s="688"/>
      <c r="B221" s="688"/>
      <c r="C221" s="688"/>
      <c r="D221" s="688"/>
      <c r="E221" s="688"/>
      <c r="F221" s="688"/>
      <c r="G221" s="688"/>
      <c r="H221" s="688"/>
      <c r="I221" s="679"/>
      <c r="J221" s="679"/>
      <c r="K221" s="679"/>
      <c r="L221" s="679"/>
      <c r="M221" s="679"/>
      <c r="N221" s="679"/>
      <c r="O221" s="688"/>
      <c r="P221" s="679"/>
      <c r="Q221" s="679"/>
      <c r="R221" s="688"/>
      <c r="S221" s="697"/>
      <c r="T221" s="688"/>
    </row>
    <row r="222" spans="1:20" ht="13.5" customHeight="1">
      <c r="A222" s="688"/>
      <c r="B222" s="688"/>
      <c r="C222" s="688"/>
      <c r="D222" s="688"/>
      <c r="E222" s="688"/>
      <c r="F222" s="688"/>
      <c r="G222" s="688"/>
      <c r="H222" s="688"/>
      <c r="I222" s="679"/>
      <c r="J222" s="679"/>
      <c r="K222" s="679"/>
      <c r="L222" s="679"/>
      <c r="M222" s="679"/>
      <c r="N222" s="679"/>
      <c r="O222" s="688"/>
      <c r="P222" s="679"/>
      <c r="Q222" s="679"/>
      <c r="R222" s="688"/>
      <c r="S222" s="697"/>
      <c r="T222" s="688"/>
    </row>
    <row r="223" spans="1:20" ht="13.5" customHeight="1">
      <c r="A223" s="688"/>
      <c r="B223" s="688"/>
      <c r="C223" s="688"/>
      <c r="D223" s="688"/>
      <c r="E223" s="688"/>
      <c r="F223" s="688"/>
      <c r="G223" s="688"/>
      <c r="H223" s="688"/>
      <c r="I223" s="679"/>
      <c r="J223" s="679"/>
      <c r="K223" s="679"/>
      <c r="L223" s="679"/>
      <c r="M223" s="679"/>
      <c r="N223" s="679"/>
      <c r="O223" s="688"/>
      <c r="P223" s="679"/>
      <c r="Q223" s="679"/>
      <c r="R223" s="688"/>
      <c r="S223" s="697"/>
      <c r="T223" s="688"/>
    </row>
    <row r="224" spans="1:20" ht="13.5" customHeight="1">
      <c r="A224" s="688"/>
      <c r="B224" s="688"/>
      <c r="C224" s="688"/>
      <c r="D224" s="688"/>
      <c r="E224" s="688"/>
      <c r="F224" s="688"/>
      <c r="G224" s="688"/>
      <c r="H224" s="688"/>
      <c r="I224" s="679"/>
      <c r="J224" s="679"/>
      <c r="K224" s="679"/>
      <c r="L224" s="679"/>
      <c r="M224" s="679"/>
      <c r="N224" s="679"/>
      <c r="O224" s="688"/>
      <c r="P224" s="679"/>
      <c r="Q224" s="679"/>
      <c r="R224" s="688"/>
      <c r="S224" s="697"/>
      <c r="T224" s="688"/>
    </row>
    <row r="225" spans="1:20" ht="13.5" customHeight="1">
      <c r="A225" s="688"/>
      <c r="B225" s="688"/>
      <c r="C225" s="688"/>
      <c r="D225" s="688"/>
      <c r="E225" s="688"/>
      <c r="F225" s="688"/>
      <c r="G225" s="688"/>
      <c r="H225" s="688"/>
      <c r="I225" s="679"/>
      <c r="J225" s="679"/>
      <c r="K225" s="679"/>
      <c r="L225" s="679"/>
      <c r="M225" s="679"/>
      <c r="N225" s="679"/>
      <c r="O225" s="688"/>
      <c r="P225" s="679"/>
      <c r="Q225" s="679"/>
      <c r="R225" s="688"/>
      <c r="S225" s="697"/>
      <c r="T225" s="688"/>
    </row>
    <row r="226" spans="1:20" ht="13.5" customHeight="1">
      <c r="A226" s="688"/>
      <c r="B226" s="688"/>
      <c r="C226" s="688"/>
      <c r="D226" s="688"/>
      <c r="E226" s="688"/>
      <c r="F226" s="688"/>
      <c r="G226" s="688"/>
      <c r="H226" s="688"/>
      <c r="I226" s="679"/>
      <c r="J226" s="679"/>
      <c r="K226" s="679"/>
      <c r="L226" s="679"/>
      <c r="M226" s="679"/>
      <c r="N226" s="679"/>
      <c r="O226" s="688"/>
      <c r="P226" s="679"/>
      <c r="Q226" s="679"/>
      <c r="R226" s="688"/>
      <c r="S226" s="697"/>
      <c r="T226" s="688"/>
    </row>
    <row r="227" spans="1:20" ht="13.5" customHeight="1">
      <c r="A227" s="688"/>
      <c r="B227" s="688"/>
      <c r="C227" s="688"/>
      <c r="D227" s="688"/>
      <c r="E227" s="688"/>
      <c r="F227" s="688"/>
      <c r="G227" s="688"/>
      <c r="H227" s="688"/>
      <c r="I227" s="679"/>
      <c r="J227" s="679"/>
      <c r="K227" s="679"/>
      <c r="L227" s="679"/>
      <c r="M227" s="679"/>
      <c r="N227" s="679"/>
      <c r="O227" s="688"/>
      <c r="P227" s="679"/>
      <c r="Q227" s="679"/>
      <c r="R227" s="688"/>
      <c r="S227" s="697"/>
      <c r="T227" s="688"/>
    </row>
    <row r="228" spans="1:20" ht="13.5" customHeight="1">
      <c r="A228" s="688"/>
      <c r="B228" s="688"/>
      <c r="C228" s="688"/>
      <c r="D228" s="688"/>
      <c r="E228" s="688"/>
      <c r="F228" s="688"/>
      <c r="G228" s="688"/>
      <c r="H228" s="688"/>
      <c r="I228" s="679"/>
      <c r="J228" s="679"/>
      <c r="K228" s="679"/>
      <c r="L228" s="679"/>
      <c r="M228" s="679"/>
      <c r="N228" s="679"/>
      <c r="O228" s="688"/>
      <c r="P228" s="679"/>
      <c r="Q228" s="679"/>
      <c r="R228" s="688"/>
      <c r="S228" s="697"/>
      <c r="T228" s="688"/>
    </row>
    <row r="229" spans="1:20" ht="13.5" customHeight="1">
      <c r="A229" s="688"/>
      <c r="B229" s="688"/>
      <c r="C229" s="688"/>
      <c r="D229" s="688"/>
      <c r="E229" s="688"/>
      <c r="F229" s="688"/>
      <c r="G229" s="688"/>
      <c r="H229" s="688"/>
      <c r="I229" s="679"/>
      <c r="J229" s="679"/>
      <c r="K229" s="679"/>
      <c r="L229" s="679"/>
      <c r="M229" s="679"/>
      <c r="N229" s="679"/>
      <c r="O229" s="688"/>
      <c r="P229" s="679"/>
      <c r="Q229" s="679"/>
      <c r="R229" s="688"/>
      <c r="S229" s="697"/>
      <c r="T229" s="688"/>
    </row>
    <row r="230" spans="1:20" ht="13.5" customHeight="1">
      <c r="A230" s="688"/>
      <c r="B230" s="688"/>
      <c r="C230" s="688"/>
      <c r="D230" s="688"/>
      <c r="E230" s="688"/>
      <c r="F230" s="688"/>
      <c r="G230" s="688"/>
      <c r="H230" s="688"/>
      <c r="I230" s="679"/>
      <c r="J230" s="679"/>
      <c r="K230" s="679"/>
      <c r="L230" s="679"/>
      <c r="M230" s="679"/>
      <c r="N230" s="679"/>
      <c r="O230" s="688"/>
      <c r="P230" s="679"/>
      <c r="Q230" s="679"/>
      <c r="R230" s="688"/>
      <c r="S230" s="697"/>
      <c r="T230" s="688"/>
    </row>
    <row r="231" spans="1:20" ht="13.5" customHeight="1">
      <c r="A231" s="688"/>
      <c r="B231" s="688"/>
      <c r="C231" s="688"/>
      <c r="D231" s="688"/>
      <c r="E231" s="688"/>
      <c r="F231" s="688"/>
      <c r="G231" s="688"/>
      <c r="H231" s="688"/>
      <c r="I231" s="679"/>
      <c r="J231" s="679"/>
      <c r="K231" s="679"/>
      <c r="L231" s="679"/>
      <c r="M231" s="679"/>
      <c r="N231" s="679"/>
      <c r="O231" s="688"/>
      <c r="P231" s="679"/>
      <c r="Q231" s="679"/>
      <c r="R231" s="688"/>
      <c r="S231" s="697"/>
      <c r="T231" s="688"/>
    </row>
    <row r="232" spans="1:20" ht="13.5" customHeight="1">
      <c r="A232" s="688"/>
      <c r="B232" s="688"/>
      <c r="C232" s="688"/>
      <c r="D232" s="688"/>
      <c r="E232" s="688"/>
      <c r="F232" s="688"/>
      <c r="G232" s="688"/>
      <c r="H232" s="688"/>
      <c r="I232" s="679"/>
      <c r="J232" s="679"/>
      <c r="K232" s="679"/>
      <c r="L232" s="679"/>
      <c r="M232" s="679"/>
      <c r="N232" s="679"/>
      <c r="O232" s="688"/>
      <c r="P232" s="679"/>
      <c r="Q232" s="679"/>
      <c r="R232" s="688"/>
      <c r="S232" s="697"/>
      <c r="T232" s="688"/>
    </row>
    <row r="233" spans="1:20" ht="13.5" customHeight="1">
      <c r="A233" s="688"/>
      <c r="B233" s="688"/>
      <c r="C233" s="688"/>
      <c r="D233" s="688"/>
      <c r="E233" s="688"/>
      <c r="F233" s="688"/>
      <c r="G233" s="688"/>
      <c r="H233" s="688"/>
      <c r="I233" s="679"/>
      <c r="J233" s="679"/>
      <c r="K233" s="679"/>
      <c r="L233" s="679"/>
      <c r="M233" s="679"/>
      <c r="N233" s="679"/>
      <c r="O233" s="688"/>
      <c r="P233" s="679"/>
      <c r="Q233" s="679"/>
      <c r="R233" s="688"/>
      <c r="S233" s="697"/>
      <c r="T233" s="688"/>
    </row>
    <row r="234" spans="1:20" ht="13.5" customHeight="1">
      <c r="A234" s="688"/>
      <c r="B234" s="688"/>
      <c r="C234" s="688"/>
      <c r="D234" s="688"/>
      <c r="E234" s="688"/>
      <c r="F234" s="688"/>
      <c r="G234" s="688"/>
      <c r="H234" s="688"/>
      <c r="I234" s="679"/>
      <c r="J234" s="679"/>
      <c r="K234" s="679"/>
      <c r="L234" s="679"/>
      <c r="M234" s="679"/>
      <c r="N234" s="679"/>
      <c r="O234" s="688"/>
      <c r="P234" s="679"/>
      <c r="Q234" s="679"/>
      <c r="R234" s="688"/>
      <c r="S234" s="697"/>
      <c r="T234" s="688"/>
    </row>
    <row r="235" spans="1:20" ht="13.5" customHeight="1">
      <c r="A235" s="688"/>
      <c r="B235" s="688"/>
      <c r="C235" s="688"/>
      <c r="D235" s="688"/>
      <c r="E235" s="688"/>
      <c r="F235" s="688"/>
      <c r="G235" s="688"/>
      <c r="H235" s="688"/>
      <c r="I235" s="679"/>
      <c r="J235" s="679"/>
      <c r="K235" s="679"/>
      <c r="L235" s="679"/>
      <c r="M235" s="679"/>
      <c r="N235" s="679"/>
      <c r="O235" s="688"/>
      <c r="P235" s="679"/>
      <c r="Q235" s="679"/>
      <c r="R235" s="688"/>
      <c r="S235" s="697"/>
      <c r="T235" s="688"/>
    </row>
    <row r="236" spans="1:20" ht="13.5" customHeight="1">
      <c r="A236" s="688"/>
      <c r="B236" s="688"/>
      <c r="C236" s="688"/>
      <c r="D236" s="688"/>
      <c r="E236" s="688"/>
      <c r="F236" s="688"/>
      <c r="G236" s="688"/>
      <c r="H236" s="688"/>
      <c r="I236" s="679"/>
      <c r="J236" s="679"/>
      <c r="K236" s="679"/>
      <c r="L236" s="679"/>
      <c r="M236" s="679"/>
      <c r="N236" s="679"/>
      <c r="O236" s="688"/>
      <c r="P236" s="679"/>
      <c r="Q236" s="679"/>
      <c r="R236" s="688"/>
      <c r="S236" s="697"/>
      <c r="T236" s="688"/>
    </row>
    <row r="237" spans="1:20" ht="13.5" customHeight="1">
      <c r="A237" s="688"/>
      <c r="B237" s="688"/>
      <c r="C237" s="688"/>
      <c r="D237" s="688"/>
      <c r="E237" s="688"/>
      <c r="F237" s="688"/>
      <c r="G237" s="688"/>
      <c r="H237" s="688"/>
      <c r="I237" s="679"/>
      <c r="J237" s="679"/>
      <c r="K237" s="679"/>
      <c r="L237" s="679"/>
      <c r="M237" s="679"/>
      <c r="N237" s="679"/>
      <c r="O237" s="688"/>
      <c r="P237" s="679"/>
      <c r="Q237" s="679"/>
      <c r="R237" s="688"/>
      <c r="S237" s="697"/>
      <c r="T237" s="688"/>
    </row>
    <row r="238" spans="1:20" ht="13.5" customHeight="1">
      <c r="A238" s="688"/>
      <c r="B238" s="688"/>
      <c r="C238" s="688"/>
      <c r="D238" s="688"/>
      <c r="E238" s="688"/>
      <c r="F238" s="688"/>
      <c r="G238" s="688"/>
      <c r="H238" s="688"/>
      <c r="I238" s="688"/>
      <c r="J238" s="688"/>
      <c r="K238" s="688"/>
      <c r="L238" s="688"/>
      <c r="M238" s="679"/>
      <c r="N238" s="688"/>
      <c r="O238" s="688"/>
      <c r="P238" s="688"/>
      <c r="Q238" s="688"/>
      <c r="R238" s="688"/>
      <c r="S238" s="688"/>
      <c r="T238" s="688"/>
    </row>
    <row r="345" spans="19:19">
      <c r="S345" s="457"/>
    </row>
    <row r="346" spans="19:19">
      <c r="S346" s="457"/>
    </row>
    <row r="347" spans="19:19">
      <c r="S347" s="457"/>
    </row>
    <row r="348" spans="19:19">
      <c r="S348" s="457"/>
    </row>
  </sheetData>
  <printOptions horizontalCentered="1"/>
  <pageMargins left="0.45" right="0.45" top="0.75" bottom="0.75" header="0.3" footer="0.3"/>
  <pageSetup scale="61" orientation="portrait" r:id="rId1"/>
  <headerFooter>
    <oddFooter>&amp;C9 of 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D24"/>
  <sheetViews>
    <sheetView topLeftCell="A14" workbookViewId="0">
      <selection activeCell="A15" sqref="A15"/>
    </sheetView>
  </sheetViews>
  <sheetFormatPr defaultRowHeight="15.75"/>
  <cols>
    <col min="2" max="2" width="19.125" bestFit="1" customWidth="1"/>
    <col min="3" max="4" width="12.625" bestFit="1" customWidth="1"/>
  </cols>
  <sheetData>
    <row r="3" spans="1:4">
      <c r="C3" s="231" t="s">
        <v>232</v>
      </c>
      <c r="D3" s="231" t="s">
        <v>233</v>
      </c>
    </row>
    <row r="4" spans="1:4">
      <c r="C4" s="964" t="s">
        <v>84</v>
      </c>
      <c r="D4" s="965"/>
    </row>
    <row r="5" spans="1:4">
      <c r="A5" s="385">
        <v>1</v>
      </c>
      <c r="B5" s="386" t="s">
        <v>80</v>
      </c>
      <c r="C5" s="387">
        <f>ROUND(5925309/1000,0)</f>
        <v>5925</v>
      </c>
      <c r="D5" s="387"/>
    </row>
    <row r="6" spans="1:4">
      <c r="A6" s="385"/>
      <c r="B6" s="388" t="s">
        <v>81</v>
      </c>
      <c r="C6" s="387"/>
      <c r="D6" s="387">
        <f>C5</f>
        <v>5925</v>
      </c>
    </row>
    <row r="7" spans="1:4">
      <c r="A7" s="385"/>
      <c r="B7" s="386"/>
      <c r="C7" s="386"/>
      <c r="D7" s="386"/>
    </row>
    <row r="8" spans="1:4">
      <c r="A8" s="385">
        <v>2</v>
      </c>
      <c r="B8" s="386" t="s">
        <v>82</v>
      </c>
      <c r="C8" s="387">
        <f>4500</f>
        <v>4500</v>
      </c>
      <c r="D8" s="387"/>
    </row>
    <row r="9" spans="1:4">
      <c r="A9" s="386"/>
      <c r="B9" s="388" t="s">
        <v>83</v>
      </c>
      <c r="C9" s="387"/>
      <c r="D9" s="387">
        <f>C8</f>
        <v>4500</v>
      </c>
    </row>
    <row r="10" spans="1:4">
      <c r="A10" s="386"/>
      <c r="B10" s="386"/>
      <c r="C10" s="386"/>
      <c r="D10" s="386"/>
    </row>
    <row r="11" spans="1:4">
      <c r="A11" s="385">
        <v>3</v>
      </c>
      <c r="B11" s="386" t="s">
        <v>368</v>
      </c>
      <c r="C11" s="387">
        <v>2626</v>
      </c>
      <c r="D11" s="387"/>
    </row>
    <row r="12" spans="1:4">
      <c r="A12" s="385"/>
      <c r="B12" s="388" t="s">
        <v>369</v>
      </c>
      <c r="C12" s="387"/>
      <c r="D12" s="387">
        <f>C11</f>
        <v>2626</v>
      </c>
    </row>
    <row r="13" spans="1:4">
      <c r="A13" s="385"/>
      <c r="B13" s="386"/>
      <c r="C13" s="387"/>
      <c r="D13" s="387"/>
    </row>
    <row r="14" spans="1:4">
      <c r="A14" s="385">
        <v>4</v>
      </c>
      <c r="B14" s="386" t="s">
        <v>370</v>
      </c>
      <c r="C14" s="387">
        <v>9895</v>
      </c>
      <c r="D14" s="387"/>
    </row>
    <row r="15" spans="1:4">
      <c r="A15" s="385"/>
      <c r="B15" s="389" t="s">
        <v>368</v>
      </c>
      <c r="C15" s="387"/>
      <c r="D15" s="387">
        <f>C14</f>
        <v>9895</v>
      </c>
    </row>
    <row r="16" spans="1:4">
      <c r="C16" s="230"/>
      <c r="D16" s="230"/>
    </row>
    <row r="17" spans="1:4">
      <c r="C17" s="231" t="s">
        <v>232</v>
      </c>
      <c r="D17" s="231" t="s">
        <v>233</v>
      </c>
    </row>
    <row r="18" spans="1:4">
      <c r="C18" s="964" t="s">
        <v>84</v>
      </c>
      <c r="D18" s="965"/>
    </row>
    <row r="19" spans="1:4">
      <c r="A19">
        <v>1</v>
      </c>
      <c r="B19" t="s">
        <v>577</v>
      </c>
      <c r="C19">
        <v>669</v>
      </c>
    </row>
    <row r="20" spans="1:4">
      <c r="B20" s="361" t="s">
        <v>578</v>
      </c>
      <c r="D20">
        <v>669</v>
      </c>
    </row>
    <row r="21" spans="1:4">
      <c r="A21">
        <v>2</v>
      </c>
      <c r="B21" t="s">
        <v>578</v>
      </c>
      <c r="C21">
        <v>-69</v>
      </c>
    </row>
    <row r="22" spans="1:4">
      <c r="B22" s="361" t="s">
        <v>577</v>
      </c>
      <c r="D22">
        <v>69</v>
      </c>
    </row>
    <row r="24" spans="1:4">
      <c r="A24">
        <v>3</v>
      </c>
      <c r="B24" s="390" t="s">
        <v>579</v>
      </c>
    </row>
  </sheetData>
  <customSheetViews>
    <customSheetView guid="{84FBBE83-FF6F-4C76-A58E-D04643F715A5}" state="hidden" topLeftCell="A14">
      <selection activeCell="A15" sqref="A15"/>
      <pageMargins left="0.75" right="0.75" top="1" bottom="1" header="0.5" footer="0.5"/>
      <pageSetup orientation="portrait" r:id="rId1"/>
      <headerFooter alignWithMargins="0"/>
    </customSheetView>
  </customSheetViews>
  <mergeCells count="2">
    <mergeCell ref="C4:D4"/>
    <mergeCell ref="C18:D18"/>
  </mergeCells>
  <phoneticPr fontId="32" type="noConversion"/>
  <pageMargins left="0.75" right="0.75" top="1" bottom="1" header="0.5" footer="0.5"/>
  <pageSetup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
  <sheetViews>
    <sheetView view="pageBreakPreview" topLeftCell="K68" zoomScaleNormal="100" zoomScaleSheetLayoutView="100" workbookViewId="0">
      <selection activeCell="K84" sqref="A84:XFD539"/>
    </sheetView>
  </sheetViews>
  <sheetFormatPr defaultRowHeight="15.75"/>
  <cols>
    <col min="1" max="1" width="2.875" style="515" hidden="1" customWidth="1"/>
    <col min="2" max="2" width="33.75" style="515" hidden="1" customWidth="1"/>
    <col min="3" max="3" width="3.875" style="515" hidden="1" customWidth="1"/>
    <col min="4" max="4" width="37.75" style="515" hidden="1" customWidth="1"/>
    <col min="5" max="5" width="8.25" style="515" hidden="1" customWidth="1"/>
    <col min="6" max="6" width="5.5" style="515" hidden="1" customWidth="1"/>
    <col min="7" max="7" width="37.625" style="515" hidden="1" customWidth="1"/>
    <col min="8" max="8" width="31" style="491" customWidth="1"/>
    <col min="9" max="9" width="12.5" style="457" customWidth="1"/>
    <col min="10" max="10" width="11.75" style="457" customWidth="1"/>
    <col min="11" max="11" width="10.25" style="457" customWidth="1"/>
    <col min="12" max="12" width="11.125" style="457" customWidth="1"/>
    <col min="13" max="13" width="10.875" style="457" customWidth="1"/>
    <col min="14" max="14" width="11.75" style="457" customWidth="1"/>
    <col min="15" max="15" width="12.75" style="457" customWidth="1"/>
    <col min="16" max="16" width="11.75" style="457" customWidth="1"/>
    <col min="17" max="17" width="10.75" style="457" customWidth="1"/>
    <col min="18" max="18" width="6.125" style="479" customWidth="1"/>
    <col min="19" max="19" width="9" style="479" customWidth="1"/>
    <col min="20" max="20" width="10.75" style="515" customWidth="1"/>
    <col min="21" max="21" width="2" style="515" hidden="1" customWidth="1"/>
    <col min="22" max="22" width="14.25" style="515" hidden="1" customWidth="1"/>
    <col min="23" max="23" width="1.5" style="515" hidden="1" customWidth="1"/>
    <col min="24" max="24" width="12" style="515" hidden="1" customWidth="1"/>
    <col min="25" max="25" width="1.5" style="515" hidden="1" customWidth="1"/>
    <col min="26" max="26" width="8" style="515" hidden="1" customWidth="1"/>
    <col min="27" max="27" width="1.375" style="515" hidden="1" customWidth="1"/>
    <col min="28" max="28" width="15.75" style="515" hidden="1" customWidth="1"/>
    <col min="29" max="29" width="16.875" style="827" hidden="1" customWidth="1"/>
    <col min="30" max="30" width="8" style="515" hidden="1" customWidth="1"/>
    <col min="31" max="31" width="10.75" style="515" hidden="1" customWidth="1"/>
    <col min="32" max="32" width="0" style="515" hidden="1" customWidth="1"/>
    <col min="33" max="33" width="16.75" style="515" bestFit="1" customWidth="1"/>
    <col min="34" max="16384" width="9" style="515"/>
  </cols>
  <sheetData>
    <row r="1" spans="1:30">
      <c r="D1" s="478"/>
      <c r="E1" s="478"/>
      <c r="F1" s="478"/>
      <c r="G1" s="478"/>
      <c r="H1" s="612"/>
      <c r="I1" s="628"/>
      <c r="J1" s="628"/>
      <c r="K1" s="628"/>
      <c r="L1" s="628"/>
      <c r="M1" s="628"/>
      <c r="N1" s="628"/>
      <c r="O1" s="628"/>
      <c r="P1" s="628"/>
      <c r="Q1" s="628"/>
      <c r="R1" s="629"/>
      <c r="S1" s="629"/>
      <c r="T1" s="630"/>
    </row>
    <row r="2" spans="1:30">
      <c r="D2" s="480"/>
      <c r="E2" s="480"/>
      <c r="F2" s="480"/>
      <c r="G2" s="480"/>
      <c r="H2" s="612"/>
      <c r="I2" s="628"/>
      <c r="J2" s="628"/>
      <c r="K2" s="628"/>
      <c r="L2" s="628"/>
      <c r="M2" s="628"/>
      <c r="N2" s="628"/>
      <c r="O2" s="628"/>
      <c r="P2" s="628"/>
      <c r="Q2" s="628"/>
      <c r="R2" s="629"/>
      <c r="S2" s="631"/>
      <c r="T2" s="629"/>
    </row>
    <row r="3" spans="1:30">
      <c r="D3" s="478"/>
      <c r="E3" s="478"/>
      <c r="F3" s="478"/>
      <c r="G3" s="478"/>
      <c r="H3" s="612" t="s">
        <v>2307</v>
      </c>
      <c r="I3" s="628"/>
      <c r="J3" s="628"/>
      <c r="K3" s="628"/>
      <c r="L3" s="628"/>
      <c r="M3" s="628"/>
      <c r="N3" s="628"/>
      <c r="O3" s="628"/>
      <c r="P3" s="628"/>
      <c r="Q3" s="628"/>
      <c r="R3" s="629"/>
      <c r="S3" s="631"/>
    </row>
    <row r="4" spans="1:30">
      <c r="D4" s="482"/>
      <c r="E4" s="482"/>
      <c r="F4" s="482"/>
      <c r="G4" s="482"/>
      <c r="H4" s="482" t="s">
        <v>2308</v>
      </c>
      <c r="I4" s="481"/>
      <c r="J4" s="481"/>
      <c r="K4" s="481"/>
      <c r="L4" s="481"/>
      <c r="M4" s="481"/>
      <c r="N4" s="481"/>
      <c r="O4" s="481"/>
      <c r="P4" s="481"/>
      <c r="Q4" s="481"/>
      <c r="R4" s="482"/>
      <c r="S4" s="482"/>
      <c r="T4" s="483"/>
    </row>
    <row r="5" spans="1:30">
      <c r="D5" s="482"/>
      <c r="E5" s="482"/>
      <c r="F5" s="482"/>
      <c r="G5" s="482"/>
      <c r="H5" s="484"/>
      <c r="I5" s="481"/>
      <c r="J5" s="481"/>
      <c r="K5" s="481"/>
      <c r="L5" s="481"/>
      <c r="M5" s="481"/>
      <c r="N5" s="481"/>
      <c r="O5" s="481"/>
      <c r="P5" s="481"/>
      <c r="Q5" s="481"/>
      <c r="R5" s="482"/>
      <c r="S5" s="482"/>
      <c r="T5" s="483"/>
    </row>
    <row r="6" spans="1:30" ht="63.75">
      <c r="A6" s="828" t="s">
        <v>29</v>
      </c>
      <c r="B6" s="828" t="s">
        <v>864</v>
      </c>
      <c r="C6" s="810" t="s">
        <v>29</v>
      </c>
      <c r="D6" s="810" t="s">
        <v>865</v>
      </c>
      <c r="E6" s="810" t="s">
        <v>1496</v>
      </c>
      <c r="F6" s="810" t="s">
        <v>2223</v>
      </c>
      <c r="G6" s="810" t="s">
        <v>2224</v>
      </c>
      <c r="H6" s="810" t="s">
        <v>2007</v>
      </c>
      <c r="I6" s="811" t="s">
        <v>2331</v>
      </c>
      <c r="J6" s="812" t="s">
        <v>2009</v>
      </c>
      <c r="K6" s="812" t="s">
        <v>2010</v>
      </c>
      <c r="L6" s="812" t="s">
        <v>2011</v>
      </c>
      <c r="M6" s="812" t="s">
        <v>2225</v>
      </c>
      <c r="N6" s="812" t="s">
        <v>2012</v>
      </c>
      <c r="O6" s="812" t="s">
        <v>2217</v>
      </c>
      <c r="P6" s="812" t="s">
        <v>2218</v>
      </c>
      <c r="Q6" s="812" t="s">
        <v>2219</v>
      </c>
      <c r="R6" s="809" t="s">
        <v>2333</v>
      </c>
      <c r="S6" s="809" t="s">
        <v>2015</v>
      </c>
      <c r="T6" s="814" t="s">
        <v>2016</v>
      </c>
      <c r="V6" s="829" t="s">
        <v>1599</v>
      </c>
      <c r="X6" s="830" t="s">
        <v>11</v>
      </c>
      <c r="Z6" s="830" t="s">
        <v>1600</v>
      </c>
      <c r="AB6" s="830" t="s">
        <v>1601</v>
      </c>
      <c r="AC6" s="831" t="s">
        <v>1601</v>
      </c>
    </row>
    <row r="7" spans="1:30">
      <c r="A7" s="693"/>
      <c r="B7" s="693"/>
      <c r="C7" s="693"/>
      <c r="D7" s="693"/>
      <c r="E7" s="693"/>
      <c r="F7" s="693"/>
      <c r="G7" s="693"/>
      <c r="H7" s="693"/>
      <c r="I7" s="694" t="s">
        <v>2017</v>
      </c>
      <c r="J7" s="695"/>
      <c r="K7" s="695"/>
      <c r="L7" s="695"/>
      <c r="M7" s="695"/>
      <c r="N7" s="695"/>
      <c r="O7" s="695"/>
      <c r="P7" s="694" t="s">
        <v>2047</v>
      </c>
      <c r="Q7" s="695"/>
      <c r="R7" s="694" t="s">
        <v>2019</v>
      </c>
      <c r="S7" s="696"/>
      <c r="T7" s="696"/>
      <c r="V7" s="832"/>
      <c r="X7" s="833"/>
      <c r="Z7" s="833"/>
      <c r="AB7" s="833"/>
      <c r="AC7" s="834"/>
    </row>
    <row r="8" spans="1:30">
      <c r="B8" s="486"/>
      <c r="C8" s="688"/>
      <c r="D8" s="688"/>
      <c r="E8" s="688"/>
      <c r="F8" s="688"/>
      <c r="G8" s="816"/>
      <c r="H8" s="693" t="s">
        <v>2161</v>
      </c>
      <c r="I8" s="625"/>
      <c r="J8" s="625"/>
      <c r="K8" s="625"/>
      <c r="L8" s="625"/>
      <c r="M8" s="679"/>
      <c r="N8" s="625"/>
      <c r="O8" s="626"/>
      <c r="P8" s="625"/>
      <c r="Q8" s="625"/>
      <c r="R8" s="626"/>
      <c r="S8" s="626"/>
      <c r="T8" s="626"/>
      <c r="U8" s="688"/>
      <c r="V8" s="679"/>
      <c r="W8" s="688"/>
      <c r="X8" s="697"/>
      <c r="Y8" s="688"/>
      <c r="Z8" s="688"/>
      <c r="AA8" s="688"/>
      <c r="AB8" s="688"/>
      <c r="AC8" s="835"/>
      <c r="AD8" s="688"/>
    </row>
    <row r="9" spans="1:30">
      <c r="A9" s="515">
        <v>31</v>
      </c>
      <c r="B9" s="515" t="s">
        <v>1012</v>
      </c>
      <c r="C9" s="688">
        <v>1</v>
      </c>
      <c r="D9" s="688" t="s">
        <v>1384</v>
      </c>
      <c r="E9" s="688" t="s">
        <v>1858</v>
      </c>
      <c r="F9" s="688">
        <v>2</v>
      </c>
      <c r="G9" s="688" t="s">
        <v>2161</v>
      </c>
      <c r="H9" s="708" t="s">
        <v>1385</v>
      </c>
      <c r="I9" s="679">
        <v>157629</v>
      </c>
      <c r="J9" s="679">
        <v>0</v>
      </c>
      <c r="K9" s="679">
        <v>0</v>
      </c>
      <c r="L9" s="679">
        <v>0</v>
      </c>
      <c r="M9" s="679">
        <v>0</v>
      </c>
      <c r="N9" s="679">
        <v>0</v>
      </c>
      <c r="O9" s="679">
        <v>157629</v>
      </c>
      <c r="P9" s="679">
        <v>53.593859999999999</v>
      </c>
      <c r="Q9" s="679">
        <v>53.593859999999999</v>
      </c>
      <c r="R9" s="697">
        <v>8.6290000000000002E-5</v>
      </c>
      <c r="S9" s="697">
        <v>8.4627367093351906E-5</v>
      </c>
      <c r="T9" s="697">
        <v>3.1525799999999999</v>
      </c>
      <c r="U9" s="688"/>
      <c r="V9" s="679">
        <v>1526367.93</v>
      </c>
      <c r="W9" s="688"/>
      <c r="X9" s="697">
        <v>0</v>
      </c>
      <c r="Y9" s="688"/>
      <c r="Z9" s="688"/>
      <c r="AA9" s="688"/>
      <c r="AB9" s="697" t="s">
        <v>1954</v>
      </c>
      <c r="AC9" s="835"/>
      <c r="AD9" s="688"/>
    </row>
    <row r="10" spans="1:30">
      <c r="A10" s="515">
        <v>17</v>
      </c>
      <c r="B10" s="515" t="s">
        <v>1012</v>
      </c>
      <c r="C10" s="688">
        <v>2</v>
      </c>
      <c r="D10" s="688" t="s">
        <v>1391</v>
      </c>
      <c r="E10" s="688" t="s">
        <v>1903</v>
      </c>
      <c r="F10" s="688">
        <v>2</v>
      </c>
      <c r="G10" s="688" t="s">
        <v>2161</v>
      </c>
      <c r="H10" s="708" t="s">
        <v>840</v>
      </c>
      <c r="I10" s="679">
        <v>172406</v>
      </c>
      <c r="J10" s="679">
        <v>0</v>
      </c>
      <c r="K10" s="679">
        <v>0</v>
      </c>
      <c r="L10" s="679">
        <v>0</v>
      </c>
      <c r="M10" s="679">
        <v>0</v>
      </c>
      <c r="N10" s="679">
        <v>0</v>
      </c>
      <c r="O10" s="679">
        <v>172406</v>
      </c>
      <c r="P10" s="679">
        <v>0</v>
      </c>
      <c r="Q10" s="679">
        <v>0</v>
      </c>
      <c r="R10" s="697">
        <v>0</v>
      </c>
      <c r="S10" s="697">
        <v>0</v>
      </c>
      <c r="T10" s="697">
        <v>1.7240599999999999</v>
      </c>
      <c r="U10" s="688"/>
      <c r="V10" s="679">
        <v>9607505.2300000004</v>
      </c>
      <c r="W10" s="688"/>
      <c r="X10" s="697">
        <v>0</v>
      </c>
      <c r="Y10" s="688"/>
      <c r="Z10" s="688"/>
      <c r="AA10" s="688"/>
      <c r="AB10" s="697" t="s">
        <v>1954</v>
      </c>
      <c r="AC10" s="835" t="s">
        <v>2226</v>
      </c>
      <c r="AD10" s="688"/>
    </row>
    <row r="11" spans="1:30">
      <c r="A11" s="515">
        <v>31</v>
      </c>
      <c r="B11" s="515" t="s">
        <v>1012</v>
      </c>
      <c r="C11" s="688">
        <v>3</v>
      </c>
      <c r="D11" s="688" t="s">
        <v>1017</v>
      </c>
      <c r="E11" s="688" t="s">
        <v>1594</v>
      </c>
      <c r="F11" s="688">
        <v>2</v>
      </c>
      <c r="G11" s="688" t="s">
        <v>2161</v>
      </c>
      <c r="H11" s="708" t="s">
        <v>843</v>
      </c>
      <c r="I11" s="679">
        <v>6429358</v>
      </c>
      <c r="J11" s="679">
        <v>0</v>
      </c>
      <c r="K11" s="679">
        <v>0</v>
      </c>
      <c r="L11" s="679">
        <v>0</v>
      </c>
      <c r="M11" s="679">
        <v>0</v>
      </c>
      <c r="N11" s="679">
        <v>0</v>
      </c>
      <c r="O11" s="679">
        <v>6429358</v>
      </c>
      <c r="P11" s="679">
        <v>35940.164700000001</v>
      </c>
      <c r="Q11" s="679">
        <v>153147.30756000002</v>
      </c>
      <c r="R11" s="697">
        <v>0.24657029999999999</v>
      </c>
      <c r="S11" s="697">
        <v>0.24182720588214002</v>
      </c>
      <c r="T11" s="697">
        <v>2.2678511463844702</v>
      </c>
      <c r="U11" s="688"/>
      <c r="V11" s="679">
        <v>109276543.69</v>
      </c>
      <c r="W11" s="688"/>
      <c r="X11" s="697">
        <v>0</v>
      </c>
      <c r="Y11" s="688"/>
      <c r="Z11" s="688"/>
      <c r="AA11" s="688"/>
      <c r="AB11" s="697" t="s">
        <v>1954</v>
      </c>
      <c r="AC11" s="835"/>
      <c r="AD11" s="688"/>
    </row>
    <row r="12" spans="1:30">
      <c r="A12" s="515">
        <v>31</v>
      </c>
      <c r="B12" s="515" t="s">
        <v>1012</v>
      </c>
      <c r="C12" s="688">
        <v>4</v>
      </c>
      <c r="D12" s="688" t="s">
        <v>1396</v>
      </c>
      <c r="E12" s="688" t="s">
        <v>1862</v>
      </c>
      <c r="F12" s="688">
        <v>2</v>
      </c>
      <c r="G12" s="688" t="s">
        <v>2161</v>
      </c>
      <c r="H12" s="708" t="s">
        <v>844</v>
      </c>
      <c r="I12" s="679">
        <v>10108128</v>
      </c>
      <c r="J12" s="679">
        <v>0</v>
      </c>
      <c r="K12" s="679">
        <v>0</v>
      </c>
      <c r="L12" s="679">
        <v>0</v>
      </c>
      <c r="M12" s="679">
        <v>0</v>
      </c>
      <c r="N12" s="679">
        <v>0</v>
      </c>
      <c r="O12" s="679">
        <v>10108128</v>
      </c>
      <c r="P12" s="679">
        <v>20519.49984</v>
      </c>
      <c r="Q12" s="679">
        <v>113918.60256</v>
      </c>
      <c r="R12" s="697">
        <v>0.18341128000000001</v>
      </c>
      <c r="S12" s="697">
        <v>0.17988313209025769</v>
      </c>
      <c r="T12" s="697">
        <v>3.5576341399032101</v>
      </c>
      <c r="U12" s="688"/>
      <c r="V12" s="679">
        <v>101795484.59</v>
      </c>
      <c r="W12" s="688"/>
      <c r="X12" s="697">
        <v>0</v>
      </c>
      <c r="Y12" s="688"/>
      <c r="Z12" s="688"/>
      <c r="AA12" s="688"/>
      <c r="AB12" s="697" t="s">
        <v>1954</v>
      </c>
      <c r="AC12" s="835"/>
      <c r="AD12" s="688"/>
    </row>
    <row r="13" spans="1:30">
      <c r="C13" s="688"/>
      <c r="D13" s="688"/>
      <c r="E13" s="688"/>
      <c r="F13" s="688"/>
      <c r="G13" s="701" t="s">
        <v>2162</v>
      </c>
      <c r="H13" s="710"/>
      <c r="I13" s="492">
        <v>16867521</v>
      </c>
      <c r="J13" s="492">
        <v>0</v>
      </c>
      <c r="K13" s="492">
        <v>0</v>
      </c>
      <c r="L13" s="492">
        <v>0</v>
      </c>
      <c r="M13" s="649">
        <v>0</v>
      </c>
      <c r="N13" s="492">
        <v>0</v>
      </c>
      <c r="O13" s="492">
        <v>16867521</v>
      </c>
      <c r="P13" s="492">
        <v>56513.258400000006</v>
      </c>
      <c r="Q13" s="492">
        <v>267119.50398000004</v>
      </c>
      <c r="R13" s="493">
        <v>0.43006787000000002</v>
      </c>
      <c r="S13" s="493">
        <v>0.42179496533949107</v>
      </c>
      <c r="T13" s="626"/>
      <c r="U13" s="688"/>
      <c r="V13" s="679">
        <v>222205901.44</v>
      </c>
      <c r="W13" s="688">
        <v>0</v>
      </c>
      <c r="X13" s="697">
        <v>0</v>
      </c>
      <c r="Y13" s="688">
        <v>0</v>
      </c>
      <c r="Z13" s="688">
        <v>0</v>
      </c>
      <c r="AA13" s="688">
        <v>0</v>
      </c>
      <c r="AB13" s="697">
        <v>0</v>
      </c>
      <c r="AC13" s="835">
        <v>0</v>
      </c>
      <c r="AD13" s="688">
        <v>0</v>
      </c>
    </row>
    <row r="14" spans="1:30">
      <c r="C14" s="688"/>
      <c r="D14" s="688"/>
      <c r="E14" s="688"/>
      <c r="F14" s="688"/>
      <c r="G14" s="701"/>
      <c r="H14" s="693" t="s">
        <v>2163</v>
      </c>
      <c r="I14" s="625"/>
      <c r="J14" s="625"/>
      <c r="K14" s="625"/>
      <c r="L14" s="625"/>
      <c r="M14" s="679"/>
      <c r="N14" s="625"/>
      <c r="O14" s="625"/>
      <c r="P14" s="625"/>
      <c r="Q14" s="625"/>
      <c r="R14" s="626"/>
      <c r="S14" s="626"/>
      <c r="T14" s="626"/>
      <c r="U14" s="688"/>
      <c r="V14" s="679"/>
      <c r="W14" s="688"/>
      <c r="X14" s="697"/>
      <c r="Y14" s="688"/>
      <c r="Z14" s="688"/>
      <c r="AA14" s="688"/>
      <c r="AB14" s="697"/>
      <c r="AC14" s="835"/>
      <c r="AD14" s="688"/>
    </row>
    <row r="15" spans="1:30">
      <c r="A15" s="515">
        <v>31</v>
      </c>
      <c r="B15" s="515" t="s">
        <v>1012</v>
      </c>
      <c r="C15" s="688">
        <v>5</v>
      </c>
      <c r="D15" s="688" t="s">
        <v>1014</v>
      </c>
      <c r="E15" s="688" t="s">
        <v>1589</v>
      </c>
      <c r="F15" s="688">
        <v>3</v>
      </c>
      <c r="G15" s="688" t="s">
        <v>2163</v>
      </c>
      <c r="H15" s="708" t="s">
        <v>838</v>
      </c>
      <c r="I15" s="679">
        <v>1858077</v>
      </c>
      <c r="J15" s="679">
        <v>0</v>
      </c>
      <c r="K15" s="679">
        <v>0</v>
      </c>
      <c r="L15" s="679">
        <v>0</v>
      </c>
      <c r="M15" s="679">
        <v>0</v>
      </c>
      <c r="N15" s="679">
        <v>0</v>
      </c>
      <c r="O15" s="679">
        <v>1858077</v>
      </c>
      <c r="P15" s="679">
        <v>2396.9193300000002</v>
      </c>
      <c r="Q15" s="679">
        <v>13285.250550000001</v>
      </c>
      <c r="R15" s="697">
        <v>2.138953E-2</v>
      </c>
      <c r="S15" s="697">
        <v>2.0978070533117139E-2</v>
      </c>
      <c r="T15" s="697">
        <v>2.3807368190420299</v>
      </c>
      <c r="U15" s="688"/>
      <c r="V15" s="679">
        <v>12210097.67</v>
      </c>
      <c r="W15" s="688"/>
      <c r="X15" s="697">
        <v>0</v>
      </c>
      <c r="Y15" s="688"/>
      <c r="Z15" s="688"/>
      <c r="AA15" s="688"/>
      <c r="AB15" s="697" t="s">
        <v>1954</v>
      </c>
      <c r="AC15" s="835"/>
      <c r="AD15" s="688"/>
    </row>
    <row r="16" spans="1:30">
      <c r="A16" s="515">
        <v>31</v>
      </c>
      <c r="B16" s="515" t="s">
        <v>1012</v>
      </c>
      <c r="C16" s="688">
        <v>6</v>
      </c>
      <c r="D16" s="688" t="s">
        <v>1388</v>
      </c>
      <c r="E16" s="688" t="s">
        <v>1859</v>
      </c>
      <c r="F16" s="688">
        <v>3</v>
      </c>
      <c r="G16" s="688" t="s">
        <v>2163</v>
      </c>
      <c r="H16" s="708" t="s">
        <v>1389</v>
      </c>
      <c r="I16" s="679">
        <v>1584070</v>
      </c>
      <c r="J16" s="679">
        <v>0</v>
      </c>
      <c r="K16" s="679">
        <v>0</v>
      </c>
      <c r="L16" s="679">
        <v>0</v>
      </c>
      <c r="M16" s="679">
        <v>0</v>
      </c>
      <c r="N16" s="679">
        <v>0</v>
      </c>
      <c r="O16" s="679">
        <v>1584070</v>
      </c>
      <c r="P16" s="679">
        <v>8981.6769000000004</v>
      </c>
      <c r="Q16" s="679">
        <v>15238.7534</v>
      </c>
      <c r="R16" s="697">
        <v>2.4534710000000001E-2</v>
      </c>
      <c r="S16" s="697">
        <v>2.4062748569087286E-2</v>
      </c>
      <c r="T16" s="697">
        <v>0.78574900793650704</v>
      </c>
      <c r="U16" s="688"/>
      <c r="V16" s="679">
        <v>84564.42</v>
      </c>
      <c r="W16" s="688"/>
      <c r="X16" s="697">
        <v>0</v>
      </c>
      <c r="Y16" s="688"/>
      <c r="Z16" s="688"/>
      <c r="AA16" s="688"/>
      <c r="AB16" s="697" t="s">
        <v>1954</v>
      </c>
      <c r="AC16" s="835"/>
      <c r="AD16" s="688"/>
    </row>
    <row r="17" spans="1:30">
      <c r="A17" s="515">
        <v>31</v>
      </c>
      <c r="B17" s="515" t="s">
        <v>1012</v>
      </c>
      <c r="C17" s="688">
        <v>7</v>
      </c>
      <c r="D17" s="688" t="s">
        <v>1018</v>
      </c>
      <c r="E17" s="688" t="s">
        <v>1595</v>
      </c>
      <c r="F17" s="688">
        <v>3</v>
      </c>
      <c r="G17" s="688" t="s">
        <v>2163</v>
      </c>
      <c r="H17" s="708" t="s">
        <v>845</v>
      </c>
      <c r="I17" s="679">
        <v>1948462</v>
      </c>
      <c r="J17" s="679">
        <v>0</v>
      </c>
      <c r="K17" s="679">
        <v>0</v>
      </c>
      <c r="L17" s="679">
        <v>0</v>
      </c>
      <c r="M17" s="679">
        <v>0</v>
      </c>
      <c r="N17" s="679">
        <v>0</v>
      </c>
      <c r="O17" s="679">
        <v>1948462</v>
      </c>
      <c r="P17" s="679">
        <v>13269.026220000002</v>
      </c>
      <c r="Q17" s="679">
        <v>59311.183280000005</v>
      </c>
      <c r="R17" s="697">
        <v>9.5492220000000003E-2</v>
      </c>
      <c r="S17" s="697">
        <v>9.3655304547529059E-2</v>
      </c>
      <c r="T17" s="697">
        <v>4.2933268698976503</v>
      </c>
      <c r="U17" s="688"/>
      <c r="V17" s="679">
        <v>15332686.779999999</v>
      </c>
      <c r="W17" s="688"/>
      <c r="X17" s="697">
        <v>0</v>
      </c>
      <c r="Y17" s="688"/>
      <c r="Z17" s="688"/>
      <c r="AA17" s="688"/>
      <c r="AB17" s="697" t="s">
        <v>1954</v>
      </c>
      <c r="AC17" s="835"/>
      <c r="AD17" s="688"/>
    </row>
    <row r="18" spans="1:30">
      <c r="C18" s="688"/>
      <c r="D18" s="688"/>
      <c r="E18" s="688"/>
      <c r="F18" s="688"/>
      <c r="G18" s="701" t="s">
        <v>2164</v>
      </c>
      <c r="H18" s="710"/>
      <c r="I18" s="492">
        <v>5390609</v>
      </c>
      <c r="J18" s="492">
        <v>0</v>
      </c>
      <c r="K18" s="492">
        <v>0</v>
      </c>
      <c r="L18" s="492">
        <v>0</v>
      </c>
      <c r="M18" s="649">
        <v>0</v>
      </c>
      <c r="N18" s="492">
        <v>0</v>
      </c>
      <c r="O18" s="492">
        <v>5390609</v>
      </c>
      <c r="P18" s="492">
        <v>24647.622450000003</v>
      </c>
      <c r="Q18" s="492">
        <v>87835.18723000001</v>
      </c>
      <c r="R18" s="493">
        <v>0.14141646000000002</v>
      </c>
      <c r="S18" s="493">
        <v>0.13869612364973349</v>
      </c>
      <c r="T18" s="626"/>
      <c r="U18" s="688"/>
      <c r="V18" s="679">
        <v>27627348.869999997</v>
      </c>
      <c r="W18" s="688">
        <v>0</v>
      </c>
      <c r="X18" s="697">
        <v>0</v>
      </c>
      <c r="Y18" s="688">
        <v>0</v>
      </c>
      <c r="Z18" s="688">
        <v>0</v>
      </c>
      <c r="AA18" s="688">
        <v>0</v>
      </c>
      <c r="AB18" s="697">
        <v>0</v>
      </c>
      <c r="AC18" s="835">
        <v>0</v>
      </c>
      <c r="AD18" s="688">
        <v>0</v>
      </c>
    </row>
    <row r="19" spans="1:30">
      <c r="C19" s="688"/>
      <c r="D19" s="688"/>
      <c r="E19" s="688"/>
      <c r="F19" s="688"/>
      <c r="G19" s="701"/>
      <c r="H19" s="693" t="s">
        <v>2165</v>
      </c>
      <c r="I19" s="625"/>
      <c r="J19" s="625"/>
      <c r="K19" s="625"/>
      <c r="L19" s="625"/>
      <c r="M19" s="679"/>
      <c r="N19" s="625"/>
      <c r="O19" s="625"/>
      <c r="P19" s="625"/>
      <c r="Q19" s="625"/>
      <c r="R19" s="626"/>
      <c r="S19" s="626"/>
      <c r="T19" s="626"/>
      <c r="U19" s="688"/>
      <c r="V19" s="679"/>
      <c r="W19" s="688"/>
      <c r="X19" s="697"/>
      <c r="Y19" s="688"/>
      <c r="Z19" s="688"/>
      <c r="AA19" s="688"/>
      <c r="AB19" s="697"/>
      <c r="AC19" s="835"/>
      <c r="AD19" s="688"/>
    </row>
    <row r="20" spans="1:30">
      <c r="A20" s="515">
        <v>30</v>
      </c>
      <c r="B20" s="515" t="s">
        <v>1003</v>
      </c>
      <c r="C20" s="688">
        <v>8</v>
      </c>
      <c r="D20" s="818" t="s">
        <v>1431</v>
      </c>
      <c r="E20" s="688" t="s">
        <v>1852</v>
      </c>
      <c r="F20" s="688">
        <v>4</v>
      </c>
      <c r="G20" s="688" t="s">
        <v>2165</v>
      </c>
      <c r="H20" s="708" t="s">
        <v>1432</v>
      </c>
      <c r="I20" s="679">
        <v>500000</v>
      </c>
      <c r="J20" s="679">
        <v>0</v>
      </c>
      <c r="K20" s="679">
        <v>0</v>
      </c>
      <c r="L20" s="679">
        <v>0</v>
      </c>
      <c r="M20" s="679">
        <v>0</v>
      </c>
      <c r="N20" s="679">
        <v>0</v>
      </c>
      <c r="O20" s="679">
        <v>500000</v>
      </c>
      <c r="P20" s="679">
        <v>1900</v>
      </c>
      <c r="Q20" s="679">
        <v>4115</v>
      </c>
      <c r="R20" s="697">
        <v>6.6252300000000002E-3</v>
      </c>
      <c r="S20" s="697">
        <v>6.4977894032850611E-3</v>
      </c>
      <c r="T20" s="697">
        <v>2.5</v>
      </c>
      <c r="U20" s="688"/>
      <c r="V20" s="679">
        <v>3100000</v>
      </c>
      <c r="W20" s="688"/>
      <c r="X20" s="697">
        <v>0</v>
      </c>
      <c r="Y20" s="688"/>
      <c r="Z20" s="688"/>
      <c r="AA20" s="688"/>
      <c r="AB20" s="697" t="s">
        <v>1954</v>
      </c>
      <c r="AC20" s="835"/>
      <c r="AD20" s="688"/>
    </row>
    <row r="21" spans="1:30">
      <c r="A21" s="515">
        <v>30</v>
      </c>
      <c r="B21" s="515" t="s">
        <v>1003</v>
      </c>
      <c r="C21" s="688">
        <v>9</v>
      </c>
      <c r="D21" s="688" t="s">
        <v>1376</v>
      </c>
      <c r="E21" s="688" t="s">
        <v>1853</v>
      </c>
      <c r="F21" s="688">
        <v>4</v>
      </c>
      <c r="G21" s="688" t="s">
        <v>2165</v>
      </c>
      <c r="H21" s="708" t="s">
        <v>1377</v>
      </c>
      <c r="I21" s="679">
        <v>1333580</v>
      </c>
      <c r="J21" s="679">
        <v>0</v>
      </c>
      <c r="K21" s="679">
        <v>0</v>
      </c>
      <c r="L21" s="679">
        <v>0</v>
      </c>
      <c r="M21" s="679">
        <v>0</v>
      </c>
      <c r="N21" s="679">
        <v>445000</v>
      </c>
      <c r="O21" s="679">
        <v>888580</v>
      </c>
      <c r="P21" s="679">
        <v>4647.2734</v>
      </c>
      <c r="Q21" s="679">
        <v>58770.681200000006</v>
      </c>
      <c r="R21" s="697">
        <v>9.4621999999999998E-2</v>
      </c>
      <c r="S21" s="697">
        <v>9.2801824914995043E-2</v>
      </c>
      <c r="T21" s="697">
        <v>1.0829355208651901</v>
      </c>
      <c r="U21" s="688"/>
      <c r="V21" s="679">
        <v>37339961.119999997</v>
      </c>
      <c r="W21" s="688"/>
      <c r="X21" s="697">
        <v>0</v>
      </c>
      <c r="Y21" s="688"/>
      <c r="Z21" s="688"/>
      <c r="AA21" s="688"/>
      <c r="AB21" s="697" t="s">
        <v>1954</v>
      </c>
      <c r="AC21" s="835"/>
      <c r="AD21" s="688"/>
    </row>
    <row r="22" spans="1:30">
      <c r="A22" s="515">
        <v>30</v>
      </c>
      <c r="B22" s="515" t="s">
        <v>1003</v>
      </c>
      <c r="C22" s="688">
        <v>10</v>
      </c>
      <c r="D22" s="688" t="s">
        <v>1382</v>
      </c>
      <c r="E22" s="688" t="s">
        <v>1857</v>
      </c>
      <c r="F22" s="688">
        <v>4</v>
      </c>
      <c r="G22" s="688" t="s">
        <v>2165</v>
      </c>
      <c r="H22" s="708" t="s">
        <v>1383</v>
      </c>
      <c r="I22" s="679">
        <v>371026</v>
      </c>
      <c r="J22" s="679">
        <v>0</v>
      </c>
      <c r="K22" s="679">
        <v>0</v>
      </c>
      <c r="L22" s="679">
        <v>0</v>
      </c>
      <c r="M22" s="679">
        <v>0</v>
      </c>
      <c r="N22" s="679">
        <v>50000</v>
      </c>
      <c r="O22" s="679">
        <v>321026</v>
      </c>
      <c r="P22" s="679">
        <v>542.53411219999998</v>
      </c>
      <c r="Q22" s="679">
        <v>738.35980000000006</v>
      </c>
      <c r="R22" s="697">
        <v>1.18877E-3</v>
      </c>
      <c r="S22" s="697">
        <v>1.1659068005471875E-3</v>
      </c>
      <c r="T22" s="697">
        <v>0.88436914600550898</v>
      </c>
      <c r="U22" s="688"/>
      <c r="V22" s="679">
        <v>1968553</v>
      </c>
      <c r="W22" s="688"/>
      <c r="X22" s="697">
        <v>0</v>
      </c>
      <c r="Y22" s="688"/>
      <c r="Z22" s="688"/>
      <c r="AA22" s="688"/>
      <c r="AB22" s="697" t="s">
        <v>1954</v>
      </c>
      <c r="AC22" s="835"/>
      <c r="AD22" s="688"/>
    </row>
    <row r="23" spans="1:30">
      <c r="A23" s="515">
        <v>30</v>
      </c>
      <c r="B23" s="515" t="s">
        <v>1003</v>
      </c>
      <c r="C23" s="688">
        <v>11</v>
      </c>
      <c r="D23" s="688" t="s">
        <v>1009</v>
      </c>
      <c r="E23" s="688" t="s">
        <v>1855</v>
      </c>
      <c r="F23" s="688">
        <v>4</v>
      </c>
      <c r="G23" s="688" t="s">
        <v>2165</v>
      </c>
      <c r="H23" s="708" t="s">
        <v>1010</v>
      </c>
      <c r="I23" s="679">
        <v>556752</v>
      </c>
      <c r="J23" s="679">
        <v>0</v>
      </c>
      <c r="K23" s="679">
        <v>0</v>
      </c>
      <c r="L23" s="679">
        <v>0</v>
      </c>
      <c r="M23" s="679">
        <v>0</v>
      </c>
      <c r="N23" s="679">
        <v>184000</v>
      </c>
      <c r="O23" s="679">
        <v>372752</v>
      </c>
      <c r="P23" s="679">
        <v>178.9209208</v>
      </c>
      <c r="Q23" s="679">
        <v>764.14159999999993</v>
      </c>
      <c r="R23" s="697">
        <v>1.23028E-3</v>
      </c>
      <c r="S23" s="697">
        <v>1.2066175433995848E-3</v>
      </c>
      <c r="T23" s="697">
        <v>0.82539387296420497</v>
      </c>
      <c r="U23" s="688"/>
      <c r="V23" s="679">
        <v>39241449.229999997</v>
      </c>
      <c r="W23" s="688"/>
      <c r="X23" s="697">
        <v>0</v>
      </c>
      <c r="Y23" s="688"/>
      <c r="Z23" s="688"/>
      <c r="AA23" s="688"/>
      <c r="AB23" s="697" t="s">
        <v>1954</v>
      </c>
      <c r="AC23" s="835"/>
      <c r="AD23" s="688"/>
    </row>
    <row r="24" spans="1:30">
      <c r="C24" s="688"/>
      <c r="D24" s="688"/>
      <c r="E24" s="688"/>
      <c r="F24" s="688"/>
      <c r="G24" s="701" t="s">
        <v>2166</v>
      </c>
      <c r="H24" s="710"/>
      <c r="I24" s="492">
        <v>2761358</v>
      </c>
      <c r="J24" s="492">
        <v>0</v>
      </c>
      <c r="K24" s="492">
        <v>0</v>
      </c>
      <c r="L24" s="492">
        <v>0</v>
      </c>
      <c r="M24" s="649">
        <v>0</v>
      </c>
      <c r="N24" s="492">
        <v>679000</v>
      </c>
      <c r="O24" s="492">
        <v>2082358</v>
      </c>
      <c r="P24" s="492">
        <v>7268.7284330000002</v>
      </c>
      <c r="Q24" s="492">
        <v>64388.182600000007</v>
      </c>
      <c r="R24" s="493">
        <v>0.10366628</v>
      </c>
      <c r="S24" s="493">
        <v>0.10167213866222688</v>
      </c>
      <c r="T24" s="626"/>
      <c r="U24" s="688"/>
      <c r="V24" s="679">
        <v>81649963.349999994</v>
      </c>
      <c r="W24" s="688">
        <v>0</v>
      </c>
      <c r="X24" s="697">
        <v>0</v>
      </c>
      <c r="Y24" s="688">
        <v>0</v>
      </c>
      <c r="Z24" s="688">
        <v>0</v>
      </c>
      <c r="AA24" s="688">
        <v>0</v>
      </c>
      <c r="AB24" s="697">
        <v>0</v>
      </c>
      <c r="AC24" s="835">
        <v>0</v>
      </c>
      <c r="AD24" s="688">
        <v>0</v>
      </c>
    </row>
    <row r="25" spans="1:30">
      <c r="C25" s="688"/>
      <c r="D25" s="688"/>
      <c r="E25" s="688"/>
      <c r="F25" s="688"/>
      <c r="G25" s="701"/>
      <c r="H25" s="693" t="s">
        <v>2167</v>
      </c>
      <c r="I25" s="625"/>
      <c r="J25" s="625"/>
      <c r="K25" s="625"/>
      <c r="L25" s="625"/>
      <c r="M25" s="679"/>
      <c r="N25" s="625"/>
      <c r="O25" s="625"/>
      <c r="P25" s="625"/>
      <c r="Q25" s="625"/>
      <c r="R25" s="626"/>
      <c r="S25" s="626"/>
      <c r="T25" s="626"/>
      <c r="U25" s="688"/>
      <c r="V25" s="679"/>
      <c r="W25" s="688"/>
      <c r="X25" s="697"/>
      <c r="Y25" s="688"/>
      <c r="Z25" s="688"/>
      <c r="AA25" s="688"/>
      <c r="AB25" s="697"/>
      <c r="AC25" s="835"/>
      <c r="AD25" s="688"/>
    </row>
    <row r="26" spans="1:30">
      <c r="A26" s="515">
        <v>30</v>
      </c>
      <c r="B26" s="515" t="s">
        <v>1003</v>
      </c>
      <c r="C26" s="688">
        <v>12</v>
      </c>
      <c r="D26" s="688" t="s">
        <v>1360</v>
      </c>
      <c r="E26" s="688" t="s">
        <v>1846</v>
      </c>
      <c r="F26" s="688">
        <v>5</v>
      </c>
      <c r="G26" s="688" t="s">
        <v>2167</v>
      </c>
      <c r="H26" s="708" t="s">
        <v>1361</v>
      </c>
      <c r="I26" s="679">
        <v>663832</v>
      </c>
      <c r="J26" s="679">
        <v>0</v>
      </c>
      <c r="K26" s="679">
        <v>0</v>
      </c>
      <c r="L26" s="679">
        <v>0</v>
      </c>
      <c r="M26" s="679">
        <v>0</v>
      </c>
      <c r="N26" s="679">
        <v>0</v>
      </c>
      <c r="O26" s="679">
        <v>663832</v>
      </c>
      <c r="P26" s="679">
        <v>431.49108000000001</v>
      </c>
      <c r="Q26" s="679">
        <v>1427.2388000000001</v>
      </c>
      <c r="R26" s="697">
        <v>2.29788E-3</v>
      </c>
      <c r="S26" s="697">
        <v>2.2536809600479431E-3</v>
      </c>
      <c r="T26" s="697">
        <v>4.4332901467897203</v>
      </c>
      <c r="U26" s="688"/>
      <c r="V26" s="679">
        <v>4019204.16</v>
      </c>
      <c r="W26" s="688"/>
      <c r="X26" s="697">
        <v>0</v>
      </c>
      <c r="Y26" s="688"/>
      <c r="Z26" s="688"/>
      <c r="AA26" s="688"/>
      <c r="AB26" s="697" t="s">
        <v>1954</v>
      </c>
      <c r="AC26" s="835"/>
      <c r="AD26" s="688"/>
    </row>
    <row r="27" spans="1:30">
      <c r="A27" s="515">
        <v>30</v>
      </c>
      <c r="B27" s="515" t="s">
        <v>1003</v>
      </c>
      <c r="C27" s="688">
        <v>13</v>
      </c>
      <c r="D27" s="688" t="s">
        <v>1362</v>
      </c>
      <c r="E27" s="688" t="s">
        <v>1847</v>
      </c>
      <c r="F27" s="688">
        <v>5</v>
      </c>
      <c r="G27" s="688" t="s">
        <v>2167</v>
      </c>
      <c r="H27" s="708" t="s">
        <v>1363</v>
      </c>
      <c r="I27" s="679">
        <v>3988559</v>
      </c>
      <c r="J27" s="679">
        <v>0</v>
      </c>
      <c r="K27" s="679">
        <v>0</v>
      </c>
      <c r="L27" s="679">
        <v>0</v>
      </c>
      <c r="M27" s="679">
        <v>0</v>
      </c>
      <c r="N27" s="679">
        <v>0</v>
      </c>
      <c r="O27" s="679">
        <v>3988559</v>
      </c>
      <c r="P27" s="679">
        <v>7224.9314175000009</v>
      </c>
      <c r="Q27" s="679">
        <v>9014.1433400000005</v>
      </c>
      <c r="R27" s="697">
        <v>1.451296E-2</v>
      </c>
      <c r="S27" s="697">
        <v>1.4233780090970743E-2</v>
      </c>
      <c r="T27" s="697">
        <v>1.2597699820694199</v>
      </c>
      <c r="U27" s="688"/>
      <c r="V27" s="679" t="e">
        <v>#N/A</v>
      </c>
      <c r="W27" s="688"/>
      <c r="X27" s="697">
        <v>0</v>
      </c>
      <c r="Y27" s="688"/>
      <c r="Z27" s="688"/>
      <c r="AA27" s="688"/>
      <c r="AB27" s="697" t="e">
        <v>#N/A</v>
      </c>
      <c r="AC27" s="835"/>
      <c r="AD27" s="688"/>
    </row>
    <row r="28" spans="1:30">
      <c r="A28" s="515">
        <v>30</v>
      </c>
      <c r="B28" s="515" t="s">
        <v>1003</v>
      </c>
      <c r="C28" s="688">
        <v>14</v>
      </c>
      <c r="D28" s="688" t="s">
        <v>1005</v>
      </c>
      <c r="E28" s="688" t="s">
        <v>1848</v>
      </c>
      <c r="F28" s="688">
        <v>5</v>
      </c>
      <c r="G28" s="688" t="s">
        <v>2167</v>
      </c>
      <c r="H28" s="708" t="s">
        <v>1364</v>
      </c>
      <c r="I28" s="679">
        <v>2368064</v>
      </c>
      <c r="J28" s="679">
        <v>0</v>
      </c>
      <c r="K28" s="679">
        <v>0</v>
      </c>
      <c r="L28" s="679">
        <v>0</v>
      </c>
      <c r="M28" s="679">
        <v>0</v>
      </c>
      <c r="N28" s="679">
        <v>490000</v>
      </c>
      <c r="O28" s="679">
        <v>1878064</v>
      </c>
      <c r="P28" s="679">
        <v>1427.3286257</v>
      </c>
      <c r="Q28" s="679">
        <v>2685.6315199999999</v>
      </c>
      <c r="R28" s="697">
        <v>4.3239200000000002E-3</v>
      </c>
      <c r="S28" s="697">
        <v>4.2407455727300975E-3</v>
      </c>
      <c r="T28" s="697">
        <v>2.9977366104064802</v>
      </c>
      <c r="U28" s="688"/>
      <c r="V28" s="679">
        <v>16246805.68</v>
      </c>
      <c r="W28" s="688"/>
      <c r="X28" s="697">
        <v>0</v>
      </c>
      <c r="Y28" s="688"/>
      <c r="Z28" s="688"/>
      <c r="AA28" s="688"/>
      <c r="AB28" s="697" t="s">
        <v>1954</v>
      </c>
      <c r="AC28" s="835"/>
      <c r="AD28" s="688"/>
    </row>
    <row r="29" spans="1:30">
      <c r="A29" s="515">
        <v>30</v>
      </c>
      <c r="B29" s="515" t="s">
        <v>1003</v>
      </c>
      <c r="C29" s="688">
        <v>15</v>
      </c>
      <c r="D29" s="688" t="s">
        <v>1006</v>
      </c>
      <c r="E29" s="688" t="s">
        <v>1585</v>
      </c>
      <c r="F29" s="688">
        <v>5</v>
      </c>
      <c r="G29" s="688" t="s">
        <v>2167</v>
      </c>
      <c r="H29" s="708" t="s">
        <v>2227</v>
      </c>
      <c r="I29" s="679">
        <v>8271554</v>
      </c>
      <c r="J29" s="679">
        <v>0</v>
      </c>
      <c r="K29" s="679">
        <v>0</v>
      </c>
      <c r="L29" s="679">
        <v>0</v>
      </c>
      <c r="M29" s="679">
        <v>0</v>
      </c>
      <c r="N29" s="679">
        <v>0</v>
      </c>
      <c r="O29" s="679">
        <v>8271554</v>
      </c>
      <c r="P29" s="679">
        <v>1654.3112800000001</v>
      </c>
      <c r="Q29" s="679">
        <v>12820.9087</v>
      </c>
      <c r="R29" s="697">
        <v>2.0641929999999999E-2</v>
      </c>
      <c r="S29" s="697">
        <v>2.024485168683967E-2</v>
      </c>
      <c r="T29" s="697">
        <v>2.9036557072794298</v>
      </c>
      <c r="U29" s="688"/>
      <c r="V29" s="679">
        <v>20399309.449999999</v>
      </c>
      <c r="W29" s="688"/>
      <c r="X29" s="697">
        <v>0</v>
      </c>
      <c r="Y29" s="688"/>
      <c r="Z29" s="688"/>
      <c r="AA29" s="688"/>
      <c r="AB29" s="697" t="s">
        <v>1954</v>
      </c>
      <c r="AC29" s="835"/>
      <c r="AD29" s="688"/>
    </row>
    <row r="30" spans="1:30">
      <c r="A30" s="515">
        <v>30</v>
      </c>
      <c r="B30" s="515" t="s">
        <v>1003</v>
      </c>
      <c r="C30" s="688">
        <v>16</v>
      </c>
      <c r="D30" s="688" t="s">
        <v>1365</v>
      </c>
      <c r="E30" s="688" t="s">
        <v>1849</v>
      </c>
      <c r="F30" s="688">
        <v>5</v>
      </c>
      <c r="G30" s="688" t="s">
        <v>2167</v>
      </c>
      <c r="H30" s="708" t="s">
        <v>1366</v>
      </c>
      <c r="I30" s="679">
        <v>6433579</v>
      </c>
      <c r="J30" s="679">
        <v>0</v>
      </c>
      <c r="K30" s="679">
        <v>0</v>
      </c>
      <c r="L30" s="679">
        <v>0</v>
      </c>
      <c r="M30" s="679">
        <v>0</v>
      </c>
      <c r="N30" s="679">
        <v>1429000</v>
      </c>
      <c r="O30" s="679">
        <v>5004579</v>
      </c>
      <c r="P30" s="679">
        <v>4504.1212629000001</v>
      </c>
      <c r="Q30" s="679">
        <v>8157.4637699999994</v>
      </c>
      <c r="R30" s="697">
        <v>1.313368E-2</v>
      </c>
      <c r="S30" s="697">
        <v>1.2881040496327533E-2</v>
      </c>
      <c r="T30" s="697">
        <v>2.3595085585938098</v>
      </c>
      <c r="U30" s="688"/>
      <c r="V30" s="679">
        <v>77968223.230000004</v>
      </c>
      <c r="W30" s="688"/>
      <c r="X30" s="697">
        <v>0</v>
      </c>
      <c r="Y30" s="688"/>
      <c r="Z30" s="688"/>
      <c r="AA30" s="688"/>
      <c r="AB30" s="697" t="s">
        <v>1954</v>
      </c>
      <c r="AC30" s="835"/>
      <c r="AD30" s="688"/>
    </row>
    <row r="31" spans="1:30">
      <c r="A31" s="515">
        <v>17</v>
      </c>
      <c r="B31" s="515" t="s">
        <v>1003</v>
      </c>
      <c r="C31" s="688">
        <v>17</v>
      </c>
      <c r="D31" s="688" t="s">
        <v>1369</v>
      </c>
      <c r="E31" s="688" t="s">
        <v>1904</v>
      </c>
      <c r="F31" s="688">
        <v>5</v>
      </c>
      <c r="G31" s="688" t="s">
        <v>2167</v>
      </c>
      <c r="H31" s="708" t="s">
        <v>836</v>
      </c>
      <c r="I31" s="679">
        <v>98518</v>
      </c>
      <c r="J31" s="679">
        <v>0</v>
      </c>
      <c r="K31" s="679">
        <v>0</v>
      </c>
      <c r="L31" s="679">
        <v>0</v>
      </c>
      <c r="M31" s="679">
        <v>0</v>
      </c>
      <c r="N31" s="679">
        <v>0</v>
      </c>
      <c r="O31" s="679">
        <v>98518</v>
      </c>
      <c r="P31" s="679">
        <v>0</v>
      </c>
      <c r="Q31" s="679">
        <v>0</v>
      </c>
      <c r="R31" s="697">
        <v>0</v>
      </c>
      <c r="S31" s="697">
        <v>0</v>
      </c>
      <c r="T31" s="697">
        <v>0.60317265953603905</v>
      </c>
      <c r="U31" s="688"/>
      <c r="V31" s="679">
        <v>988952.06</v>
      </c>
      <c r="W31" s="688"/>
      <c r="X31" s="697">
        <v>0</v>
      </c>
      <c r="Y31" s="688"/>
      <c r="Z31" s="688"/>
      <c r="AA31" s="688"/>
      <c r="AB31" s="697" t="s">
        <v>1954</v>
      </c>
      <c r="AC31" s="835" t="s">
        <v>2226</v>
      </c>
      <c r="AD31" s="688"/>
    </row>
    <row r="32" spans="1:30">
      <c r="A32" s="515">
        <v>30</v>
      </c>
      <c r="B32" s="515" t="s">
        <v>1003</v>
      </c>
      <c r="C32" s="688">
        <v>18</v>
      </c>
      <c r="D32" s="688" t="s">
        <v>1372</v>
      </c>
      <c r="E32" s="688" t="s">
        <v>1850</v>
      </c>
      <c r="F32" s="688">
        <v>5</v>
      </c>
      <c r="G32" s="688" t="s">
        <v>2167</v>
      </c>
      <c r="H32" s="708" t="s">
        <v>1373</v>
      </c>
      <c r="I32" s="679">
        <v>1775606</v>
      </c>
      <c r="J32" s="679">
        <v>0</v>
      </c>
      <c r="K32" s="679">
        <v>0</v>
      </c>
      <c r="L32" s="679">
        <v>0</v>
      </c>
      <c r="M32" s="679">
        <v>0</v>
      </c>
      <c r="N32" s="679">
        <v>0</v>
      </c>
      <c r="O32" s="679">
        <v>1775606</v>
      </c>
      <c r="P32" s="679">
        <v>0</v>
      </c>
      <c r="Q32" s="679">
        <v>0</v>
      </c>
      <c r="R32" s="697">
        <v>0</v>
      </c>
      <c r="S32" s="697">
        <v>0</v>
      </c>
      <c r="T32" s="697">
        <v>3.49391184573002</v>
      </c>
      <c r="U32" s="688"/>
      <c r="V32" s="679">
        <v>10594362.41</v>
      </c>
      <c r="W32" s="688"/>
      <c r="X32" s="697">
        <v>0</v>
      </c>
      <c r="Y32" s="688"/>
      <c r="Z32" s="688"/>
      <c r="AA32" s="688"/>
      <c r="AB32" s="697" t="s">
        <v>1954</v>
      </c>
      <c r="AC32" s="835" t="s">
        <v>2226</v>
      </c>
      <c r="AD32" s="688"/>
    </row>
    <row r="33" spans="1:30">
      <c r="A33" s="515">
        <v>30</v>
      </c>
      <c r="B33" s="515" t="s">
        <v>1003</v>
      </c>
      <c r="C33" s="688">
        <v>19</v>
      </c>
      <c r="D33" s="688" t="s">
        <v>1374</v>
      </c>
      <c r="E33" s="688" t="s">
        <v>1851</v>
      </c>
      <c r="F33" s="688">
        <v>5</v>
      </c>
      <c r="G33" s="688" t="s">
        <v>2167</v>
      </c>
      <c r="H33" s="708" t="s">
        <v>1375</v>
      </c>
      <c r="I33" s="679">
        <v>993701</v>
      </c>
      <c r="J33" s="679">
        <v>0</v>
      </c>
      <c r="K33" s="679">
        <v>0</v>
      </c>
      <c r="L33" s="679">
        <v>0</v>
      </c>
      <c r="M33" s="679">
        <v>0</v>
      </c>
      <c r="N33" s="679">
        <v>75000</v>
      </c>
      <c r="O33" s="679">
        <v>918701</v>
      </c>
      <c r="P33" s="679">
        <v>3702.3654460999996</v>
      </c>
      <c r="Q33" s="679">
        <v>16499.86996</v>
      </c>
      <c r="R33" s="697">
        <v>2.6565129999999999E-2</v>
      </c>
      <c r="S33" s="697">
        <v>2.6054114260430011E-2</v>
      </c>
      <c r="T33" s="697">
        <v>0.12036141662888</v>
      </c>
      <c r="U33" s="688"/>
      <c r="V33" s="679">
        <v>27565785.300000001</v>
      </c>
      <c r="W33" s="688"/>
      <c r="X33" s="697">
        <v>0</v>
      </c>
      <c r="Y33" s="688"/>
      <c r="Z33" s="688"/>
      <c r="AA33" s="688"/>
      <c r="AB33" s="697" t="s">
        <v>1954</v>
      </c>
      <c r="AC33" s="835"/>
      <c r="AD33" s="688"/>
    </row>
    <row r="34" spans="1:30">
      <c r="A34" s="515">
        <v>30</v>
      </c>
      <c r="B34" s="515" t="s">
        <v>1003</v>
      </c>
      <c r="C34" s="688">
        <v>20</v>
      </c>
      <c r="D34" s="515" t="s">
        <v>2228</v>
      </c>
      <c r="E34" s="688" t="s">
        <v>2229</v>
      </c>
      <c r="F34" s="688">
        <v>5</v>
      </c>
      <c r="G34" s="688" t="s">
        <v>2167</v>
      </c>
      <c r="H34" s="708" t="s">
        <v>2230</v>
      </c>
      <c r="I34" s="679">
        <v>0</v>
      </c>
      <c r="J34" s="679">
        <v>0</v>
      </c>
      <c r="K34" s="679">
        <v>0</v>
      </c>
      <c r="L34" s="679">
        <v>188740</v>
      </c>
      <c r="M34" s="679">
        <v>0</v>
      </c>
      <c r="N34" s="679">
        <v>0</v>
      </c>
      <c r="O34" s="679">
        <v>188740</v>
      </c>
      <c r="P34" s="679">
        <v>0</v>
      </c>
      <c r="Q34" s="679">
        <v>1506.1451999999999</v>
      </c>
      <c r="R34" s="697">
        <v>2.4249200000000001E-3</v>
      </c>
      <c r="S34" s="697">
        <v>2.3782780851442668E-3</v>
      </c>
      <c r="T34" s="697">
        <v>0.12</v>
      </c>
      <c r="U34" s="688"/>
      <c r="V34" s="679" t="e">
        <v>#N/A</v>
      </c>
      <c r="W34" s="688"/>
      <c r="X34" s="697">
        <v>0</v>
      </c>
      <c r="Y34" s="688"/>
      <c r="Z34" s="688"/>
      <c r="AA34" s="688"/>
      <c r="AB34" s="697" t="e">
        <v>#N/A</v>
      </c>
      <c r="AC34" s="835"/>
      <c r="AD34" s="688"/>
    </row>
    <row r="35" spans="1:30">
      <c r="A35" s="515">
        <v>30</v>
      </c>
      <c r="B35" s="515" t="s">
        <v>1003</v>
      </c>
      <c r="C35" s="688">
        <v>21</v>
      </c>
      <c r="D35" s="688" t="s">
        <v>1378</v>
      </c>
      <c r="E35" s="688" t="s">
        <v>1854</v>
      </c>
      <c r="F35" s="688">
        <v>5</v>
      </c>
      <c r="G35" s="688" t="s">
        <v>2167</v>
      </c>
      <c r="H35" s="708" t="s">
        <v>1379</v>
      </c>
      <c r="I35" s="679">
        <v>326292</v>
      </c>
      <c r="J35" s="679">
        <v>0</v>
      </c>
      <c r="K35" s="679">
        <v>0</v>
      </c>
      <c r="L35" s="679">
        <v>0</v>
      </c>
      <c r="M35" s="679">
        <v>0</v>
      </c>
      <c r="N35" s="679">
        <v>0</v>
      </c>
      <c r="O35" s="679">
        <v>326292</v>
      </c>
      <c r="P35" s="679">
        <v>0</v>
      </c>
      <c r="Q35" s="679">
        <v>0</v>
      </c>
      <c r="R35" s="697">
        <v>0</v>
      </c>
      <c r="S35" s="697">
        <v>0</v>
      </c>
      <c r="T35" s="697">
        <v>3.2629199999999998</v>
      </c>
      <c r="U35" s="688"/>
      <c r="V35" s="679">
        <v>3510080.93</v>
      </c>
      <c r="W35" s="688"/>
      <c r="X35" s="697">
        <v>0</v>
      </c>
      <c r="Y35" s="688"/>
      <c r="Z35" s="688"/>
      <c r="AA35" s="688"/>
      <c r="AB35" s="697" t="s">
        <v>1954</v>
      </c>
      <c r="AC35" s="835" t="s">
        <v>2226</v>
      </c>
      <c r="AD35" s="688"/>
    </row>
    <row r="36" spans="1:30">
      <c r="A36" s="515">
        <v>30</v>
      </c>
      <c r="B36" s="515" t="s">
        <v>1003</v>
      </c>
      <c r="C36" s="688">
        <v>22</v>
      </c>
      <c r="D36" s="688" t="s">
        <v>1380</v>
      </c>
      <c r="E36" s="688" t="s">
        <v>1856</v>
      </c>
      <c r="F36" s="688">
        <v>5</v>
      </c>
      <c r="G36" s="688" t="s">
        <v>2167</v>
      </c>
      <c r="H36" s="708" t="s">
        <v>1381</v>
      </c>
      <c r="I36" s="679">
        <v>2262698</v>
      </c>
      <c r="J36" s="679">
        <v>0</v>
      </c>
      <c r="K36" s="679">
        <v>0</v>
      </c>
      <c r="L36" s="679">
        <v>0</v>
      </c>
      <c r="M36" s="679">
        <v>0</v>
      </c>
      <c r="N36" s="679">
        <v>0</v>
      </c>
      <c r="O36" s="679">
        <v>2262698</v>
      </c>
      <c r="P36" s="679">
        <v>2828.3720033</v>
      </c>
      <c r="Q36" s="679">
        <v>5792.5068799999999</v>
      </c>
      <c r="R36" s="697">
        <v>9.3260500000000007E-3</v>
      </c>
      <c r="S36" s="697">
        <v>9.1466560931518365E-3</v>
      </c>
      <c r="T36" s="697">
        <v>4.3992604056492199</v>
      </c>
      <c r="U36" s="688"/>
      <c r="V36" s="679">
        <v>16233569.52</v>
      </c>
      <c r="W36" s="688"/>
      <c r="X36" s="697">
        <v>0</v>
      </c>
      <c r="Y36" s="688"/>
      <c r="Z36" s="688"/>
      <c r="AA36" s="688"/>
      <c r="AB36" s="697" t="s">
        <v>1954</v>
      </c>
      <c r="AC36" s="835"/>
      <c r="AD36" s="688"/>
    </row>
    <row r="37" spans="1:30">
      <c r="C37" s="688"/>
      <c r="D37" s="688"/>
      <c r="E37" s="688"/>
      <c r="F37" s="688"/>
      <c r="G37" s="701" t="s">
        <v>2168</v>
      </c>
      <c r="H37" s="710"/>
      <c r="I37" s="492">
        <v>27182403</v>
      </c>
      <c r="J37" s="492">
        <v>0</v>
      </c>
      <c r="K37" s="492">
        <v>0</v>
      </c>
      <c r="L37" s="492">
        <v>188740</v>
      </c>
      <c r="M37" s="649">
        <v>0</v>
      </c>
      <c r="N37" s="492">
        <v>1994000</v>
      </c>
      <c r="O37" s="492">
        <v>25377143</v>
      </c>
      <c r="P37" s="492">
        <v>21772.921115499998</v>
      </c>
      <c r="Q37" s="492">
        <v>57903.908169999995</v>
      </c>
      <c r="R37" s="493">
        <v>9.3226470000000006E-2</v>
      </c>
      <c r="S37" s="493">
        <v>9.1433147245642096E-2</v>
      </c>
      <c r="T37" s="626"/>
      <c r="U37" s="688"/>
      <c r="V37" s="679" t="e">
        <v>#N/A</v>
      </c>
      <c r="W37" s="688">
        <v>0</v>
      </c>
      <c r="X37" s="697">
        <v>0</v>
      </c>
      <c r="Y37" s="688">
        <v>0</v>
      </c>
      <c r="Z37" s="688">
        <v>0</v>
      </c>
      <c r="AA37" s="688">
        <v>0</v>
      </c>
      <c r="AB37" s="697" t="e">
        <v>#N/A</v>
      </c>
      <c r="AC37" s="835">
        <v>0</v>
      </c>
      <c r="AD37" s="688">
        <v>0</v>
      </c>
    </row>
    <row r="38" spans="1:30">
      <c r="C38" s="688"/>
      <c r="D38" s="688"/>
      <c r="E38" s="688"/>
      <c r="F38" s="688"/>
      <c r="G38" s="701"/>
      <c r="H38" s="693" t="s">
        <v>2169</v>
      </c>
      <c r="I38" s="625"/>
      <c r="J38" s="625"/>
      <c r="K38" s="625"/>
      <c r="L38" s="625"/>
      <c r="M38" s="679"/>
      <c r="N38" s="625"/>
      <c r="O38" s="625"/>
      <c r="P38" s="625"/>
      <c r="Q38" s="625"/>
      <c r="R38" s="626"/>
      <c r="S38" s="626"/>
      <c r="T38" s="626"/>
      <c r="U38" s="688"/>
      <c r="V38" s="679"/>
      <c r="W38" s="688"/>
      <c r="X38" s="697"/>
      <c r="Y38" s="688"/>
      <c r="Z38" s="688"/>
      <c r="AA38" s="688"/>
      <c r="AB38" s="697"/>
      <c r="AC38" s="835"/>
      <c r="AD38" s="688"/>
    </row>
    <row r="39" spans="1:30">
      <c r="A39" s="515">
        <v>26</v>
      </c>
      <c r="B39" s="515" t="s">
        <v>986</v>
      </c>
      <c r="C39" s="688">
        <v>23</v>
      </c>
      <c r="D39" s="688" t="s">
        <v>987</v>
      </c>
      <c r="E39" s="688" t="s">
        <v>1579</v>
      </c>
      <c r="F39" s="688">
        <v>6</v>
      </c>
      <c r="G39" s="688" t="s">
        <v>2169</v>
      </c>
      <c r="H39" s="708" t="s">
        <v>817</v>
      </c>
      <c r="I39" s="679">
        <v>1864104</v>
      </c>
      <c r="J39" s="679">
        <v>0</v>
      </c>
      <c r="K39" s="679">
        <v>0</v>
      </c>
      <c r="L39" s="679">
        <v>0</v>
      </c>
      <c r="M39" s="679">
        <v>0</v>
      </c>
      <c r="N39" s="679">
        <v>185400</v>
      </c>
      <c r="O39" s="679">
        <v>1678704</v>
      </c>
      <c r="P39" s="679">
        <v>106434.59247439999</v>
      </c>
      <c r="Q39" s="679">
        <v>156119.47200000001</v>
      </c>
      <c r="R39" s="697">
        <v>0.25135554999999998</v>
      </c>
      <c r="S39" s="697">
        <v>0.24652040116842255</v>
      </c>
      <c r="T39" s="697">
        <v>0.14660225393332699</v>
      </c>
      <c r="U39" s="688"/>
      <c r="V39" s="679">
        <v>61352802.640000001</v>
      </c>
      <c r="W39" s="688"/>
      <c r="X39" s="697">
        <v>0</v>
      </c>
      <c r="Y39" s="688"/>
      <c r="Z39" s="688"/>
      <c r="AA39" s="688"/>
      <c r="AB39" s="697" t="s">
        <v>1954</v>
      </c>
      <c r="AC39" s="835"/>
      <c r="AD39" s="688"/>
    </row>
    <row r="40" spans="1:30">
      <c r="A40" s="515">
        <v>26</v>
      </c>
      <c r="B40" s="515" t="s">
        <v>986</v>
      </c>
      <c r="C40" s="688">
        <v>24</v>
      </c>
      <c r="D40" s="688" t="s">
        <v>988</v>
      </c>
      <c r="E40" s="688" t="s">
        <v>1826</v>
      </c>
      <c r="F40" s="688">
        <v>6</v>
      </c>
      <c r="G40" s="688" t="s">
        <v>2169</v>
      </c>
      <c r="H40" s="708" t="s">
        <v>818</v>
      </c>
      <c r="I40" s="679">
        <v>30034856</v>
      </c>
      <c r="J40" s="679">
        <v>0</v>
      </c>
      <c r="K40" s="679">
        <v>0</v>
      </c>
      <c r="L40" s="679">
        <v>0</v>
      </c>
      <c r="M40" s="679">
        <v>0</v>
      </c>
      <c r="N40" s="679">
        <v>2304500</v>
      </c>
      <c r="O40" s="679">
        <v>27730356</v>
      </c>
      <c r="P40" s="679">
        <v>253420.50975189998</v>
      </c>
      <c r="Q40" s="679">
        <v>604799.06435999996</v>
      </c>
      <c r="R40" s="697">
        <v>0.97373887999999997</v>
      </c>
      <c r="S40" s="697">
        <v>0.95500776464523141</v>
      </c>
      <c r="T40" s="697">
        <v>2.2003676860038599</v>
      </c>
      <c r="U40" s="688"/>
      <c r="V40" s="679">
        <v>817223734.5</v>
      </c>
      <c r="W40" s="688"/>
      <c r="X40" s="697">
        <v>0</v>
      </c>
      <c r="Y40" s="688"/>
      <c r="Z40" s="688"/>
      <c r="AA40" s="688"/>
      <c r="AB40" s="697" t="s">
        <v>1954</v>
      </c>
      <c r="AC40" s="835"/>
      <c r="AD40" s="688"/>
    </row>
    <row r="41" spans="1:30">
      <c r="A41" s="515">
        <v>26</v>
      </c>
      <c r="B41" s="515" t="s">
        <v>986</v>
      </c>
      <c r="C41" s="688">
        <v>25</v>
      </c>
      <c r="D41" s="688" t="s">
        <v>1829</v>
      </c>
      <c r="E41" s="688" t="s">
        <v>1830</v>
      </c>
      <c r="F41" s="688">
        <v>6</v>
      </c>
      <c r="G41" s="688" t="s">
        <v>2169</v>
      </c>
      <c r="H41" s="708" t="s">
        <v>989</v>
      </c>
      <c r="I41" s="679">
        <v>1438409</v>
      </c>
      <c r="J41" s="679">
        <v>0</v>
      </c>
      <c r="K41" s="679">
        <v>0</v>
      </c>
      <c r="L41" s="679">
        <v>0</v>
      </c>
      <c r="M41" s="679">
        <v>0</v>
      </c>
      <c r="N41" s="679">
        <v>175000</v>
      </c>
      <c r="O41" s="679">
        <v>1263409</v>
      </c>
      <c r="P41" s="679">
        <v>14366.8935738</v>
      </c>
      <c r="Q41" s="679">
        <v>31496.786370000002</v>
      </c>
      <c r="R41" s="697">
        <v>5.0710470000000001E-2</v>
      </c>
      <c r="S41" s="697">
        <v>4.973499020960373E-2</v>
      </c>
      <c r="T41" s="697">
        <v>9.3644376118615702E-2</v>
      </c>
      <c r="U41" s="688"/>
      <c r="V41" s="679" t="e">
        <v>#N/A</v>
      </c>
      <c r="W41" s="688"/>
      <c r="X41" s="697">
        <v>0</v>
      </c>
      <c r="Y41" s="688"/>
      <c r="Z41" s="688"/>
      <c r="AA41" s="688"/>
      <c r="AB41" s="697" t="e">
        <v>#N/A</v>
      </c>
      <c r="AC41" s="835"/>
      <c r="AD41" s="688"/>
    </row>
    <row r="42" spans="1:30">
      <c r="A42" s="515">
        <v>26</v>
      </c>
      <c r="B42" s="515" t="s">
        <v>986</v>
      </c>
      <c r="C42" s="688">
        <v>26</v>
      </c>
      <c r="D42" s="688" t="s">
        <v>1827</v>
      </c>
      <c r="E42" s="688" t="s">
        <v>1828</v>
      </c>
      <c r="F42" s="688">
        <v>6</v>
      </c>
      <c r="G42" s="688" t="s">
        <v>2169</v>
      </c>
      <c r="H42" s="708" t="s">
        <v>990</v>
      </c>
      <c r="I42" s="679">
        <v>84316829</v>
      </c>
      <c r="J42" s="679">
        <v>0</v>
      </c>
      <c r="K42" s="679">
        <v>0</v>
      </c>
      <c r="L42" s="679">
        <v>0</v>
      </c>
      <c r="M42" s="679">
        <v>0</v>
      </c>
      <c r="N42" s="679">
        <v>4148500</v>
      </c>
      <c r="O42" s="679">
        <v>80168329</v>
      </c>
      <c r="P42" s="679">
        <v>865605.27768239996</v>
      </c>
      <c r="Q42" s="679">
        <v>3335002.4864000003</v>
      </c>
      <c r="R42" s="697">
        <v>5.36942231</v>
      </c>
      <c r="S42" s="697">
        <v>5.2661345847045569</v>
      </c>
      <c r="T42" s="697">
        <v>7.2131093099005996</v>
      </c>
      <c r="U42" s="688"/>
      <c r="V42" s="679">
        <v>1061279981</v>
      </c>
      <c r="W42" s="688"/>
      <c r="X42" s="697">
        <v>0</v>
      </c>
      <c r="Y42" s="688"/>
      <c r="Z42" s="688"/>
      <c r="AA42" s="688"/>
      <c r="AB42" s="697" t="s">
        <v>1954</v>
      </c>
      <c r="AC42" s="835"/>
      <c r="AD42" s="688"/>
    </row>
    <row r="43" spans="1:30">
      <c r="A43" s="515">
        <v>26</v>
      </c>
      <c r="B43" s="515" t="s">
        <v>986</v>
      </c>
      <c r="C43" s="688">
        <v>27</v>
      </c>
      <c r="D43" s="688" t="s">
        <v>1343</v>
      </c>
      <c r="E43" s="688" t="s">
        <v>1831</v>
      </c>
      <c r="F43" s="688">
        <v>6</v>
      </c>
      <c r="G43" s="688" t="s">
        <v>2169</v>
      </c>
      <c r="H43" s="708" t="s">
        <v>1344</v>
      </c>
      <c r="I43" s="679">
        <v>397816</v>
      </c>
      <c r="J43" s="679">
        <v>0</v>
      </c>
      <c r="K43" s="679">
        <v>0</v>
      </c>
      <c r="L43" s="679">
        <v>0</v>
      </c>
      <c r="M43" s="679">
        <v>0</v>
      </c>
      <c r="N43" s="679">
        <v>150000</v>
      </c>
      <c r="O43" s="679">
        <v>247816</v>
      </c>
      <c r="P43" s="679">
        <v>1532.2023184</v>
      </c>
      <c r="Q43" s="679">
        <v>2381.5117599999999</v>
      </c>
      <c r="R43" s="697">
        <v>3.8342799999999998E-3</v>
      </c>
      <c r="S43" s="697">
        <v>3.760525365231289E-3</v>
      </c>
      <c r="T43" s="697">
        <v>4.3033174038675202E-2</v>
      </c>
      <c r="U43" s="688"/>
      <c r="V43" s="679">
        <v>5410242.4399999995</v>
      </c>
      <c r="W43" s="688"/>
      <c r="X43" s="697">
        <v>0</v>
      </c>
      <c r="Y43" s="688"/>
      <c r="Z43" s="688"/>
      <c r="AA43" s="688"/>
      <c r="AB43" s="697" t="s">
        <v>1954</v>
      </c>
      <c r="AC43" s="835"/>
      <c r="AD43" s="688"/>
    </row>
    <row r="44" spans="1:30">
      <c r="A44" s="515">
        <v>26</v>
      </c>
      <c r="B44" s="515" t="s">
        <v>986</v>
      </c>
      <c r="C44" s="688">
        <v>28</v>
      </c>
      <c r="D44" s="688" t="s">
        <v>991</v>
      </c>
      <c r="E44" s="688" t="s">
        <v>1835</v>
      </c>
      <c r="F44" s="688">
        <v>6</v>
      </c>
      <c r="G44" s="688" t="s">
        <v>2169</v>
      </c>
      <c r="H44" s="708" t="s">
        <v>819</v>
      </c>
      <c r="I44" s="679">
        <v>6309853</v>
      </c>
      <c r="J44" s="679">
        <v>0</v>
      </c>
      <c r="K44" s="679">
        <v>0</v>
      </c>
      <c r="L44" s="679">
        <v>0</v>
      </c>
      <c r="M44" s="679">
        <v>0</v>
      </c>
      <c r="N44" s="679">
        <v>2285000</v>
      </c>
      <c r="O44" s="679">
        <v>4024853</v>
      </c>
      <c r="P44" s="679">
        <v>20634.936874800002</v>
      </c>
      <c r="Q44" s="679">
        <v>61016.771479999996</v>
      </c>
      <c r="R44" s="697">
        <v>9.8238249999999999E-2</v>
      </c>
      <c r="S44" s="697">
        <v>9.6348513036551661E-2</v>
      </c>
      <c r="T44" s="697">
        <v>0.335471483007311</v>
      </c>
      <c r="U44" s="688"/>
      <c r="V44" s="679">
        <v>342483025.5</v>
      </c>
      <c r="W44" s="688"/>
      <c r="X44" s="697">
        <v>0</v>
      </c>
      <c r="Y44" s="688"/>
      <c r="Z44" s="688"/>
      <c r="AA44" s="688"/>
      <c r="AB44" s="697" t="s">
        <v>1954</v>
      </c>
      <c r="AC44" s="835"/>
      <c r="AD44" s="688"/>
    </row>
    <row r="45" spans="1:30">
      <c r="A45" s="515">
        <v>26</v>
      </c>
      <c r="B45" s="515" t="s">
        <v>986</v>
      </c>
      <c r="C45" s="688">
        <v>29</v>
      </c>
      <c r="D45" s="688" t="s">
        <v>992</v>
      </c>
      <c r="E45" s="688" t="s">
        <v>1580</v>
      </c>
      <c r="F45" s="688">
        <v>6</v>
      </c>
      <c r="G45" s="688" t="s">
        <v>2169</v>
      </c>
      <c r="H45" s="708" t="s">
        <v>820</v>
      </c>
      <c r="I45" s="679">
        <v>1517533</v>
      </c>
      <c r="J45" s="679">
        <v>0</v>
      </c>
      <c r="K45" s="679">
        <v>0</v>
      </c>
      <c r="L45" s="679">
        <v>0</v>
      </c>
      <c r="M45" s="679">
        <v>0</v>
      </c>
      <c r="N45" s="679">
        <v>270000</v>
      </c>
      <c r="O45" s="679">
        <v>1247533</v>
      </c>
      <c r="P45" s="679">
        <v>167389.44005979999</v>
      </c>
      <c r="Q45" s="679">
        <v>246612.32344000001</v>
      </c>
      <c r="R45" s="697">
        <v>0.39705088999999999</v>
      </c>
      <c r="S45" s="697">
        <v>0.38941310861918349</v>
      </c>
      <c r="T45" s="697">
        <v>8.5048292176616205E-2</v>
      </c>
      <c r="U45" s="688"/>
      <c r="V45" s="679">
        <v>125359237.76000001</v>
      </c>
      <c r="W45" s="688"/>
      <c r="X45" s="697">
        <v>0</v>
      </c>
      <c r="Y45" s="688"/>
      <c r="Z45" s="688"/>
      <c r="AA45" s="688"/>
      <c r="AB45" s="697" t="s">
        <v>1954</v>
      </c>
      <c r="AC45" s="835"/>
      <c r="AD45" s="688"/>
    </row>
    <row r="46" spans="1:30">
      <c r="A46" s="515">
        <v>26</v>
      </c>
      <c r="B46" s="515" t="s">
        <v>986</v>
      </c>
      <c r="C46" s="688">
        <v>30</v>
      </c>
      <c r="D46" s="688" t="s">
        <v>993</v>
      </c>
      <c r="E46" s="688" t="s">
        <v>1836</v>
      </c>
      <c r="F46" s="688">
        <v>6</v>
      </c>
      <c r="G46" s="688" t="s">
        <v>2169</v>
      </c>
      <c r="H46" s="708" t="s">
        <v>821</v>
      </c>
      <c r="I46" s="679">
        <v>58007607</v>
      </c>
      <c r="J46" s="679">
        <v>0</v>
      </c>
      <c r="K46" s="679">
        <v>0</v>
      </c>
      <c r="L46" s="679">
        <v>0</v>
      </c>
      <c r="M46" s="679">
        <v>0</v>
      </c>
      <c r="N46" s="679">
        <v>2797500</v>
      </c>
      <c r="O46" s="679">
        <v>55210107</v>
      </c>
      <c r="P46" s="679">
        <v>838962.8616536</v>
      </c>
      <c r="Q46" s="679">
        <v>1597228.3955099999</v>
      </c>
      <c r="R46" s="697">
        <v>2.57157043</v>
      </c>
      <c r="S46" s="697">
        <v>2.5221029752055597</v>
      </c>
      <c r="T46" s="697">
        <v>5.2689876443863</v>
      </c>
      <c r="U46" s="688"/>
      <c r="V46" s="679">
        <v>1449262964.51</v>
      </c>
      <c r="W46" s="688"/>
      <c r="X46" s="697">
        <v>0</v>
      </c>
      <c r="Y46" s="688"/>
      <c r="Z46" s="688"/>
      <c r="AA46" s="688"/>
      <c r="AB46" s="697" t="s">
        <v>1954</v>
      </c>
      <c r="AC46" s="835"/>
      <c r="AD46" s="688"/>
    </row>
    <row r="47" spans="1:30">
      <c r="A47" s="515">
        <v>26</v>
      </c>
      <c r="B47" s="515" t="s">
        <v>986</v>
      </c>
      <c r="C47" s="688">
        <v>31</v>
      </c>
      <c r="D47" s="688" t="s">
        <v>994</v>
      </c>
      <c r="E47" s="688" t="s">
        <v>1837</v>
      </c>
      <c r="F47" s="688">
        <v>6</v>
      </c>
      <c r="G47" s="688" t="s">
        <v>2169</v>
      </c>
      <c r="H47" s="708" t="s">
        <v>823</v>
      </c>
      <c r="I47" s="679">
        <v>12586161</v>
      </c>
      <c r="J47" s="679">
        <v>0</v>
      </c>
      <c r="K47" s="679">
        <v>0</v>
      </c>
      <c r="L47" s="679">
        <v>0</v>
      </c>
      <c r="M47" s="679">
        <v>0</v>
      </c>
      <c r="N47" s="679">
        <v>2281500</v>
      </c>
      <c r="O47" s="679">
        <v>10304661</v>
      </c>
      <c r="P47" s="679">
        <v>19828.301858800001</v>
      </c>
      <c r="Q47" s="679">
        <v>71308.254119999998</v>
      </c>
      <c r="R47" s="697">
        <v>0.11480775</v>
      </c>
      <c r="S47" s="697">
        <v>0.11259927533115292</v>
      </c>
      <c r="T47" s="697">
        <v>0.96083953563768898</v>
      </c>
      <c r="U47" s="688"/>
      <c r="V47" s="679">
        <v>75699099.900000006</v>
      </c>
      <c r="W47" s="688"/>
      <c r="X47" s="697">
        <v>0</v>
      </c>
      <c r="Y47" s="688"/>
      <c r="Z47" s="688"/>
      <c r="AA47" s="688"/>
      <c r="AB47" s="697" t="s">
        <v>1954</v>
      </c>
      <c r="AC47" s="835"/>
      <c r="AD47" s="688"/>
    </row>
    <row r="48" spans="1:30">
      <c r="A48" s="515">
        <v>26</v>
      </c>
      <c r="B48" s="515" t="s">
        <v>986</v>
      </c>
      <c r="C48" s="688">
        <v>32</v>
      </c>
      <c r="D48" s="688" t="s">
        <v>1346</v>
      </c>
      <c r="E48" s="688" t="s">
        <v>1581</v>
      </c>
      <c r="F48" s="688">
        <v>6</v>
      </c>
      <c r="G48" s="688" t="s">
        <v>2169</v>
      </c>
      <c r="H48" s="708" t="s">
        <v>824</v>
      </c>
      <c r="I48" s="679">
        <v>113842</v>
      </c>
      <c r="J48" s="679">
        <v>0</v>
      </c>
      <c r="K48" s="679">
        <v>0</v>
      </c>
      <c r="L48" s="679">
        <v>0</v>
      </c>
      <c r="M48" s="679">
        <v>0</v>
      </c>
      <c r="N48" s="679">
        <v>0</v>
      </c>
      <c r="O48" s="679">
        <v>113842</v>
      </c>
      <c r="P48" s="679">
        <v>13407.560420199999</v>
      </c>
      <c r="Q48" s="679">
        <v>26121.046899999998</v>
      </c>
      <c r="R48" s="697">
        <v>4.2055420000000003E-2</v>
      </c>
      <c r="S48" s="697">
        <v>4.1246430558817028E-2</v>
      </c>
      <c r="T48" s="697">
        <v>1.02281096109927E-2</v>
      </c>
      <c r="U48" s="688"/>
      <c r="V48" s="679">
        <v>22592485</v>
      </c>
      <c r="W48" s="688"/>
      <c r="X48" s="697">
        <v>0</v>
      </c>
      <c r="Y48" s="688"/>
      <c r="Z48" s="688"/>
      <c r="AA48" s="688"/>
      <c r="AB48" s="697" t="s">
        <v>1954</v>
      </c>
      <c r="AC48" s="835"/>
      <c r="AD48" s="688"/>
    </row>
    <row r="49" spans="1:30">
      <c r="A49" s="515">
        <v>26</v>
      </c>
      <c r="B49" s="515" t="s">
        <v>986</v>
      </c>
      <c r="C49" s="688">
        <v>33</v>
      </c>
      <c r="D49" s="688" t="s">
        <v>995</v>
      </c>
      <c r="E49" s="688" t="s">
        <v>1838</v>
      </c>
      <c r="F49" s="688">
        <v>6</v>
      </c>
      <c r="G49" s="688" t="s">
        <v>2169</v>
      </c>
      <c r="H49" s="708" t="s">
        <v>826</v>
      </c>
      <c r="I49" s="679">
        <v>1462078</v>
      </c>
      <c r="J49" s="679">
        <v>0</v>
      </c>
      <c r="K49" s="679">
        <v>0</v>
      </c>
      <c r="L49" s="679">
        <v>0</v>
      </c>
      <c r="M49" s="679">
        <v>0</v>
      </c>
      <c r="N49" s="679">
        <v>350000</v>
      </c>
      <c r="O49" s="679">
        <v>1112078</v>
      </c>
      <c r="P49" s="679">
        <v>33063.573026700004</v>
      </c>
      <c r="Q49" s="679">
        <v>56882.789700000001</v>
      </c>
      <c r="R49" s="697">
        <v>9.1582460000000004E-2</v>
      </c>
      <c r="S49" s="697">
        <v>8.9820750459769769E-2</v>
      </c>
      <c r="T49" s="697">
        <v>5.2271271881419397E-2</v>
      </c>
      <c r="U49" s="688"/>
      <c r="V49" s="679">
        <v>263940702.90000001</v>
      </c>
      <c r="W49" s="688"/>
      <c r="X49" s="697">
        <v>0</v>
      </c>
      <c r="Y49" s="688"/>
      <c r="Z49" s="688"/>
      <c r="AA49" s="688"/>
      <c r="AB49" s="697" t="s">
        <v>1954</v>
      </c>
      <c r="AC49" s="835"/>
      <c r="AD49" s="688"/>
    </row>
    <row r="50" spans="1:30">
      <c r="A50" s="515">
        <v>26</v>
      </c>
      <c r="B50" s="515" t="s">
        <v>986</v>
      </c>
      <c r="C50" s="688">
        <v>34</v>
      </c>
      <c r="D50" s="688" t="s">
        <v>996</v>
      </c>
      <c r="E50" s="688" t="s">
        <v>1839</v>
      </c>
      <c r="F50" s="688">
        <v>6</v>
      </c>
      <c r="G50" s="688" t="s">
        <v>2169</v>
      </c>
      <c r="H50" s="708" t="s">
        <v>827</v>
      </c>
      <c r="I50" s="679">
        <v>4151532</v>
      </c>
      <c r="J50" s="679">
        <v>0</v>
      </c>
      <c r="K50" s="679">
        <v>0</v>
      </c>
      <c r="L50" s="679">
        <v>0</v>
      </c>
      <c r="M50" s="679">
        <v>0</v>
      </c>
      <c r="N50" s="679">
        <v>2500000</v>
      </c>
      <c r="O50" s="679">
        <v>1651532</v>
      </c>
      <c r="P50" s="679">
        <v>2495.1703748</v>
      </c>
      <c r="Q50" s="679">
        <v>3237.0027200000004</v>
      </c>
      <c r="R50" s="697">
        <v>5.21164E-3</v>
      </c>
      <c r="S50" s="697">
        <v>5.1113880856429941E-3</v>
      </c>
      <c r="T50" s="697">
        <v>1.6029853949555199E-2</v>
      </c>
      <c r="U50" s="688"/>
      <c r="V50" s="679">
        <v>180986389.09999999</v>
      </c>
      <c r="W50" s="688"/>
      <c r="X50" s="697">
        <v>0</v>
      </c>
      <c r="Y50" s="688"/>
      <c r="Z50" s="688"/>
      <c r="AA50" s="688"/>
      <c r="AB50" s="697" t="s">
        <v>1954</v>
      </c>
      <c r="AC50" s="835"/>
      <c r="AD50" s="688"/>
    </row>
    <row r="51" spans="1:30">
      <c r="A51" s="515">
        <v>26</v>
      </c>
      <c r="B51" s="515" t="s">
        <v>986</v>
      </c>
      <c r="C51" s="688">
        <v>35</v>
      </c>
      <c r="D51" s="688" t="s">
        <v>997</v>
      </c>
      <c r="E51" s="688" t="s">
        <v>1840</v>
      </c>
      <c r="F51" s="688">
        <v>6</v>
      </c>
      <c r="G51" s="688" t="s">
        <v>2169</v>
      </c>
      <c r="H51" s="708" t="s">
        <v>828</v>
      </c>
      <c r="I51" s="679">
        <v>3823804</v>
      </c>
      <c r="J51" s="679">
        <v>0</v>
      </c>
      <c r="K51" s="679">
        <v>0</v>
      </c>
      <c r="L51" s="679">
        <v>0</v>
      </c>
      <c r="M51" s="679">
        <v>0</v>
      </c>
      <c r="N51" s="679">
        <v>590500</v>
      </c>
      <c r="O51" s="860">
        <v>3233304</v>
      </c>
      <c r="P51" s="679">
        <v>8315.0449012000008</v>
      </c>
      <c r="Q51" s="679">
        <v>21016.475999999999</v>
      </c>
      <c r="R51" s="697">
        <v>3.3836959999999999E-2</v>
      </c>
      <c r="S51" s="697">
        <v>3.3186059549743567E-2</v>
      </c>
      <c r="T51" s="697">
        <v>0.32068837673939399</v>
      </c>
      <c r="U51" s="688"/>
      <c r="V51" s="679">
        <v>219201692.66999999</v>
      </c>
      <c r="W51" s="688"/>
      <c r="X51" s="697">
        <v>0</v>
      </c>
      <c r="Y51" s="688"/>
      <c r="Z51" s="688"/>
      <c r="AA51" s="688"/>
      <c r="AB51" s="697" t="s">
        <v>1954</v>
      </c>
      <c r="AC51" s="835"/>
      <c r="AD51" s="688"/>
    </row>
    <row r="52" spans="1:30">
      <c r="A52" s="515">
        <v>26</v>
      </c>
      <c r="B52" s="515" t="s">
        <v>986</v>
      </c>
      <c r="C52" s="688">
        <v>36</v>
      </c>
      <c r="D52" s="688" t="s">
        <v>998</v>
      </c>
      <c r="E52" s="688" t="s">
        <v>1583</v>
      </c>
      <c r="F52" s="688">
        <v>6</v>
      </c>
      <c r="G52" s="688" t="s">
        <v>2169</v>
      </c>
      <c r="H52" s="708" t="s">
        <v>2057</v>
      </c>
      <c r="I52" s="679">
        <v>11179004</v>
      </c>
      <c r="J52" s="679">
        <v>0</v>
      </c>
      <c r="K52" s="679">
        <v>0</v>
      </c>
      <c r="L52" s="679">
        <v>20878413</v>
      </c>
      <c r="M52" s="679">
        <v>0</v>
      </c>
      <c r="N52" s="679">
        <v>11177000</v>
      </c>
      <c r="O52" s="860">
        <v>20880417</v>
      </c>
      <c r="P52" s="679">
        <v>32573.7912</v>
      </c>
      <c r="Q52" s="679">
        <v>35496.708899999998</v>
      </c>
      <c r="R52" s="697">
        <v>5.7150430000000002E-2</v>
      </c>
      <c r="S52" s="697">
        <v>5.6051066571546654E-2</v>
      </c>
      <c r="T52" s="697">
        <v>0.78156832926786102</v>
      </c>
      <c r="U52" s="688"/>
      <c r="V52" s="679">
        <v>41238248.759999998</v>
      </c>
      <c r="W52" s="688"/>
      <c r="X52" s="697">
        <v>0</v>
      </c>
      <c r="Y52" s="688"/>
      <c r="Z52" s="688"/>
      <c r="AA52" s="688"/>
      <c r="AB52" s="697" t="s">
        <v>1954</v>
      </c>
      <c r="AC52" s="835"/>
      <c r="AD52" s="688"/>
    </row>
    <row r="53" spans="1:30">
      <c r="A53" s="515">
        <v>26</v>
      </c>
      <c r="B53" s="515" t="s">
        <v>986</v>
      </c>
      <c r="C53" s="688">
        <v>37</v>
      </c>
      <c r="D53" s="688" t="s">
        <v>1348</v>
      </c>
      <c r="E53" s="688" t="s">
        <v>1842</v>
      </c>
      <c r="F53" s="688">
        <v>6</v>
      </c>
      <c r="G53" s="688" t="s">
        <v>2169</v>
      </c>
      <c r="H53" s="708" t="s">
        <v>830</v>
      </c>
      <c r="I53" s="679">
        <v>2507478</v>
      </c>
      <c r="J53" s="679">
        <v>0</v>
      </c>
      <c r="K53" s="679">
        <v>0</v>
      </c>
      <c r="L53" s="679">
        <v>0</v>
      </c>
      <c r="M53" s="679">
        <v>0</v>
      </c>
      <c r="N53" s="679">
        <v>1975500</v>
      </c>
      <c r="O53" s="860">
        <v>531978</v>
      </c>
      <c r="P53" s="679">
        <v>1111.8340201000001</v>
      </c>
      <c r="Q53" s="679">
        <v>1893.84168</v>
      </c>
      <c r="R53" s="697">
        <v>3.0491200000000002E-3</v>
      </c>
      <c r="S53" s="697">
        <v>2.9904700850069445E-3</v>
      </c>
      <c r="T53" s="697">
        <v>4.9349542421767499E-2</v>
      </c>
      <c r="U53" s="688"/>
      <c r="V53" s="679">
        <v>84870204.939999998</v>
      </c>
      <c r="W53" s="688"/>
      <c r="X53" s="697">
        <v>0</v>
      </c>
      <c r="Y53" s="688"/>
      <c r="Z53" s="688"/>
      <c r="AA53" s="688"/>
      <c r="AB53" s="697" t="s">
        <v>1954</v>
      </c>
      <c r="AC53" s="835"/>
      <c r="AD53" s="688"/>
    </row>
    <row r="54" spans="1:30">
      <c r="A54" s="515">
        <v>26</v>
      </c>
      <c r="B54" s="515" t="s">
        <v>986</v>
      </c>
      <c r="C54" s="688">
        <v>38</v>
      </c>
      <c r="D54" s="688" t="s">
        <v>1000</v>
      </c>
      <c r="E54" s="688" t="s">
        <v>1841</v>
      </c>
      <c r="F54" s="688">
        <v>6</v>
      </c>
      <c r="G54" s="688" t="s">
        <v>2169</v>
      </c>
      <c r="H54" s="708" t="s">
        <v>829</v>
      </c>
      <c r="I54" s="679">
        <v>117273049</v>
      </c>
      <c r="J54" s="679">
        <v>0</v>
      </c>
      <c r="K54" s="679">
        <v>0</v>
      </c>
      <c r="L54" s="679">
        <v>0</v>
      </c>
      <c r="M54" s="679">
        <v>0</v>
      </c>
      <c r="N54" s="679">
        <v>4839500</v>
      </c>
      <c r="O54" s="860">
        <v>112433549</v>
      </c>
      <c r="P54" s="679">
        <v>359132.50879420002</v>
      </c>
      <c r="Q54" s="679">
        <v>1495366.2017000001</v>
      </c>
      <c r="R54" s="697">
        <v>2.4075702099999998</v>
      </c>
      <c r="S54" s="697">
        <v>2.3612575114062921</v>
      </c>
      <c r="T54" s="697">
        <v>10.198391964903999</v>
      </c>
      <c r="U54" s="688"/>
      <c r="V54" s="679">
        <v>1782419531.1700001</v>
      </c>
      <c r="W54" s="688"/>
      <c r="X54" s="697">
        <v>0</v>
      </c>
      <c r="Y54" s="688"/>
      <c r="Z54" s="688"/>
      <c r="AA54" s="688"/>
      <c r="AB54" s="697" t="s">
        <v>1954</v>
      </c>
      <c r="AC54" s="835"/>
      <c r="AD54" s="688"/>
    </row>
    <row r="55" spans="1:30">
      <c r="A55" s="515">
        <v>26</v>
      </c>
      <c r="B55" s="515" t="s">
        <v>986</v>
      </c>
      <c r="C55" s="688">
        <v>39</v>
      </c>
      <c r="D55" s="688" t="s">
        <v>1001</v>
      </c>
      <c r="E55" s="688" t="s">
        <v>480</v>
      </c>
      <c r="F55" s="688">
        <v>6</v>
      </c>
      <c r="G55" s="688" t="s">
        <v>2169</v>
      </c>
      <c r="H55" s="708" t="s">
        <v>831</v>
      </c>
      <c r="I55" s="679">
        <v>823599</v>
      </c>
      <c r="J55" s="679">
        <v>0</v>
      </c>
      <c r="K55" s="679">
        <v>0</v>
      </c>
      <c r="L55" s="679">
        <v>0</v>
      </c>
      <c r="M55" s="679">
        <v>0</v>
      </c>
      <c r="N55" s="679">
        <v>25000</v>
      </c>
      <c r="O55" s="860">
        <v>798599</v>
      </c>
      <c r="P55" s="679">
        <v>87889.272630099993</v>
      </c>
      <c r="Q55" s="679">
        <v>117170.44528</v>
      </c>
      <c r="R55" s="697">
        <v>0.18864681999999999</v>
      </c>
      <c r="S55" s="697">
        <v>0.18501795327304399</v>
      </c>
      <c r="T55" s="697">
        <v>6.5235438882053007E-2</v>
      </c>
      <c r="U55" s="688"/>
      <c r="V55" s="679">
        <v>62807059.960000001</v>
      </c>
      <c r="W55" s="688"/>
      <c r="X55" s="697">
        <v>0</v>
      </c>
      <c r="Y55" s="688"/>
      <c r="Z55" s="688"/>
      <c r="AA55" s="688"/>
      <c r="AB55" s="697" t="s">
        <v>1954</v>
      </c>
      <c r="AC55" s="835"/>
      <c r="AD55" s="688"/>
    </row>
    <row r="56" spans="1:30">
      <c r="C56" s="688"/>
      <c r="D56" s="688"/>
      <c r="E56" s="688"/>
      <c r="F56" s="688"/>
      <c r="G56" s="701" t="s">
        <v>2170</v>
      </c>
      <c r="H56" s="710"/>
      <c r="I56" s="492">
        <v>337807554</v>
      </c>
      <c r="J56" s="492">
        <v>0</v>
      </c>
      <c r="K56" s="492">
        <v>0</v>
      </c>
      <c r="L56" s="492">
        <v>20878413</v>
      </c>
      <c r="M56" s="649">
        <v>0</v>
      </c>
      <c r="N56" s="492">
        <v>36054900</v>
      </c>
      <c r="O56" s="861">
        <v>322631067</v>
      </c>
      <c r="P56" s="492">
        <v>2826163.7716152002</v>
      </c>
      <c r="Q56" s="492">
        <v>7863149.5783200003</v>
      </c>
      <c r="R56" s="493">
        <v>12.659831870000001</v>
      </c>
      <c r="S56" s="493">
        <v>12.416303768275355</v>
      </c>
      <c r="T56" s="626"/>
      <c r="U56" s="688"/>
      <c r="V56" s="679" t="e">
        <v>#N/A</v>
      </c>
      <c r="W56" s="688">
        <v>0</v>
      </c>
      <c r="X56" s="697">
        <v>0</v>
      </c>
      <c r="Y56" s="688">
        <v>0</v>
      </c>
      <c r="Z56" s="688">
        <v>0</v>
      </c>
      <c r="AA56" s="688">
        <v>0</v>
      </c>
      <c r="AB56" s="697" t="e">
        <v>#N/A</v>
      </c>
      <c r="AC56" s="835">
        <v>0</v>
      </c>
      <c r="AD56" s="688">
        <v>0</v>
      </c>
    </row>
    <row r="57" spans="1:30">
      <c r="C57" s="688"/>
      <c r="D57" s="688"/>
      <c r="E57" s="688"/>
      <c r="F57" s="688"/>
      <c r="G57" s="701"/>
      <c r="H57" s="693" t="s">
        <v>2171</v>
      </c>
      <c r="I57" s="625"/>
      <c r="J57" s="625"/>
      <c r="K57" s="625"/>
      <c r="L57" s="625"/>
      <c r="M57" s="679"/>
      <c r="N57" s="625"/>
      <c r="O57" s="625"/>
      <c r="P57" s="625"/>
      <c r="Q57" s="625"/>
      <c r="R57" s="626"/>
      <c r="S57" s="626"/>
      <c r="T57" s="626"/>
      <c r="U57" s="688"/>
      <c r="V57" s="679"/>
      <c r="W57" s="688"/>
      <c r="X57" s="697"/>
      <c r="Y57" s="688"/>
      <c r="Z57" s="688"/>
      <c r="AA57" s="688"/>
      <c r="AB57" s="697"/>
      <c r="AC57" s="835"/>
      <c r="AD57" s="688"/>
    </row>
    <row r="58" spans="1:30">
      <c r="A58" s="515">
        <v>17</v>
      </c>
      <c r="B58" s="515" t="s">
        <v>931</v>
      </c>
      <c r="C58" s="688">
        <v>40</v>
      </c>
      <c r="D58" s="688" t="s">
        <v>1170</v>
      </c>
      <c r="E58" s="688" t="s">
        <v>1720</v>
      </c>
      <c r="F58" s="688">
        <v>8</v>
      </c>
      <c r="G58" s="688" t="s">
        <v>2171</v>
      </c>
      <c r="H58" s="708" t="s">
        <v>701</v>
      </c>
      <c r="I58" s="679">
        <v>93592</v>
      </c>
      <c r="J58" s="679">
        <v>0</v>
      </c>
      <c r="K58" s="679">
        <v>0</v>
      </c>
      <c r="L58" s="679">
        <v>0</v>
      </c>
      <c r="M58" s="679">
        <v>0</v>
      </c>
      <c r="N58" s="679">
        <v>0</v>
      </c>
      <c r="O58" s="679">
        <v>93592</v>
      </c>
      <c r="P58" s="679">
        <v>0</v>
      </c>
      <c r="Q58" s="679">
        <v>832.9688000000001</v>
      </c>
      <c r="R58" s="697">
        <v>1.3411E-3</v>
      </c>
      <c r="S58" s="697">
        <v>1.3152991110345258E-3</v>
      </c>
      <c r="T58" s="697">
        <v>1.2114214709156299</v>
      </c>
      <c r="U58" s="688"/>
      <c r="V58" s="679">
        <v>936858.46</v>
      </c>
      <c r="W58" s="688"/>
      <c r="X58" s="697">
        <v>0</v>
      </c>
      <c r="Y58" s="688"/>
      <c r="Z58" s="688"/>
      <c r="AA58" s="688"/>
      <c r="AB58" s="697" t="s">
        <v>1954</v>
      </c>
      <c r="AC58" s="835"/>
      <c r="AD58" s="688"/>
    </row>
    <row r="59" spans="1:30">
      <c r="A59" s="515">
        <v>17</v>
      </c>
      <c r="B59" s="515" t="s">
        <v>931</v>
      </c>
      <c r="C59" s="688">
        <v>41</v>
      </c>
      <c r="D59" s="688" t="s">
        <v>1177</v>
      </c>
      <c r="E59" s="688" t="s">
        <v>1724</v>
      </c>
      <c r="F59" s="688">
        <v>8</v>
      </c>
      <c r="G59" s="688" t="s">
        <v>2171</v>
      </c>
      <c r="H59" s="708" t="s">
        <v>706</v>
      </c>
      <c r="I59" s="679">
        <v>918523</v>
      </c>
      <c r="J59" s="679">
        <v>0</v>
      </c>
      <c r="K59" s="679">
        <v>0</v>
      </c>
      <c r="L59" s="679">
        <v>0</v>
      </c>
      <c r="M59" s="679">
        <v>0</v>
      </c>
      <c r="N59" s="679">
        <v>555000</v>
      </c>
      <c r="O59" s="679">
        <v>363523</v>
      </c>
      <c r="P59" s="679">
        <v>436.22753669999997</v>
      </c>
      <c r="Q59" s="679">
        <v>803.38582999999994</v>
      </c>
      <c r="R59" s="697">
        <v>1.2934699999999999E-3</v>
      </c>
      <c r="S59" s="697">
        <v>1.2685861319376361E-3</v>
      </c>
      <c r="T59" s="697">
        <v>0.14012367878669399</v>
      </c>
      <c r="U59" s="688"/>
      <c r="V59" s="679">
        <v>22757009.850000001</v>
      </c>
      <c r="W59" s="688"/>
      <c r="X59" s="697">
        <v>0</v>
      </c>
      <c r="Y59" s="688"/>
      <c r="Z59" s="688"/>
      <c r="AA59" s="688"/>
      <c r="AB59" s="697" t="s">
        <v>1954</v>
      </c>
      <c r="AC59" s="835"/>
      <c r="AD59" s="688"/>
    </row>
    <row r="60" spans="1:30">
      <c r="A60" s="515">
        <v>17</v>
      </c>
      <c r="B60" s="515" t="s">
        <v>931</v>
      </c>
      <c r="C60" s="688">
        <v>42</v>
      </c>
      <c r="D60" s="688" t="s">
        <v>1722</v>
      </c>
      <c r="E60" s="688" t="s">
        <v>1723</v>
      </c>
      <c r="F60" s="688">
        <v>8</v>
      </c>
      <c r="G60" s="688" t="s">
        <v>2171</v>
      </c>
      <c r="H60" s="708" t="s">
        <v>1174</v>
      </c>
      <c r="I60" s="679">
        <v>358753</v>
      </c>
      <c r="J60" s="679">
        <v>0</v>
      </c>
      <c r="K60" s="679">
        <v>0</v>
      </c>
      <c r="L60" s="679">
        <v>0</v>
      </c>
      <c r="M60" s="679">
        <v>0</v>
      </c>
      <c r="N60" s="679">
        <v>0</v>
      </c>
      <c r="O60" s="679">
        <v>358753</v>
      </c>
      <c r="P60" s="679">
        <v>0</v>
      </c>
      <c r="Q60" s="679">
        <v>0</v>
      </c>
      <c r="R60" s="697">
        <v>0</v>
      </c>
      <c r="S60" s="697">
        <v>0</v>
      </c>
      <c r="T60" s="697">
        <v>4.8135381725479602</v>
      </c>
      <c r="U60" s="688"/>
      <c r="V60" s="679">
        <v>3587538.87</v>
      </c>
      <c r="W60" s="688"/>
      <c r="X60" s="697">
        <v>0</v>
      </c>
      <c r="Y60" s="688"/>
      <c r="Z60" s="688"/>
      <c r="AA60" s="688"/>
      <c r="AB60" s="697" t="s">
        <v>1954</v>
      </c>
      <c r="AC60" s="835" t="s">
        <v>2226</v>
      </c>
      <c r="AD60" s="688"/>
    </row>
    <row r="61" spans="1:30">
      <c r="A61" s="515">
        <v>17</v>
      </c>
      <c r="B61" s="515" t="s">
        <v>931</v>
      </c>
      <c r="C61" s="688">
        <v>43</v>
      </c>
      <c r="D61" s="688" t="s">
        <v>1180</v>
      </c>
      <c r="E61" s="688" t="s">
        <v>1725</v>
      </c>
      <c r="F61" s="688">
        <v>8</v>
      </c>
      <c r="G61" s="688" t="s">
        <v>2171</v>
      </c>
      <c r="H61" s="708" t="s">
        <v>709</v>
      </c>
      <c r="I61" s="679">
        <v>1142800</v>
      </c>
      <c r="J61" s="679">
        <v>0</v>
      </c>
      <c r="K61" s="679">
        <v>0</v>
      </c>
      <c r="L61" s="679">
        <v>0</v>
      </c>
      <c r="M61" s="679">
        <v>0</v>
      </c>
      <c r="N61" s="679">
        <v>2000</v>
      </c>
      <c r="O61" s="679">
        <v>1140800</v>
      </c>
      <c r="P61" s="679">
        <v>0</v>
      </c>
      <c r="Q61" s="679">
        <v>7825.8879999999999</v>
      </c>
      <c r="R61" s="697">
        <v>1.2599839999999999E-2</v>
      </c>
      <c r="S61" s="697">
        <v>1.2357465885223747E-2</v>
      </c>
      <c r="T61" s="697">
        <v>7.5166370165381799</v>
      </c>
      <c r="U61" s="688"/>
      <c r="V61" s="679">
        <v>13899220.609999999</v>
      </c>
      <c r="W61" s="688"/>
      <c r="X61" s="697">
        <v>0</v>
      </c>
      <c r="Y61" s="688"/>
      <c r="Z61" s="688"/>
      <c r="AA61" s="688"/>
      <c r="AB61" s="697" t="s">
        <v>1954</v>
      </c>
      <c r="AC61" s="835"/>
      <c r="AD61" s="688"/>
    </row>
    <row r="62" spans="1:30">
      <c r="A62" s="515">
        <v>17</v>
      </c>
      <c r="B62" s="515" t="s">
        <v>931</v>
      </c>
      <c r="C62" s="688">
        <v>44</v>
      </c>
      <c r="D62" s="688" t="s">
        <v>1185</v>
      </c>
      <c r="E62" s="688" t="s">
        <v>1728</v>
      </c>
      <c r="F62" s="688">
        <v>8</v>
      </c>
      <c r="G62" s="688" t="s">
        <v>2171</v>
      </c>
      <c r="H62" s="708" t="s">
        <v>713</v>
      </c>
      <c r="I62" s="679">
        <v>80578</v>
      </c>
      <c r="J62" s="679">
        <v>0</v>
      </c>
      <c r="K62" s="679">
        <v>0</v>
      </c>
      <c r="L62" s="679">
        <v>0</v>
      </c>
      <c r="M62" s="679">
        <v>0</v>
      </c>
      <c r="N62" s="679">
        <v>0</v>
      </c>
      <c r="O62" s="679">
        <v>80578</v>
      </c>
      <c r="P62" s="679">
        <v>392.03325000000001</v>
      </c>
      <c r="Q62" s="679">
        <v>3335.9292</v>
      </c>
      <c r="R62" s="697">
        <v>5.3709099999999996E-3</v>
      </c>
      <c r="S62" s="697">
        <v>5.2675979115113514E-3</v>
      </c>
      <c r="T62" s="697">
        <v>2.2062866217622199</v>
      </c>
      <c r="U62" s="688"/>
      <c r="V62" s="679">
        <v>672322</v>
      </c>
      <c r="W62" s="688"/>
      <c r="X62" s="697">
        <v>0</v>
      </c>
      <c r="Y62" s="688"/>
      <c r="Z62" s="688"/>
      <c r="AA62" s="688"/>
      <c r="AB62" s="697" t="s">
        <v>1954</v>
      </c>
      <c r="AC62" s="835"/>
      <c r="AD62" s="688"/>
    </row>
    <row r="63" spans="1:30">
      <c r="A63" s="515">
        <v>17</v>
      </c>
      <c r="B63" s="515" t="s">
        <v>931</v>
      </c>
      <c r="C63" s="688">
        <v>45</v>
      </c>
      <c r="D63" s="688" t="s">
        <v>1190</v>
      </c>
      <c r="E63" s="688" t="s">
        <v>1731</v>
      </c>
      <c r="F63" s="688">
        <v>8</v>
      </c>
      <c r="G63" s="688" t="s">
        <v>2171</v>
      </c>
      <c r="H63" s="708" t="s">
        <v>716</v>
      </c>
      <c r="I63" s="679">
        <v>602461</v>
      </c>
      <c r="J63" s="679">
        <v>0</v>
      </c>
      <c r="K63" s="679">
        <v>0</v>
      </c>
      <c r="L63" s="679">
        <v>0</v>
      </c>
      <c r="M63" s="679">
        <v>0</v>
      </c>
      <c r="N63" s="679">
        <v>20000</v>
      </c>
      <c r="O63" s="679">
        <v>582461</v>
      </c>
      <c r="P63" s="679">
        <v>0</v>
      </c>
      <c r="Q63" s="679">
        <v>3494.7660000000001</v>
      </c>
      <c r="R63" s="697">
        <v>5.6266399999999996E-3</v>
      </c>
      <c r="S63" s="697">
        <v>5.5184091085688745E-3</v>
      </c>
      <c r="T63" s="697">
        <v>5.9428731762064997</v>
      </c>
      <c r="U63" s="688"/>
      <c r="V63" s="679">
        <v>8190215.2800000003</v>
      </c>
      <c r="W63" s="688"/>
      <c r="X63" s="697">
        <v>0</v>
      </c>
      <c r="Y63" s="688"/>
      <c r="Z63" s="688"/>
      <c r="AA63" s="688"/>
      <c r="AB63" s="697" t="s">
        <v>1954</v>
      </c>
      <c r="AC63" s="835"/>
      <c r="AD63" s="688"/>
    </row>
    <row r="64" spans="1:30">
      <c r="A64" s="515">
        <v>17</v>
      </c>
      <c r="B64" s="515" t="s">
        <v>931</v>
      </c>
      <c r="C64" s="688">
        <v>46</v>
      </c>
      <c r="D64" s="818" t="s">
        <v>1428</v>
      </c>
      <c r="E64" s="688" t="s">
        <v>1736</v>
      </c>
      <c r="F64" s="688">
        <v>8</v>
      </c>
      <c r="G64" s="688" t="s">
        <v>2171</v>
      </c>
      <c r="H64" s="708" t="s">
        <v>1429</v>
      </c>
      <c r="I64" s="679">
        <v>1048579</v>
      </c>
      <c r="J64" s="679">
        <v>0</v>
      </c>
      <c r="K64" s="679">
        <v>0</v>
      </c>
      <c r="L64" s="679">
        <v>0</v>
      </c>
      <c r="M64" s="679">
        <v>0</v>
      </c>
      <c r="N64" s="679">
        <v>0</v>
      </c>
      <c r="O64" s="679">
        <v>1048579</v>
      </c>
      <c r="P64" s="679">
        <v>5505.0394500000002</v>
      </c>
      <c r="Q64" s="679">
        <v>54440.334237800002</v>
      </c>
      <c r="R64" s="697">
        <v>8.7650049999999993E-2</v>
      </c>
      <c r="S64" s="697">
        <v>8.59639919615246E-2</v>
      </c>
      <c r="T64" s="697">
        <v>4.9050647936671599</v>
      </c>
      <c r="U64" s="688"/>
      <c r="V64" s="679">
        <v>7356904.7699999996</v>
      </c>
      <c r="W64" s="688"/>
      <c r="X64" s="697">
        <v>0</v>
      </c>
      <c r="Y64" s="688"/>
      <c r="Z64" s="688"/>
      <c r="AA64" s="688"/>
      <c r="AB64" s="697" t="s">
        <v>1954</v>
      </c>
      <c r="AC64" s="835"/>
      <c r="AD64" s="688"/>
    </row>
    <row r="65" spans="1:30">
      <c r="A65" s="515">
        <v>17</v>
      </c>
      <c r="B65" s="515" t="s">
        <v>931</v>
      </c>
      <c r="C65" s="688">
        <v>47</v>
      </c>
      <c r="D65" s="688" t="s">
        <v>1194</v>
      </c>
      <c r="E65" s="688" t="s">
        <v>1737</v>
      </c>
      <c r="F65" s="688">
        <v>8</v>
      </c>
      <c r="G65" s="688" t="s">
        <v>2171</v>
      </c>
      <c r="H65" s="708" t="s">
        <v>718</v>
      </c>
      <c r="I65" s="679">
        <v>852681</v>
      </c>
      <c r="J65" s="679">
        <v>0</v>
      </c>
      <c r="K65" s="679">
        <v>0</v>
      </c>
      <c r="L65" s="679">
        <v>0</v>
      </c>
      <c r="M65" s="679">
        <v>0</v>
      </c>
      <c r="N65" s="679">
        <v>0</v>
      </c>
      <c r="O65" s="679">
        <v>852681</v>
      </c>
      <c r="P65" s="679">
        <v>0</v>
      </c>
      <c r="Q65" s="679">
        <v>51970.906950000004</v>
      </c>
      <c r="R65" s="697">
        <v>8.3674219999999994E-2</v>
      </c>
      <c r="S65" s="697">
        <v>8.2064643610892815E-2</v>
      </c>
      <c r="T65" s="697">
        <v>6.8666027798804903</v>
      </c>
      <c r="U65" s="688"/>
      <c r="V65" s="679">
        <v>10488217.789999999</v>
      </c>
      <c r="W65" s="688"/>
      <c r="X65" s="697">
        <v>0</v>
      </c>
      <c r="Y65" s="688"/>
      <c r="Z65" s="688"/>
      <c r="AA65" s="688"/>
      <c r="AB65" s="697" t="s">
        <v>1954</v>
      </c>
      <c r="AC65" s="835"/>
      <c r="AD65" s="688"/>
    </row>
    <row r="66" spans="1:30">
      <c r="A66" s="515">
        <v>17</v>
      </c>
      <c r="B66" s="515" t="s">
        <v>931</v>
      </c>
      <c r="C66" s="688">
        <v>48</v>
      </c>
      <c r="D66" s="818" t="s">
        <v>1733</v>
      </c>
      <c r="E66" s="688" t="s">
        <v>1734</v>
      </c>
      <c r="F66" s="688">
        <v>8</v>
      </c>
      <c r="G66" s="688" t="s">
        <v>2171</v>
      </c>
      <c r="H66" s="708" t="s">
        <v>1735</v>
      </c>
      <c r="I66" s="679">
        <v>1204498</v>
      </c>
      <c r="J66" s="679">
        <v>0</v>
      </c>
      <c r="K66" s="679">
        <v>0</v>
      </c>
      <c r="L66" s="679">
        <v>0</v>
      </c>
      <c r="M66" s="679">
        <v>0</v>
      </c>
      <c r="N66" s="679">
        <v>105000</v>
      </c>
      <c r="O66" s="679">
        <v>1099498</v>
      </c>
      <c r="P66" s="679">
        <v>1388.9559022999999</v>
      </c>
      <c r="Q66" s="679">
        <v>3738.2932000000001</v>
      </c>
      <c r="R66" s="697">
        <v>6.0187299999999999E-3</v>
      </c>
      <c r="S66" s="697">
        <v>5.9029506540297936E-3</v>
      </c>
      <c r="T66" s="697">
        <v>1.39176962025316</v>
      </c>
      <c r="U66" s="688"/>
      <c r="V66" s="679" t="e">
        <v>#N/A</v>
      </c>
      <c r="W66" s="688"/>
      <c r="X66" s="697">
        <v>0</v>
      </c>
      <c r="Y66" s="688"/>
      <c r="Z66" s="688"/>
      <c r="AA66" s="688"/>
      <c r="AB66" s="697" t="e">
        <v>#N/A</v>
      </c>
      <c r="AC66" s="835"/>
      <c r="AD66" s="688"/>
    </row>
    <row r="67" spans="1:30">
      <c r="A67" s="515">
        <v>17</v>
      </c>
      <c r="B67" s="515" t="s">
        <v>931</v>
      </c>
      <c r="C67" s="688">
        <v>49</v>
      </c>
      <c r="D67" s="688" t="s">
        <v>1193</v>
      </c>
      <c r="E67" s="688" t="s">
        <v>1732</v>
      </c>
      <c r="F67" s="688">
        <v>8</v>
      </c>
      <c r="G67" s="688" t="s">
        <v>2171</v>
      </c>
      <c r="H67" s="708" t="s">
        <v>717</v>
      </c>
      <c r="I67" s="679">
        <v>754008</v>
      </c>
      <c r="J67" s="679">
        <v>0</v>
      </c>
      <c r="K67" s="679">
        <v>0</v>
      </c>
      <c r="L67" s="679">
        <v>0</v>
      </c>
      <c r="M67" s="679">
        <v>0</v>
      </c>
      <c r="N67" s="679">
        <v>0</v>
      </c>
      <c r="O67" s="679">
        <v>754008</v>
      </c>
      <c r="P67" s="679">
        <v>0</v>
      </c>
      <c r="Q67" s="679">
        <v>5353.4567999999999</v>
      </c>
      <c r="R67" s="697">
        <v>8.6191800000000006E-3</v>
      </c>
      <c r="S67" s="697">
        <v>8.4533742080156373E-3</v>
      </c>
      <c r="T67" s="697">
        <v>1.8850199999999999</v>
      </c>
      <c r="U67" s="688"/>
      <c r="V67" s="679">
        <v>10031827.109999999</v>
      </c>
      <c r="W67" s="688"/>
      <c r="X67" s="697">
        <v>0</v>
      </c>
      <c r="Y67" s="688"/>
      <c r="Z67" s="688"/>
      <c r="AA67" s="688"/>
      <c r="AB67" s="697" t="s">
        <v>1954</v>
      </c>
      <c r="AC67" s="835"/>
      <c r="AD67" s="688"/>
    </row>
    <row r="68" spans="1:30">
      <c r="A68" s="515">
        <v>17</v>
      </c>
      <c r="B68" s="515" t="s">
        <v>931</v>
      </c>
      <c r="C68" s="688">
        <v>50</v>
      </c>
      <c r="D68" s="688" t="s">
        <v>1205</v>
      </c>
      <c r="E68" s="688" t="s">
        <v>1742</v>
      </c>
      <c r="F68" s="688">
        <v>8</v>
      </c>
      <c r="G68" s="688" t="s">
        <v>2171</v>
      </c>
      <c r="H68" s="708" t="s">
        <v>721</v>
      </c>
      <c r="I68" s="679">
        <v>618595</v>
      </c>
      <c r="J68" s="679">
        <v>0</v>
      </c>
      <c r="K68" s="679">
        <v>0</v>
      </c>
      <c r="L68" s="679">
        <v>0</v>
      </c>
      <c r="M68" s="679">
        <v>0</v>
      </c>
      <c r="N68" s="679">
        <v>0</v>
      </c>
      <c r="O68" s="679">
        <v>618595</v>
      </c>
      <c r="P68" s="679">
        <v>0</v>
      </c>
      <c r="Q68" s="679">
        <v>0</v>
      </c>
      <c r="R68" s="697">
        <v>0</v>
      </c>
      <c r="S68" s="697">
        <v>0</v>
      </c>
      <c r="T68" s="697">
        <v>6.2423811253733703</v>
      </c>
      <c r="U68" s="688"/>
      <c r="V68" s="679">
        <v>7446414.9800000004</v>
      </c>
      <c r="W68" s="688"/>
      <c r="X68" s="697">
        <v>0</v>
      </c>
      <c r="Y68" s="688"/>
      <c r="Z68" s="688"/>
      <c r="AA68" s="688"/>
      <c r="AB68" s="697" t="s">
        <v>1954</v>
      </c>
      <c r="AC68" s="835" t="s">
        <v>2226</v>
      </c>
      <c r="AD68" s="688"/>
    </row>
    <row r="69" spans="1:30">
      <c r="A69" s="515">
        <v>17</v>
      </c>
      <c r="B69" s="515" t="s">
        <v>931</v>
      </c>
      <c r="C69" s="688">
        <v>51</v>
      </c>
      <c r="D69" s="688" t="s">
        <v>936</v>
      </c>
      <c r="E69" s="688" t="s">
        <v>1558</v>
      </c>
      <c r="F69" s="688">
        <v>8</v>
      </c>
      <c r="G69" s="688" t="s">
        <v>2171</v>
      </c>
      <c r="H69" s="708" t="s">
        <v>724</v>
      </c>
      <c r="I69" s="679">
        <v>340301</v>
      </c>
      <c r="J69" s="679">
        <v>0</v>
      </c>
      <c r="K69" s="679">
        <v>0</v>
      </c>
      <c r="L69" s="679">
        <v>0</v>
      </c>
      <c r="M69" s="679">
        <v>0</v>
      </c>
      <c r="N69" s="679">
        <v>0</v>
      </c>
      <c r="O69" s="679">
        <v>340301</v>
      </c>
      <c r="P69" s="679">
        <v>3846.9830000000002</v>
      </c>
      <c r="Q69" s="679">
        <v>35050.9</v>
      </c>
      <c r="R69" s="697">
        <v>5.6432669999999997E-2</v>
      </c>
      <c r="S69" s="697">
        <v>5.5347112173901418E-2</v>
      </c>
      <c r="T69" s="697">
        <v>1.51773086970037</v>
      </c>
      <c r="U69" s="688"/>
      <c r="V69" s="679" t="e">
        <v>#N/A</v>
      </c>
      <c r="W69" s="688"/>
      <c r="X69" s="697">
        <v>0</v>
      </c>
      <c r="Y69" s="688"/>
      <c r="Z69" s="688"/>
      <c r="AA69" s="688"/>
      <c r="AB69" s="697" t="e">
        <v>#N/A</v>
      </c>
      <c r="AC69" s="835"/>
      <c r="AD69" s="688"/>
    </row>
    <row r="70" spans="1:30">
      <c r="A70" s="515">
        <v>17</v>
      </c>
      <c r="B70" s="515" t="s">
        <v>931</v>
      </c>
      <c r="C70" s="688">
        <v>52</v>
      </c>
      <c r="D70" s="688" t="s">
        <v>1207</v>
      </c>
      <c r="E70" s="688" t="s">
        <v>1744</v>
      </c>
      <c r="F70" s="688">
        <v>8</v>
      </c>
      <c r="G70" s="688" t="s">
        <v>2171</v>
      </c>
      <c r="H70" s="708" t="s">
        <v>723</v>
      </c>
      <c r="I70" s="679">
        <v>224486</v>
      </c>
      <c r="J70" s="679">
        <v>0</v>
      </c>
      <c r="K70" s="679">
        <v>0</v>
      </c>
      <c r="L70" s="679">
        <v>0</v>
      </c>
      <c r="M70" s="679">
        <v>0</v>
      </c>
      <c r="N70" s="679">
        <v>0</v>
      </c>
      <c r="O70" s="679">
        <v>224486</v>
      </c>
      <c r="P70" s="679">
        <v>224.48567879999999</v>
      </c>
      <c r="Q70" s="679">
        <v>1506.30106</v>
      </c>
      <c r="R70" s="697">
        <v>2.4251799999999999E-3</v>
      </c>
      <c r="S70" s="697">
        <v>2.3785241958262588E-3</v>
      </c>
      <c r="T70" s="697">
        <v>3.9504795424549002</v>
      </c>
      <c r="U70" s="688"/>
      <c r="V70" s="679">
        <v>5059693.82</v>
      </c>
      <c r="W70" s="688"/>
      <c r="X70" s="697">
        <v>0</v>
      </c>
      <c r="Y70" s="688"/>
      <c r="Z70" s="688"/>
      <c r="AA70" s="688"/>
      <c r="AB70" s="697" t="s">
        <v>1954</v>
      </c>
      <c r="AC70" s="835"/>
      <c r="AD70" s="688"/>
    </row>
    <row r="71" spans="1:30">
      <c r="A71" s="515">
        <v>17</v>
      </c>
      <c r="B71" s="515" t="s">
        <v>931</v>
      </c>
      <c r="C71" s="688">
        <v>53</v>
      </c>
      <c r="D71" s="818" t="s">
        <v>1208</v>
      </c>
      <c r="E71" s="688" t="s">
        <v>1745</v>
      </c>
      <c r="F71" s="688">
        <v>8</v>
      </c>
      <c r="G71" s="688" t="s">
        <v>2171</v>
      </c>
      <c r="H71" s="708" t="s">
        <v>2053</v>
      </c>
      <c r="I71" s="679">
        <v>197424</v>
      </c>
      <c r="J71" s="679">
        <v>0</v>
      </c>
      <c r="K71" s="679">
        <v>0</v>
      </c>
      <c r="L71" s="679">
        <v>0</v>
      </c>
      <c r="M71" s="679">
        <v>0</v>
      </c>
      <c r="N71" s="679">
        <v>5000</v>
      </c>
      <c r="O71" s="679">
        <v>192424</v>
      </c>
      <c r="P71" s="679">
        <v>384.84800000000001</v>
      </c>
      <c r="Q71" s="679">
        <v>1250.7560000000001</v>
      </c>
      <c r="R71" s="697">
        <v>2.01374E-3</v>
      </c>
      <c r="S71" s="697">
        <v>1.9750058524654218E-3</v>
      </c>
      <c r="T71" s="697">
        <v>5.6034487779365802</v>
      </c>
      <c r="U71" s="688"/>
      <c r="V71" s="679">
        <v>2119760.06</v>
      </c>
      <c r="W71" s="688"/>
      <c r="X71" s="697">
        <v>0</v>
      </c>
      <c r="Y71" s="688"/>
      <c r="Z71" s="688"/>
      <c r="AA71" s="688"/>
      <c r="AB71" s="697" t="s">
        <v>1954</v>
      </c>
      <c r="AC71" s="835"/>
      <c r="AD71" s="688"/>
    </row>
    <row r="72" spans="1:30">
      <c r="A72" s="515">
        <v>17</v>
      </c>
      <c r="B72" s="515" t="s">
        <v>931</v>
      </c>
      <c r="C72" s="688">
        <v>54</v>
      </c>
      <c r="D72" s="688" t="s">
        <v>1202</v>
      </c>
      <c r="E72" s="688" t="s">
        <v>1739</v>
      </c>
      <c r="F72" s="688">
        <v>8</v>
      </c>
      <c r="G72" s="688" t="s">
        <v>2171</v>
      </c>
      <c r="H72" s="708" t="s">
        <v>1203</v>
      </c>
      <c r="I72" s="679">
        <v>331614</v>
      </c>
      <c r="J72" s="679">
        <v>0</v>
      </c>
      <c r="K72" s="679">
        <v>0</v>
      </c>
      <c r="L72" s="679">
        <v>0</v>
      </c>
      <c r="M72" s="679">
        <v>0</v>
      </c>
      <c r="N72" s="679">
        <v>0</v>
      </c>
      <c r="O72" s="679">
        <v>331614</v>
      </c>
      <c r="P72" s="679">
        <v>596.90519999999992</v>
      </c>
      <c r="Q72" s="679">
        <v>13058.95932</v>
      </c>
      <c r="R72" s="697">
        <v>2.1025189999999999E-2</v>
      </c>
      <c r="S72" s="697">
        <v>2.0620745440443906E-2</v>
      </c>
      <c r="T72" s="697">
        <v>10.864041410038</v>
      </c>
      <c r="U72" s="688"/>
      <c r="V72" s="679">
        <v>3010660.57</v>
      </c>
      <c r="W72" s="688"/>
      <c r="X72" s="697">
        <v>0</v>
      </c>
      <c r="Y72" s="688"/>
      <c r="Z72" s="688"/>
      <c r="AA72" s="688"/>
      <c r="AB72" s="697" t="s">
        <v>1954</v>
      </c>
      <c r="AC72" s="835"/>
      <c r="AD72" s="688"/>
    </row>
    <row r="73" spans="1:30">
      <c r="A73" s="515">
        <v>17</v>
      </c>
      <c r="B73" s="515" t="s">
        <v>931</v>
      </c>
      <c r="C73" s="688">
        <v>55</v>
      </c>
      <c r="D73" s="688" t="s">
        <v>934</v>
      </c>
      <c r="E73" s="688" t="s">
        <v>1557</v>
      </c>
      <c r="F73" s="688">
        <v>8</v>
      </c>
      <c r="G73" s="688" t="s">
        <v>2171</v>
      </c>
      <c r="H73" s="708" t="s">
        <v>935</v>
      </c>
      <c r="I73" s="679">
        <v>44780</v>
      </c>
      <c r="J73" s="679">
        <v>0</v>
      </c>
      <c r="K73" s="679">
        <v>0</v>
      </c>
      <c r="L73" s="679">
        <v>0</v>
      </c>
      <c r="M73" s="679">
        <v>0</v>
      </c>
      <c r="N73" s="679">
        <v>0</v>
      </c>
      <c r="O73" s="679">
        <v>44780</v>
      </c>
      <c r="P73" s="679">
        <v>34.481000000000002</v>
      </c>
      <c r="Q73" s="679">
        <v>165.23820000000001</v>
      </c>
      <c r="R73" s="697">
        <v>2.6603999999999999E-4</v>
      </c>
      <c r="S73" s="697">
        <v>2.6091932563253892E-4</v>
      </c>
      <c r="T73" s="697">
        <v>7.4633333333333302E-2</v>
      </c>
      <c r="U73" s="688"/>
      <c r="V73" s="679">
        <v>547376</v>
      </c>
      <c r="W73" s="688"/>
      <c r="X73" s="697">
        <v>0</v>
      </c>
      <c r="Y73" s="688"/>
      <c r="Z73" s="688"/>
      <c r="AA73" s="688"/>
      <c r="AB73" s="697" t="s">
        <v>1954</v>
      </c>
      <c r="AC73" s="835"/>
      <c r="AD73" s="688"/>
    </row>
    <row r="74" spans="1:30">
      <c r="A74" s="515">
        <v>17</v>
      </c>
      <c r="B74" s="515" t="s">
        <v>931</v>
      </c>
      <c r="C74" s="688">
        <v>56</v>
      </c>
      <c r="D74" s="818" t="s">
        <v>1740</v>
      </c>
      <c r="E74" s="688" t="s">
        <v>1741</v>
      </c>
      <c r="F74" s="688">
        <v>8</v>
      </c>
      <c r="G74" s="688" t="s">
        <v>2171</v>
      </c>
      <c r="H74" s="708" t="s">
        <v>1204</v>
      </c>
      <c r="I74" s="679">
        <v>266787</v>
      </c>
      <c r="J74" s="679">
        <v>0</v>
      </c>
      <c r="K74" s="679">
        <v>0</v>
      </c>
      <c r="L74" s="679">
        <v>0</v>
      </c>
      <c r="M74" s="679">
        <v>0</v>
      </c>
      <c r="N74" s="679">
        <v>5000</v>
      </c>
      <c r="O74" s="679">
        <v>261787</v>
      </c>
      <c r="P74" s="679">
        <v>575.93140000000005</v>
      </c>
      <c r="Q74" s="679">
        <v>1832.509</v>
      </c>
      <c r="R74" s="697">
        <v>2.9503799999999998E-3</v>
      </c>
      <c r="S74" s="697">
        <v>2.8936227367252743E-3</v>
      </c>
      <c r="T74" s="697">
        <v>3.2723374999999999</v>
      </c>
      <c r="U74" s="688"/>
      <c r="V74" s="679">
        <v>2079366.11</v>
      </c>
      <c r="W74" s="688"/>
      <c r="X74" s="697">
        <v>0</v>
      </c>
      <c r="Y74" s="688"/>
      <c r="Z74" s="688"/>
      <c r="AA74" s="688"/>
      <c r="AB74" s="697" t="s">
        <v>1954</v>
      </c>
      <c r="AC74" s="835"/>
      <c r="AD74" s="688"/>
    </row>
    <row r="75" spans="1:30">
      <c r="A75" s="515">
        <v>17</v>
      </c>
      <c r="B75" s="515" t="s">
        <v>931</v>
      </c>
      <c r="C75" s="688">
        <v>57</v>
      </c>
      <c r="D75" s="688" t="s">
        <v>1210</v>
      </c>
      <c r="E75" s="688" t="s">
        <v>1746</v>
      </c>
      <c r="F75" s="688">
        <v>8</v>
      </c>
      <c r="G75" s="688" t="s">
        <v>2171</v>
      </c>
      <c r="H75" s="708" t="s">
        <v>725</v>
      </c>
      <c r="I75" s="679">
        <v>704380</v>
      </c>
      <c r="J75" s="679">
        <v>0</v>
      </c>
      <c r="K75" s="679">
        <v>0</v>
      </c>
      <c r="L75" s="679">
        <v>0</v>
      </c>
      <c r="M75" s="679">
        <v>0</v>
      </c>
      <c r="N75" s="679">
        <v>0</v>
      </c>
      <c r="O75" s="679">
        <v>704380</v>
      </c>
      <c r="P75" s="679">
        <v>7482.3853638000001</v>
      </c>
      <c r="Q75" s="679">
        <v>38142.177000000003</v>
      </c>
      <c r="R75" s="697">
        <v>6.1409690000000003E-2</v>
      </c>
      <c r="S75" s="697">
        <v>6.0228392109070036E-2</v>
      </c>
      <c r="T75" s="697">
        <v>6.4326940639269399</v>
      </c>
      <c r="U75" s="688"/>
      <c r="V75" s="679" t="e">
        <v>#N/A</v>
      </c>
      <c r="W75" s="688"/>
      <c r="X75" s="697">
        <v>0</v>
      </c>
      <c r="Y75" s="688"/>
      <c r="Z75" s="688"/>
      <c r="AA75" s="688"/>
      <c r="AB75" s="697" t="e">
        <v>#N/A</v>
      </c>
      <c r="AC75" s="835"/>
      <c r="AD75" s="688"/>
    </row>
    <row r="76" spans="1:30">
      <c r="A76" s="515">
        <v>17</v>
      </c>
      <c r="B76" s="515" t="s">
        <v>931</v>
      </c>
      <c r="C76" s="688">
        <v>58</v>
      </c>
      <c r="D76" s="688" t="s">
        <v>1214</v>
      </c>
      <c r="E76" s="688" t="s">
        <v>1889</v>
      </c>
      <c r="F76" s="688">
        <v>8</v>
      </c>
      <c r="G76" s="688" t="s">
        <v>2171</v>
      </c>
      <c r="H76" s="708" t="s">
        <v>727</v>
      </c>
      <c r="I76" s="679">
        <v>628671</v>
      </c>
      <c r="J76" s="679">
        <v>0</v>
      </c>
      <c r="K76" s="679">
        <v>0</v>
      </c>
      <c r="L76" s="679">
        <v>0</v>
      </c>
      <c r="M76" s="679">
        <v>0</v>
      </c>
      <c r="N76" s="679">
        <v>0</v>
      </c>
      <c r="O76" s="679">
        <v>628671</v>
      </c>
      <c r="P76" s="679">
        <v>0</v>
      </c>
      <c r="Q76" s="679">
        <v>0</v>
      </c>
      <c r="R76" s="697">
        <v>0</v>
      </c>
      <c r="S76" s="697">
        <v>0</v>
      </c>
      <c r="T76" s="697">
        <v>4.4176164710842496</v>
      </c>
      <c r="U76" s="688"/>
      <c r="V76" s="679">
        <v>5467885.0800000001</v>
      </c>
      <c r="W76" s="688"/>
      <c r="X76" s="697">
        <v>0</v>
      </c>
      <c r="Y76" s="688"/>
      <c r="Z76" s="688"/>
      <c r="AA76" s="688"/>
      <c r="AB76" s="697" t="s">
        <v>1954</v>
      </c>
      <c r="AC76" s="835" t="s">
        <v>2226</v>
      </c>
      <c r="AD76" s="688"/>
    </row>
    <row r="77" spans="1:30">
      <c r="A77" s="515">
        <v>17</v>
      </c>
      <c r="B77" s="515" t="s">
        <v>931</v>
      </c>
      <c r="C77" s="688">
        <v>59</v>
      </c>
      <c r="D77" s="688" t="s">
        <v>1215</v>
      </c>
      <c r="E77" s="688" t="s">
        <v>1749</v>
      </c>
      <c r="F77" s="688">
        <v>8</v>
      </c>
      <c r="G77" s="688" t="s">
        <v>2171</v>
      </c>
      <c r="H77" s="708" t="s">
        <v>1216</v>
      </c>
      <c r="I77" s="679">
        <v>1768488</v>
      </c>
      <c r="J77" s="679">
        <v>0</v>
      </c>
      <c r="K77" s="679">
        <v>0</v>
      </c>
      <c r="L77" s="679">
        <v>0</v>
      </c>
      <c r="M77" s="679">
        <v>0</v>
      </c>
      <c r="N77" s="679">
        <v>0</v>
      </c>
      <c r="O77" s="679">
        <v>1768488</v>
      </c>
      <c r="P77" s="679">
        <v>13414.715179999999</v>
      </c>
      <c r="Q77" s="679">
        <v>226950.06503999999</v>
      </c>
      <c r="R77" s="697">
        <v>0.36539424999999998</v>
      </c>
      <c r="S77" s="697">
        <v>0.35836542592752546</v>
      </c>
      <c r="T77" s="697">
        <v>5.8949796499321598</v>
      </c>
      <c r="U77" s="688"/>
      <c r="V77" s="679" t="e">
        <v>#N/A</v>
      </c>
      <c r="W77" s="688"/>
      <c r="X77" s="697">
        <v>0</v>
      </c>
      <c r="Y77" s="688"/>
      <c r="Z77" s="688"/>
      <c r="AA77" s="688"/>
      <c r="AB77" s="697" t="e">
        <v>#N/A</v>
      </c>
      <c r="AC77" s="835"/>
      <c r="AD77" s="688"/>
    </row>
    <row r="78" spans="1:30">
      <c r="A78" s="515">
        <v>17</v>
      </c>
      <c r="B78" s="515" t="s">
        <v>931</v>
      </c>
      <c r="C78" s="688">
        <v>60</v>
      </c>
      <c r="D78" s="688" t="s">
        <v>1217</v>
      </c>
      <c r="E78" s="688" t="s">
        <v>1750</v>
      </c>
      <c r="F78" s="688">
        <v>8</v>
      </c>
      <c r="G78" s="688" t="s">
        <v>2171</v>
      </c>
      <c r="H78" s="708" t="s">
        <v>728</v>
      </c>
      <c r="I78" s="679">
        <v>67755</v>
      </c>
      <c r="J78" s="679">
        <v>0</v>
      </c>
      <c r="K78" s="679">
        <v>0</v>
      </c>
      <c r="L78" s="679">
        <v>0</v>
      </c>
      <c r="M78" s="679">
        <v>0</v>
      </c>
      <c r="N78" s="679">
        <v>0</v>
      </c>
      <c r="O78" s="679">
        <v>67755</v>
      </c>
      <c r="P78" s="679">
        <v>1231.47703</v>
      </c>
      <c r="Q78" s="679">
        <v>24042.86175</v>
      </c>
      <c r="R78" s="697">
        <v>3.8709500000000001E-2</v>
      </c>
      <c r="S78" s="697">
        <v>3.7964872977836628E-2</v>
      </c>
      <c r="T78" s="697">
        <v>1.0950303030302999</v>
      </c>
      <c r="U78" s="688"/>
      <c r="V78" s="679" t="e">
        <v>#N/A</v>
      </c>
      <c r="W78" s="688"/>
      <c r="X78" s="697">
        <v>0</v>
      </c>
      <c r="Y78" s="688"/>
      <c r="Z78" s="688"/>
      <c r="AA78" s="688"/>
      <c r="AB78" s="697" t="e">
        <v>#N/A</v>
      </c>
      <c r="AC78" s="835"/>
      <c r="AD78" s="688"/>
    </row>
    <row r="79" spans="1:30">
      <c r="A79" s="515">
        <v>17</v>
      </c>
      <c r="B79" s="515" t="s">
        <v>931</v>
      </c>
      <c r="C79" s="688">
        <v>61</v>
      </c>
      <c r="D79" s="688" t="s">
        <v>1223</v>
      </c>
      <c r="E79" s="688" t="s">
        <v>1892</v>
      </c>
      <c r="F79" s="688">
        <v>8</v>
      </c>
      <c r="G79" s="688" t="s">
        <v>2171</v>
      </c>
      <c r="H79" s="708" t="s">
        <v>730</v>
      </c>
      <c r="I79" s="679">
        <v>2472</v>
      </c>
      <c r="J79" s="679">
        <v>0</v>
      </c>
      <c r="K79" s="679">
        <v>0</v>
      </c>
      <c r="L79" s="679">
        <v>0</v>
      </c>
      <c r="M79" s="679">
        <v>0</v>
      </c>
      <c r="N79" s="679">
        <v>0</v>
      </c>
      <c r="O79" s="679">
        <v>2472</v>
      </c>
      <c r="P79" s="679">
        <v>0</v>
      </c>
      <c r="Q79" s="679">
        <v>0</v>
      </c>
      <c r="R79" s="697">
        <v>0</v>
      </c>
      <c r="S79" s="697">
        <v>0</v>
      </c>
      <c r="T79" s="697">
        <v>1.51032067737149E-2</v>
      </c>
      <c r="U79" s="688"/>
      <c r="V79" s="679">
        <v>81656.89</v>
      </c>
      <c r="W79" s="688"/>
      <c r="X79" s="697">
        <v>0</v>
      </c>
      <c r="Y79" s="688"/>
      <c r="Z79" s="688"/>
      <c r="AA79" s="688"/>
      <c r="AB79" s="697" t="s">
        <v>1954</v>
      </c>
      <c r="AC79" s="835" t="s">
        <v>2226</v>
      </c>
      <c r="AD79" s="688"/>
    </row>
    <row r="80" spans="1:30">
      <c r="A80" s="515">
        <v>17</v>
      </c>
      <c r="B80" s="515" t="s">
        <v>931</v>
      </c>
      <c r="C80" s="688">
        <v>62</v>
      </c>
      <c r="D80" s="688" t="s">
        <v>1225</v>
      </c>
      <c r="E80" s="688" t="s">
        <v>1753</v>
      </c>
      <c r="F80" s="688">
        <v>8</v>
      </c>
      <c r="G80" s="688" t="s">
        <v>2171</v>
      </c>
      <c r="H80" s="708" t="s">
        <v>733</v>
      </c>
      <c r="I80" s="679">
        <v>1151974</v>
      </c>
      <c r="J80" s="679">
        <v>0</v>
      </c>
      <c r="K80" s="679">
        <v>0</v>
      </c>
      <c r="L80" s="679">
        <v>0</v>
      </c>
      <c r="M80" s="679">
        <v>0</v>
      </c>
      <c r="N80" s="679">
        <v>14000</v>
      </c>
      <c r="O80" s="679">
        <v>1137974</v>
      </c>
      <c r="P80" s="679">
        <v>2275.9477102000001</v>
      </c>
      <c r="Q80" s="679">
        <v>2401.1251400000001</v>
      </c>
      <c r="R80" s="697">
        <v>3.86586E-3</v>
      </c>
      <c r="S80" s="697">
        <v>3.7914958665014238E-3</v>
      </c>
      <c r="T80" s="697">
        <v>5.1202429696287899</v>
      </c>
      <c r="U80" s="688"/>
      <c r="V80" s="679">
        <v>14858347.699999999</v>
      </c>
      <c r="W80" s="688"/>
      <c r="X80" s="697">
        <v>0</v>
      </c>
      <c r="Y80" s="688"/>
      <c r="Z80" s="688"/>
      <c r="AA80" s="688"/>
      <c r="AB80" s="697" t="s">
        <v>1954</v>
      </c>
      <c r="AC80" s="835"/>
      <c r="AD80" s="688"/>
    </row>
    <row r="81" spans="1:30">
      <c r="A81" s="515">
        <v>17</v>
      </c>
      <c r="B81" s="515" t="s">
        <v>931</v>
      </c>
      <c r="C81" s="688">
        <v>63</v>
      </c>
      <c r="D81" s="688" t="s">
        <v>1224</v>
      </c>
      <c r="E81" s="688" t="s">
        <v>1752</v>
      </c>
      <c r="F81" s="688">
        <v>8</v>
      </c>
      <c r="G81" s="688" t="s">
        <v>2171</v>
      </c>
      <c r="H81" s="708" t="s">
        <v>732</v>
      </c>
      <c r="I81" s="679">
        <v>734617</v>
      </c>
      <c r="J81" s="679">
        <v>0</v>
      </c>
      <c r="K81" s="679">
        <v>0</v>
      </c>
      <c r="L81" s="679">
        <v>0</v>
      </c>
      <c r="M81" s="679">
        <v>0</v>
      </c>
      <c r="N81" s="679">
        <v>0</v>
      </c>
      <c r="O81" s="679">
        <v>734617</v>
      </c>
      <c r="P81" s="679">
        <v>5876.9359999999997</v>
      </c>
      <c r="Q81" s="679">
        <v>11019.254999999999</v>
      </c>
      <c r="R81" s="697">
        <v>1.774123E-2</v>
      </c>
      <c r="S81" s="697">
        <v>1.7399951001481388E-2</v>
      </c>
      <c r="T81" s="697">
        <v>3.86970469558254</v>
      </c>
      <c r="U81" s="688"/>
      <c r="V81" s="679">
        <v>17849491.809999999</v>
      </c>
      <c r="W81" s="688"/>
      <c r="X81" s="697">
        <v>0</v>
      </c>
      <c r="Y81" s="688"/>
      <c r="Z81" s="688"/>
      <c r="AA81" s="688"/>
      <c r="AB81" s="697" t="s">
        <v>1954</v>
      </c>
      <c r="AC81" s="836" t="s">
        <v>2231</v>
      </c>
      <c r="AD81" s="688"/>
    </row>
    <row r="82" spans="1:30">
      <c r="A82" s="515">
        <v>17</v>
      </c>
      <c r="B82" s="515" t="s">
        <v>931</v>
      </c>
      <c r="C82" s="688">
        <v>64</v>
      </c>
      <c r="D82" s="688" t="s">
        <v>1229</v>
      </c>
      <c r="E82" s="688" t="s">
        <v>1754</v>
      </c>
      <c r="F82" s="688">
        <v>8</v>
      </c>
      <c r="G82" s="688" t="s">
        <v>2171</v>
      </c>
      <c r="H82" s="708" t="s">
        <v>734</v>
      </c>
      <c r="I82" s="679">
        <v>518063</v>
      </c>
      <c r="J82" s="679">
        <v>0</v>
      </c>
      <c r="K82" s="679">
        <v>0</v>
      </c>
      <c r="L82" s="679">
        <v>0</v>
      </c>
      <c r="M82" s="679">
        <v>0</v>
      </c>
      <c r="N82" s="679">
        <v>0</v>
      </c>
      <c r="O82" s="679">
        <v>518063</v>
      </c>
      <c r="P82" s="679">
        <v>0</v>
      </c>
      <c r="Q82" s="679">
        <v>0</v>
      </c>
      <c r="R82" s="697">
        <v>0</v>
      </c>
      <c r="S82" s="697">
        <v>0</v>
      </c>
      <c r="T82" s="697">
        <v>3.7677309090909001</v>
      </c>
      <c r="U82" s="688"/>
      <c r="V82" s="679">
        <v>9502153.5700000003</v>
      </c>
      <c r="W82" s="688"/>
      <c r="X82" s="697">
        <v>0</v>
      </c>
      <c r="Y82" s="688"/>
      <c r="Z82" s="688"/>
      <c r="AA82" s="688"/>
      <c r="AB82" s="697" t="s">
        <v>1954</v>
      </c>
      <c r="AC82" s="835" t="s">
        <v>2226</v>
      </c>
      <c r="AD82" s="688"/>
    </row>
    <row r="83" spans="1:30">
      <c r="A83" s="515">
        <v>17</v>
      </c>
      <c r="B83" s="515" t="s">
        <v>931</v>
      </c>
      <c r="C83" s="688">
        <v>65</v>
      </c>
      <c r="D83" s="688" t="s">
        <v>1233</v>
      </c>
      <c r="E83" s="688" t="s">
        <v>1758</v>
      </c>
      <c r="F83" s="688">
        <v>8</v>
      </c>
      <c r="G83" s="688" t="s">
        <v>2171</v>
      </c>
      <c r="H83" s="708" t="s">
        <v>1234</v>
      </c>
      <c r="I83" s="679">
        <v>658396</v>
      </c>
      <c r="J83" s="679">
        <v>0</v>
      </c>
      <c r="K83" s="679">
        <v>0</v>
      </c>
      <c r="L83" s="679">
        <v>0</v>
      </c>
      <c r="M83" s="679">
        <v>0</v>
      </c>
      <c r="N83" s="679">
        <v>0</v>
      </c>
      <c r="O83" s="679">
        <v>658396</v>
      </c>
      <c r="P83" s="679">
        <v>921.75440000000003</v>
      </c>
      <c r="Q83" s="679">
        <v>7242.3559999999998</v>
      </c>
      <c r="R83" s="697">
        <v>1.166034E-2</v>
      </c>
      <c r="S83" s="697">
        <v>1.1436039871596106E-2</v>
      </c>
      <c r="T83" s="697">
        <v>6.6370564516129003</v>
      </c>
      <c r="U83" s="688"/>
      <c r="V83" s="679">
        <v>7159797.7400000002</v>
      </c>
      <c r="W83" s="688"/>
      <c r="X83" s="697">
        <v>0</v>
      </c>
      <c r="Y83" s="688"/>
      <c r="Z83" s="688"/>
      <c r="AA83" s="688"/>
      <c r="AB83" s="697" t="s">
        <v>1954</v>
      </c>
      <c r="AC83" s="835"/>
      <c r="AD83" s="688"/>
    </row>
  </sheetData>
  <pageMargins left="0.7" right="0.7" top="0.75" bottom="0.75" header="0.3" footer="0.3"/>
  <pageSetup scale="52" orientation="portrait" r:id="rId1"/>
  <headerFooter>
    <oddFooter>&amp;C10 of 20</oddFooter>
  </headerFooter>
  <colBreaks count="1" manualBreakCount="1">
    <brk id="32" max="46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9"/>
  <sheetViews>
    <sheetView view="pageBreakPreview" topLeftCell="J144" zoomScaleNormal="100" zoomScaleSheetLayoutView="100" workbookViewId="0">
      <selection activeCell="O164" sqref="O164"/>
    </sheetView>
  </sheetViews>
  <sheetFormatPr defaultRowHeight="15.75"/>
  <cols>
    <col min="1" max="1" width="2.875" style="515" hidden="1" customWidth="1"/>
    <col min="2" max="2" width="33.75" style="515" hidden="1" customWidth="1"/>
    <col min="3" max="3" width="3.875" style="515" hidden="1" customWidth="1"/>
    <col min="4" max="4" width="37.75" style="515" hidden="1" customWidth="1"/>
    <col min="5" max="5" width="8.25" style="515" hidden="1" customWidth="1"/>
    <col min="6" max="6" width="5.5" style="515" hidden="1" customWidth="1"/>
    <col min="7" max="7" width="37.625" style="515" hidden="1" customWidth="1"/>
    <col min="8" max="8" width="31" style="491" customWidth="1"/>
    <col min="9" max="9" width="13.375" style="457" bestFit="1" customWidth="1"/>
    <col min="10" max="10" width="11.75" style="457" customWidth="1"/>
    <col min="11" max="11" width="10.25" style="457" customWidth="1"/>
    <col min="12" max="12" width="11.125" style="457" customWidth="1"/>
    <col min="13" max="13" width="10.875" style="457" customWidth="1"/>
    <col min="14" max="14" width="11.75" style="457" customWidth="1"/>
    <col min="15" max="15" width="12.75" style="457" customWidth="1"/>
    <col min="16" max="16" width="11.75" style="457" customWidth="1"/>
    <col min="17" max="17" width="10.75" style="457" customWidth="1"/>
    <col min="18" max="18" width="6.125" style="479" customWidth="1"/>
    <col min="19" max="19" width="9" style="479" customWidth="1"/>
    <col min="20" max="20" width="10.75" style="515" customWidth="1"/>
    <col min="21" max="21" width="2" style="515" hidden="1" customWidth="1"/>
    <col min="22" max="22" width="14.25" style="515" hidden="1" customWidth="1"/>
    <col min="23" max="23" width="1.5" style="515" hidden="1" customWidth="1"/>
    <col min="24" max="24" width="12" style="515" hidden="1" customWidth="1"/>
    <col min="25" max="25" width="1.5" style="515" hidden="1" customWidth="1"/>
    <col min="26" max="26" width="8" style="515" hidden="1" customWidth="1"/>
    <col min="27" max="27" width="1.375" style="515" hidden="1" customWidth="1"/>
    <col min="28" max="28" width="15.75" style="515" hidden="1" customWidth="1"/>
    <col min="29" max="29" width="16.875" style="827" hidden="1" customWidth="1"/>
    <col min="30" max="30" width="8" style="515" hidden="1" customWidth="1"/>
    <col min="31" max="31" width="10.75" style="515" hidden="1" customWidth="1"/>
    <col min="32" max="32" width="0" style="515" hidden="1" customWidth="1"/>
    <col min="33" max="33" width="16.75" style="515" bestFit="1" customWidth="1"/>
    <col min="34" max="16384" width="9" style="515"/>
  </cols>
  <sheetData>
    <row r="1" spans="1:30">
      <c r="D1" s="478"/>
      <c r="E1" s="478"/>
      <c r="F1" s="478"/>
      <c r="G1" s="478"/>
      <c r="H1" s="612"/>
      <c r="I1" s="628"/>
      <c r="J1" s="628"/>
      <c r="K1" s="628"/>
      <c r="L1" s="628"/>
      <c r="M1" s="628"/>
      <c r="N1" s="628"/>
      <c r="O1" s="628"/>
      <c r="P1" s="628"/>
      <c r="Q1" s="628"/>
      <c r="R1" s="629"/>
      <c r="S1" s="629"/>
      <c r="T1" s="630"/>
    </row>
    <row r="2" spans="1:30" hidden="1">
      <c r="D2" s="480"/>
      <c r="E2" s="480"/>
      <c r="F2" s="480"/>
      <c r="G2" s="480"/>
      <c r="H2" s="612"/>
      <c r="I2" s="628"/>
      <c r="J2" s="628"/>
      <c r="K2" s="628"/>
      <c r="L2" s="628"/>
      <c r="M2" s="628"/>
      <c r="N2" s="628"/>
      <c r="O2" s="628"/>
      <c r="P2" s="628"/>
      <c r="Q2" s="628"/>
      <c r="R2" s="629"/>
      <c r="S2" s="631"/>
      <c r="T2" s="629"/>
    </row>
    <row r="3" spans="1:30" hidden="1">
      <c r="D3" s="478"/>
      <c r="E3" s="478"/>
      <c r="F3" s="478"/>
      <c r="G3" s="478"/>
      <c r="H3" s="612" t="s">
        <v>2307</v>
      </c>
      <c r="I3" s="628"/>
      <c r="J3" s="628"/>
      <c r="K3" s="628"/>
      <c r="L3" s="628"/>
      <c r="M3" s="628"/>
      <c r="N3" s="628"/>
      <c r="O3" s="628"/>
      <c r="P3" s="628"/>
      <c r="Q3" s="628"/>
      <c r="R3" s="629"/>
      <c r="S3" s="631"/>
    </row>
    <row r="4" spans="1:30" hidden="1">
      <c r="D4" s="482"/>
      <c r="E4" s="482"/>
      <c r="F4" s="482"/>
      <c r="G4" s="482"/>
      <c r="H4" s="482" t="s">
        <v>2308</v>
      </c>
      <c r="I4" s="481"/>
      <c r="J4" s="481"/>
      <c r="K4" s="481"/>
      <c r="L4" s="481"/>
      <c r="M4" s="481"/>
      <c r="N4" s="481"/>
      <c r="O4" s="481"/>
      <c r="P4" s="481"/>
      <c r="Q4" s="481"/>
      <c r="R4" s="482"/>
      <c r="S4" s="482"/>
      <c r="T4" s="483"/>
    </row>
    <row r="5" spans="1:30">
      <c r="D5" s="482"/>
      <c r="E5" s="482"/>
      <c r="F5" s="482"/>
      <c r="G5" s="482"/>
      <c r="H5" s="484"/>
      <c r="I5" s="481"/>
      <c r="J5" s="481"/>
      <c r="K5" s="481"/>
      <c r="L5" s="481"/>
      <c r="M5" s="481"/>
      <c r="N5" s="481"/>
      <c r="O5" s="481"/>
      <c r="P5" s="481"/>
      <c r="Q5" s="481"/>
      <c r="R5" s="482"/>
      <c r="S5" s="482"/>
      <c r="T5" s="483"/>
    </row>
    <row r="6" spans="1:30" ht="63.75">
      <c r="A6" s="828" t="s">
        <v>29</v>
      </c>
      <c r="B6" s="828" t="s">
        <v>864</v>
      </c>
      <c r="C6" s="810" t="s">
        <v>29</v>
      </c>
      <c r="D6" s="810" t="s">
        <v>865</v>
      </c>
      <c r="E6" s="810" t="s">
        <v>1496</v>
      </c>
      <c r="F6" s="810" t="s">
        <v>2223</v>
      </c>
      <c r="G6" s="810" t="s">
        <v>2224</v>
      </c>
      <c r="H6" s="810" t="s">
        <v>2007</v>
      </c>
      <c r="I6" s="811" t="s">
        <v>2331</v>
      </c>
      <c r="J6" s="812" t="s">
        <v>2009</v>
      </c>
      <c r="K6" s="812" t="s">
        <v>2010</v>
      </c>
      <c r="L6" s="812" t="s">
        <v>2011</v>
      </c>
      <c r="M6" s="812" t="s">
        <v>2225</v>
      </c>
      <c r="N6" s="812" t="s">
        <v>2012</v>
      </c>
      <c r="O6" s="812" t="s">
        <v>2217</v>
      </c>
      <c r="P6" s="812" t="s">
        <v>2218</v>
      </c>
      <c r="Q6" s="812" t="s">
        <v>2219</v>
      </c>
      <c r="R6" s="809" t="s">
        <v>2333</v>
      </c>
      <c r="S6" s="809" t="s">
        <v>2015</v>
      </c>
      <c r="T6" s="814" t="s">
        <v>2016</v>
      </c>
      <c r="V6" s="829" t="s">
        <v>1599</v>
      </c>
      <c r="X6" s="830" t="s">
        <v>11</v>
      </c>
      <c r="Z6" s="830" t="s">
        <v>1600</v>
      </c>
      <c r="AB6" s="830" t="s">
        <v>1601</v>
      </c>
      <c r="AC6" s="831" t="s">
        <v>1601</v>
      </c>
    </row>
    <row r="7" spans="1:30">
      <c r="A7" s="693"/>
      <c r="B7" s="693"/>
      <c r="C7" s="693"/>
      <c r="D7" s="693"/>
      <c r="E7" s="693"/>
      <c r="F7" s="693"/>
      <c r="G7" s="693"/>
      <c r="H7" s="693"/>
      <c r="I7" s="694" t="s">
        <v>2017</v>
      </c>
      <c r="J7" s="695"/>
      <c r="K7" s="695"/>
      <c r="L7" s="695"/>
      <c r="M7" s="695"/>
      <c r="N7" s="695"/>
      <c r="O7" s="695"/>
      <c r="P7" s="694" t="s">
        <v>2047</v>
      </c>
      <c r="Q7" s="695"/>
      <c r="R7" s="694" t="s">
        <v>2019</v>
      </c>
      <c r="S7" s="696"/>
      <c r="T7" s="696"/>
      <c r="V7" s="832"/>
      <c r="X7" s="833"/>
      <c r="Z7" s="833"/>
      <c r="AB7" s="833"/>
      <c r="AC7" s="834"/>
    </row>
    <row r="8" spans="1:30" hidden="1">
      <c r="B8" s="486"/>
      <c r="C8" s="688"/>
      <c r="D8" s="688"/>
      <c r="E8" s="688"/>
      <c r="F8" s="688"/>
      <c r="G8" s="816"/>
      <c r="H8" s="693" t="s">
        <v>2161</v>
      </c>
      <c r="I8" s="625"/>
      <c r="J8" s="625"/>
      <c r="K8" s="625"/>
      <c r="L8" s="625"/>
      <c r="M8" s="679"/>
      <c r="N8" s="625"/>
      <c r="O8" s="626"/>
      <c r="P8" s="625"/>
      <c r="Q8" s="625"/>
      <c r="R8" s="626"/>
      <c r="S8" s="626"/>
      <c r="T8" s="626"/>
      <c r="U8" s="688"/>
      <c r="V8" s="679"/>
      <c r="W8" s="688"/>
      <c r="X8" s="697"/>
      <c r="Y8" s="688"/>
      <c r="Z8" s="688"/>
      <c r="AA8" s="688"/>
      <c r="AB8" s="688"/>
      <c r="AC8" s="835"/>
      <c r="AD8" s="688"/>
    </row>
    <row r="9" spans="1:30" hidden="1">
      <c r="A9" s="515">
        <v>31</v>
      </c>
      <c r="B9" s="515" t="s">
        <v>1012</v>
      </c>
      <c r="C9" s="688">
        <v>1</v>
      </c>
      <c r="D9" s="688" t="s">
        <v>1384</v>
      </c>
      <c r="E9" s="688" t="s">
        <v>1858</v>
      </c>
      <c r="F9" s="688">
        <v>2</v>
      </c>
      <c r="G9" s="688" t="s">
        <v>2161</v>
      </c>
      <c r="H9" s="708" t="s">
        <v>1385</v>
      </c>
      <c r="I9" s="679">
        <v>157629</v>
      </c>
      <c r="J9" s="679">
        <v>0</v>
      </c>
      <c r="K9" s="679">
        <v>0</v>
      </c>
      <c r="L9" s="679">
        <v>0</v>
      </c>
      <c r="M9" s="679">
        <v>0</v>
      </c>
      <c r="N9" s="679">
        <v>0</v>
      </c>
      <c r="O9" s="679">
        <v>157629</v>
      </c>
      <c r="P9" s="679">
        <v>53.593859999999999</v>
      </c>
      <c r="Q9" s="679">
        <v>53.593859999999999</v>
      </c>
      <c r="R9" s="697">
        <v>8.6290000000000002E-5</v>
      </c>
      <c r="S9" s="697">
        <v>8.4627367093351906E-5</v>
      </c>
      <c r="T9" s="697">
        <v>3.1525799999999999</v>
      </c>
      <c r="U9" s="688"/>
      <c r="V9" s="679">
        <v>1526367.93</v>
      </c>
      <c r="W9" s="688"/>
      <c r="X9" s="697">
        <v>0</v>
      </c>
      <c r="Y9" s="688"/>
      <c r="Z9" s="688"/>
      <c r="AA9" s="688"/>
      <c r="AB9" s="697" t="s">
        <v>1954</v>
      </c>
      <c r="AC9" s="835"/>
      <c r="AD9" s="688"/>
    </row>
    <row r="10" spans="1:30" hidden="1">
      <c r="A10" s="515">
        <v>17</v>
      </c>
      <c r="B10" s="515" t="s">
        <v>1012</v>
      </c>
      <c r="C10" s="688">
        <v>2</v>
      </c>
      <c r="D10" s="688" t="s">
        <v>1391</v>
      </c>
      <c r="E10" s="688" t="s">
        <v>1903</v>
      </c>
      <c r="F10" s="688">
        <v>2</v>
      </c>
      <c r="G10" s="688" t="s">
        <v>2161</v>
      </c>
      <c r="H10" s="708" t="s">
        <v>840</v>
      </c>
      <c r="I10" s="679">
        <v>172406</v>
      </c>
      <c r="J10" s="679">
        <v>0</v>
      </c>
      <c r="K10" s="679">
        <v>0</v>
      </c>
      <c r="L10" s="679">
        <v>0</v>
      </c>
      <c r="M10" s="679">
        <v>0</v>
      </c>
      <c r="N10" s="679">
        <v>0</v>
      </c>
      <c r="O10" s="679">
        <v>172406</v>
      </c>
      <c r="P10" s="679">
        <v>0</v>
      </c>
      <c r="Q10" s="679">
        <v>0</v>
      </c>
      <c r="R10" s="697">
        <v>0</v>
      </c>
      <c r="S10" s="697">
        <v>0</v>
      </c>
      <c r="T10" s="697">
        <v>1.7240599999999999</v>
      </c>
      <c r="U10" s="688"/>
      <c r="V10" s="679">
        <v>9607505.2300000004</v>
      </c>
      <c r="W10" s="688"/>
      <c r="X10" s="697">
        <v>0</v>
      </c>
      <c r="Y10" s="688"/>
      <c r="Z10" s="688"/>
      <c r="AA10" s="688"/>
      <c r="AB10" s="697" t="s">
        <v>1954</v>
      </c>
      <c r="AC10" s="835" t="s">
        <v>2226</v>
      </c>
      <c r="AD10" s="688"/>
    </row>
    <row r="11" spans="1:30" hidden="1">
      <c r="A11" s="515">
        <v>31</v>
      </c>
      <c r="B11" s="515" t="s">
        <v>1012</v>
      </c>
      <c r="C11" s="688">
        <v>3</v>
      </c>
      <c r="D11" s="688" t="s">
        <v>1017</v>
      </c>
      <c r="E11" s="688" t="s">
        <v>1594</v>
      </c>
      <c r="F11" s="688">
        <v>2</v>
      </c>
      <c r="G11" s="688" t="s">
        <v>2161</v>
      </c>
      <c r="H11" s="708" t="s">
        <v>843</v>
      </c>
      <c r="I11" s="679">
        <v>6429358</v>
      </c>
      <c r="J11" s="679">
        <v>0</v>
      </c>
      <c r="K11" s="679">
        <v>0</v>
      </c>
      <c r="L11" s="679">
        <v>0</v>
      </c>
      <c r="M11" s="679">
        <v>0</v>
      </c>
      <c r="N11" s="679">
        <v>0</v>
      </c>
      <c r="O11" s="679">
        <v>6429358</v>
      </c>
      <c r="P11" s="679">
        <v>35940.164700000001</v>
      </c>
      <c r="Q11" s="679">
        <v>153147.30756000002</v>
      </c>
      <c r="R11" s="697">
        <v>0.24657029999999999</v>
      </c>
      <c r="S11" s="697">
        <v>0.24182720588214002</v>
      </c>
      <c r="T11" s="697">
        <v>2.2678511463844702</v>
      </c>
      <c r="U11" s="688"/>
      <c r="V11" s="679">
        <v>109276543.69</v>
      </c>
      <c r="W11" s="688"/>
      <c r="X11" s="697">
        <v>0</v>
      </c>
      <c r="Y11" s="688"/>
      <c r="Z11" s="688"/>
      <c r="AA11" s="688"/>
      <c r="AB11" s="697" t="s">
        <v>1954</v>
      </c>
      <c r="AC11" s="835"/>
      <c r="AD11" s="688"/>
    </row>
    <row r="12" spans="1:30" hidden="1">
      <c r="A12" s="515">
        <v>31</v>
      </c>
      <c r="B12" s="515" t="s">
        <v>1012</v>
      </c>
      <c r="C12" s="688">
        <v>4</v>
      </c>
      <c r="D12" s="688" t="s">
        <v>1396</v>
      </c>
      <c r="E12" s="688" t="s">
        <v>1862</v>
      </c>
      <c r="F12" s="688">
        <v>2</v>
      </c>
      <c r="G12" s="688" t="s">
        <v>2161</v>
      </c>
      <c r="H12" s="708" t="s">
        <v>844</v>
      </c>
      <c r="I12" s="679">
        <v>10108128</v>
      </c>
      <c r="J12" s="679">
        <v>0</v>
      </c>
      <c r="K12" s="679">
        <v>0</v>
      </c>
      <c r="L12" s="679">
        <v>0</v>
      </c>
      <c r="M12" s="679">
        <v>0</v>
      </c>
      <c r="N12" s="679">
        <v>0</v>
      </c>
      <c r="O12" s="679">
        <v>10108128</v>
      </c>
      <c r="P12" s="679">
        <v>20519.49984</v>
      </c>
      <c r="Q12" s="679">
        <v>113918.60256</v>
      </c>
      <c r="R12" s="697">
        <v>0.18341128000000001</v>
      </c>
      <c r="S12" s="697">
        <v>0.17988313209025769</v>
      </c>
      <c r="T12" s="697">
        <v>3.5576341399032101</v>
      </c>
      <c r="U12" s="688"/>
      <c r="V12" s="679">
        <v>101795484.59</v>
      </c>
      <c r="W12" s="688"/>
      <c r="X12" s="697">
        <v>0</v>
      </c>
      <c r="Y12" s="688"/>
      <c r="Z12" s="688"/>
      <c r="AA12" s="688"/>
      <c r="AB12" s="697" t="s">
        <v>1954</v>
      </c>
      <c r="AC12" s="835"/>
      <c r="AD12" s="688"/>
    </row>
    <row r="13" spans="1:30" hidden="1">
      <c r="C13" s="688"/>
      <c r="D13" s="688"/>
      <c r="E13" s="688"/>
      <c r="F13" s="688"/>
      <c r="G13" s="701" t="s">
        <v>2162</v>
      </c>
      <c r="H13" s="710"/>
      <c r="I13" s="492">
        <v>16867521</v>
      </c>
      <c r="J13" s="492">
        <v>0</v>
      </c>
      <c r="K13" s="492">
        <v>0</v>
      </c>
      <c r="L13" s="492">
        <v>0</v>
      </c>
      <c r="M13" s="649">
        <v>0</v>
      </c>
      <c r="N13" s="492">
        <v>0</v>
      </c>
      <c r="O13" s="492">
        <v>16867521</v>
      </c>
      <c r="P13" s="492">
        <v>56513.258400000006</v>
      </c>
      <c r="Q13" s="492">
        <v>267119.50398000004</v>
      </c>
      <c r="R13" s="493">
        <v>0.43006787000000002</v>
      </c>
      <c r="S13" s="493">
        <v>0.42179496533949107</v>
      </c>
      <c r="T13" s="626"/>
      <c r="U13" s="688"/>
      <c r="V13" s="679">
        <v>222205901.44</v>
      </c>
      <c r="W13" s="688">
        <v>0</v>
      </c>
      <c r="X13" s="697">
        <v>0</v>
      </c>
      <c r="Y13" s="688">
        <v>0</v>
      </c>
      <c r="Z13" s="688">
        <v>0</v>
      </c>
      <c r="AA13" s="688">
        <v>0</v>
      </c>
      <c r="AB13" s="697">
        <v>0</v>
      </c>
      <c r="AC13" s="835">
        <v>0</v>
      </c>
      <c r="AD13" s="688">
        <v>0</v>
      </c>
    </row>
    <row r="14" spans="1:30" hidden="1">
      <c r="C14" s="688"/>
      <c r="D14" s="688"/>
      <c r="E14" s="688"/>
      <c r="F14" s="688"/>
      <c r="G14" s="701"/>
      <c r="H14" s="693" t="s">
        <v>2163</v>
      </c>
      <c r="I14" s="625"/>
      <c r="J14" s="625"/>
      <c r="K14" s="625"/>
      <c r="L14" s="625"/>
      <c r="M14" s="679"/>
      <c r="N14" s="625"/>
      <c r="O14" s="625"/>
      <c r="P14" s="625"/>
      <c r="Q14" s="625"/>
      <c r="R14" s="626"/>
      <c r="S14" s="626"/>
      <c r="T14" s="626"/>
      <c r="U14" s="688"/>
      <c r="V14" s="679"/>
      <c r="W14" s="688"/>
      <c r="X14" s="697"/>
      <c r="Y14" s="688"/>
      <c r="Z14" s="688"/>
      <c r="AA14" s="688"/>
      <c r="AB14" s="697"/>
      <c r="AC14" s="835"/>
      <c r="AD14" s="688"/>
    </row>
    <row r="15" spans="1:30" hidden="1">
      <c r="A15" s="515">
        <v>31</v>
      </c>
      <c r="B15" s="515" t="s">
        <v>1012</v>
      </c>
      <c r="C15" s="688">
        <v>5</v>
      </c>
      <c r="D15" s="688" t="s">
        <v>1014</v>
      </c>
      <c r="E15" s="688" t="s">
        <v>1589</v>
      </c>
      <c r="F15" s="688">
        <v>3</v>
      </c>
      <c r="G15" s="688" t="s">
        <v>2163</v>
      </c>
      <c r="H15" s="708" t="s">
        <v>838</v>
      </c>
      <c r="I15" s="679">
        <v>1858077</v>
      </c>
      <c r="J15" s="679">
        <v>0</v>
      </c>
      <c r="K15" s="679">
        <v>0</v>
      </c>
      <c r="L15" s="679">
        <v>0</v>
      </c>
      <c r="M15" s="679">
        <v>0</v>
      </c>
      <c r="N15" s="679">
        <v>0</v>
      </c>
      <c r="O15" s="679">
        <v>1858077</v>
      </c>
      <c r="P15" s="679">
        <v>2396.9193300000002</v>
      </c>
      <c r="Q15" s="679">
        <v>13285.250550000001</v>
      </c>
      <c r="R15" s="697">
        <v>2.138953E-2</v>
      </c>
      <c r="S15" s="697">
        <v>2.0978070533117139E-2</v>
      </c>
      <c r="T15" s="697">
        <v>2.3807368190420299</v>
      </c>
      <c r="U15" s="688"/>
      <c r="V15" s="679">
        <v>12210097.67</v>
      </c>
      <c r="W15" s="688"/>
      <c r="X15" s="697">
        <v>0</v>
      </c>
      <c r="Y15" s="688"/>
      <c r="Z15" s="688"/>
      <c r="AA15" s="688"/>
      <c r="AB15" s="697" t="s">
        <v>1954</v>
      </c>
      <c r="AC15" s="835"/>
      <c r="AD15" s="688"/>
    </row>
    <row r="16" spans="1:30" hidden="1">
      <c r="A16" s="515">
        <v>31</v>
      </c>
      <c r="B16" s="515" t="s">
        <v>1012</v>
      </c>
      <c r="C16" s="688">
        <v>6</v>
      </c>
      <c r="D16" s="688" t="s">
        <v>1388</v>
      </c>
      <c r="E16" s="688" t="s">
        <v>1859</v>
      </c>
      <c r="F16" s="688">
        <v>3</v>
      </c>
      <c r="G16" s="688" t="s">
        <v>2163</v>
      </c>
      <c r="H16" s="708" t="s">
        <v>1389</v>
      </c>
      <c r="I16" s="679">
        <v>1584070</v>
      </c>
      <c r="J16" s="679">
        <v>0</v>
      </c>
      <c r="K16" s="679">
        <v>0</v>
      </c>
      <c r="L16" s="679">
        <v>0</v>
      </c>
      <c r="M16" s="679">
        <v>0</v>
      </c>
      <c r="N16" s="679">
        <v>0</v>
      </c>
      <c r="O16" s="679">
        <v>1584070</v>
      </c>
      <c r="P16" s="679">
        <v>8981.6769000000004</v>
      </c>
      <c r="Q16" s="679">
        <v>15238.7534</v>
      </c>
      <c r="R16" s="697">
        <v>2.4534710000000001E-2</v>
      </c>
      <c r="S16" s="697">
        <v>2.4062748569087286E-2</v>
      </c>
      <c r="T16" s="697">
        <v>0.78574900793650704</v>
      </c>
      <c r="U16" s="688"/>
      <c r="V16" s="679">
        <v>84564.42</v>
      </c>
      <c r="W16" s="688"/>
      <c r="X16" s="697">
        <v>0</v>
      </c>
      <c r="Y16" s="688"/>
      <c r="Z16" s="688"/>
      <c r="AA16" s="688"/>
      <c r="AB16" s="697" t="s">
        <v>1954</v>
      </c>
      <c r="AC16" s="835"/>
      <c r="AD16" s="688"/>
    </row>
    <row r="17" spans="1:30" hidden="1">
      <c r="A17" s="515">
        <v>31</v>
      </c>
      <c r="B17" s="515" t="s">
        <v>1012</v>
      </c>
      <c r="C17" s="688">
        <v>7</v>
      </c>
      <c r="D17" s="688" t="s">
        <v>1018</v>
      </c>
      <c r="E17" s="688" t="s">
        <v>1595</v>
      </c>
      <c r="F17" s="688">
        <v>3</v>
      </c>
      <c r="G17" s="688" t="s">
        <v>2163</v>
      </c>
      <c r="H17" s="708" t="s">
        <v>845</v>
      </c>
      <c r="I17" s="679">
        <v>1948462</v>
      </c>
      <c r="J17" s="679">
        <v>0</v>
      </c>
      <c r="K17" s="679">
        <v>0</v>
      </c>
      <c r="L17" s="679">
        <v>0</v>
      </c>
      <c r="M17" s="679">
        <v>0</v>
      </c>
      <c r="N17" s="679">
        <v>0</v>
      </c>
      <c r="O17" s="679">
        <v>1948462</v>
      </c>
      <c r="P17" s="679">
        <v>13269.026220000002</v>
      </c>
      <c r="Q17" s="679">
        <v>59311.183280000005</v>
      </c>
      <c r="R17" s="697">
        <v>9.5492220000000003E-2</v>
      </c>
      <c r="S17" s="697">
        <v>9.3655304547529059E-2</v>
      </c>
      <c r="T17" s="697">
        <v>4.2933268698976503</v>
      </c>
      <c r="U17" s="688"/>
      <c r="V17" s="679">
        <v>15332686.779999999</v>
      </c>
      <c r="W17" s="688"/>
      <c r="X17" s="697">
        <v>0</v>
      </c>
      <c r="Y17" s="688"/>
      <c r="Z17" s="688"/>
      <c r="AA17" s="688"/>
      <c r="AB17" s="697" t="s">
        <v>1954</v>
      </c>
      <c r="AC17" s="835"/>
      <c r="AD17" s="688"/>
    </row>
    <row r="18" spans="1:30" hidden="1">
      <c r="C18" s="688"/>
      <c r="D18" s="688"/>
      <c r="E18" s="688"/>
      <c r="F18" s="688"/>
      <c r="G18" s="701" t="s">
        <v>2164</v>
      </c>
      <c r="H18" s="710"/>
      <c r="I18" s="492">
        <v>5390609</v>
      </c>
      <c r="J18" s="492">
        <v>0</v>
      </c>
      <c r="K18" s="492">
        <v>0</v>
      </c>
      <c r="L18" s="492">
        <v>0</v>
      </c>
      <c r="M18" s="649">
        <v>0</v>
      </c>
      <c r="N18" s="492">
        <v>0</v>
      </c>
      <c r="O18" s="492">
        <v>5390609</v>
      </c>
      <c r="P18" s="492">
        <v>24647.622450000003</v>
      </c>
      <c r="Q18" s="492">
        <v>87835.18723000001</v>
      </c>
      <c r="R18" s="493">
        <v>0.14141646000000002</v>
      </c>
      <c r="S18" s="493">
        <v>0.13869612364973349</v>
      </c>
      <c r="T18" s="626"/>
      <c r="U18" s="688"/>
      <c r="V18" s="679">
        <v>27627348.869999997</v>
      </c>
      <c r="W18" s="688">
        <v>0</v>
      </c>
      <c r="X18" s="697">
        <v>0</v>
      </c>
      <c r="Y18" s="688">
        <v>0</v>
      </c>
      <c r="Z18" s="688">
        <v>0</v>
      </c>
      <c r="AA18" s="688">
        <v>0</v>
      </c>
      <c r="AB18" s="697">
        <v>0</v>
      </c>
      <c r="AC18" s="835">
        <v>0</v>
      </c>
      <c r="AD18" s="688">
        <v>0</v>
      </c>
    </row>
    <row r="19" spans="1:30" hidden="1">
      <c r="C19" s="688"/>
      <c r="D19" s="688"/>
      <c r="E19" s="688"/>
      <c r="F19" s="688"/>
      <c r="G19" s="701"/>
      <c r="H19" s="693" t="s">
        <v>2165</v>
      </c>
      <c r="I19" s="625"/>
      <c r="J19" s="625"/>
      <c r="K19" s="625"/>
      <c r="L19" s="625"/>
      <c r="M19" s="679"/>
      <c r="N19" s="625"/>
      <c r="O19" s="625"/>
      <c r="P19" s="625"/>
      <c r="Q19" s="625"/>
      <c r="R19" s="626"/>
      <c r="S19" s="626"/>
      <c r="T19" s="626"/>
      <c r="U19" s="688"/>
      <c r="V19" s="679"/>
      <c r="W19" s="688"/>
      <c r="X19" s="697"/>
      <c r="Y19" s="688"/>
      <c r="Z19" s="688"/>
      <c r="AA19" s="688"/>
      <c r="AB19" s="697"/>
      <c r="AC19" s="835"/>
      <c r="AD19" s="688"/>
    </row>
    <row r="20" spans="1:30" hidden="1">
      <c r="A20" s="515">
        <v>30</v>
      </c>
      <c r="B20" s="515" t="s">
        <v>1003</v>
      </c>
      <c r="C20" s="688">
        <v>8</v>
      </c>
      <c r="D20" s="818" t="s">
        <v>1431</v>
      </c>
      <c r="E20" s="688" t="s">
        <v>1852</v>
      </c>
      <c r="F20" s="688">
        <v>4</v>
      </c>
      <c r="G20" s="688" t="s">
        <v>2165</v>
      </c>
      <c r="H20" s="708" t="s">
        <v>1432</v>
      </c>
      <c r="I20" s="679">
        <v>500000</v>
      </c>
      <c r="J20" s="679">
        <v>0</v>
      </c>
      <c r="K20" s="679">
        <v>0</v>
      </c>
      <c r="L20" s="679">
        <v>0</v>
      </c>
      <c r="M20" s="679">
        <v>0</v>
      </c>
      <c r="N20" s="679">
        <v>0</v>
      </c>
      <c r="O20" s="679">
        <v>500000</v>
      </c>
      <c r="P20" s="679">
        <v>1900</v>
      </c>
      <c r="Q20" s="679">
        <v>4115</v>
      </c>
      <c r="R20" s="697">
        <v>6.6252300000000002E-3</v>
      </c>
      <c r="S20" s="697">
        <v>6.4977894032850611E-3</v>
      </c>
      <c r="T20" s="697">
        <v>2.5</v>
      </c>
      <c r="U20" s="688"/>
      <c r="V20" s="679">
        <v>3100000</v>
      </c>
      <c r="W20" s="688"/>
      <c r="X20" s="697">
        <v>0</v>
      </c>
      <c r="Y20" s="688"/>
      <c r="Z20" s="688"/>
      <c r="AA20" s="688"/>
      <c r="AB20" s="697" t="s">
        <v>1954</v>
      </c>
      <c r="AC20" s="835"/>
      <c r="AD20" s="688"/>
    </row>
    <row r="21" spans="1:30" hidden="1">
      <c r="A21" s="515">
        <v>30</v>
      </c>
      <c r="B21" s="515" t="s">
        <v>1003</v>
      </c>
      <c r="C21" s="688">
        <v>9</v>
      </c>
      <c r="D21" s="688" t="s">
        <v>1376</v>
      </c>
      <c r="E21" s="688" t="s">
        <v>1853</v>
      </c>
      <c r="F21" s="688">
        <v>4</v>
      </c>
      <c r="G21" s="688" t="s">
        <v>2165</v>
      </c>
      <c r="H21" s="708" t="s">
        <v>1377</v>
      </c>
      <c r="I21" s="679">
        <v>1333580</v>
      </c>
      <c r="J21" s="679">
        <v>0</v>
      </c>
      <c r="K21" s="679">
        <v>0</v>
      </c>
      <c r="L21" s="679">
        <v>0</v>
      </c>
      <c r="M21" s="679">
        <v>0</v>
      </c>
      <c r="N21" s="679">
        <v>445000</v>
      </c>
      <c r="O21" s="679">
        <v>888580</v>
      </c>
      <c r="P21" s="679">
        <v>4647.2734</v>
      </c>
      <c r="Q21" s="679">
        <v>58770.681200000006</v>
      </c>
      <c r="R21" s="697">
        <v>9.4621999999999998E-2</v>
      </c>
      <c r="S21" s="697">
        <v>9.2801824914995043E-2</v>
      </c>
      <c r="T21" s="697">
        <v>1.0829355208651901</v>
      </c>
      <c r="U21" s="688"/>
      <c r="V21" s="679">
        <v>37339961.119999997</v>
      </c>
      <c r="W21" s="688"/>
      <c r="X21" s="697">
        <v>0</v>
      </c>
      <c r="Y21" s="688"/>
      <c r="Z21" s="688"/>
      <c r="AA21" s="688"/>
      <c r="AB21" s="697" t="s">
        <v>1954</v>
      </c>
      <c r="AC21" s="835"/>
      <c r="AD21" s="688"/>
    </row>
    <row r="22" spans="1:30" hidden="1">
      <c r="A22" s="515">
        <v>30</v>
      </c>
      <c r="B22" s="515" t="s">
        <v>1003</v>
      </c>
      <c r="C22" s="688">
        <v>10</v>
      </c>
      <c r="D22" s="688" t="s">
        <v>1382</v>
      </c>
      <c r="E22" s="688" t="s">
        <v>1857</v>
      </c>
      <c r="F22" s="688">
        <v>4</v>
      </c>
      <c r="G22" s="688" t="s">
        <v>2165</v>
      </c>
      <c r="H22" s="708" t="s">
        <v>1383</v>
      </c>
      <c r="I22" s="679">
        <v>371026</v>
      </c>
      <c r="J22" s="679">
        <v>0</v>
      </c>
      <c r="K22" s="679">
        <v>0</v>
      </c>
      <c r="L22" s="679">
        <v>0</v>
      </c>
      <c r="M22" s="679">
        <v>0</v>
      </c>
      <c r="N22" s="679">
        <v>50000</v>
      </c>
      <c r="O22" s="679">
        <v>321026</v>
      </c>
      <c r="P22" s="679">
        <v>542.53411219999998</v>
      </c>
      <c r="Q22" s="679">
        <v>738.35980000000006</v>
      </c>
      <c r="R22" s="697">
        <v>1.18877E-3</v>
      </c>
      <c r="S22" s="697">
        <v>1.1659068005471875E-3</v>
      </c>
      <c r="T22" s="697">
        <v>0.88436914600550898</v>
      </c>
      <c r="U22" s="688"/>
      <c r="V22" s="679">
        <v>1968553</v>
      </c>
      <c r="W22" s="688"/>
      <c r="X22" s="697">
        <v>0</v>
      </c>
      <c r="Y22" s="688"/>
      <c r="Z22" s="688"/>
      <c r="AA22" s="688"/>
      <c r="AB22" s="697" t="s">
        <v>1954</v>
      </c>
      <c r="AC22" s="835"/>
      <c r="AD22" s="688"/>
    </row>
    <row r="23" spans="1:30" hidden="1">
      <c r="A23" s="515">
        <v>30</v>
      </c>
      <c r="B23" s="515" t="s">
        <v>1003</v>
      </c>
      <c r="C23" s="688">
        <v>11</v>
      </c>
      <c r="D23" s="688" t="s">
        <v>1009</v>
      </c>
      <c r="E23" s="688" t="s">
        <v>1855</v>
      </c>
      <c r="F23" s="688">
        <v>4</v>
      </c>
      <c r="G23" s="688" t="s">
        <v>2165</v>
      </c>
      <c r="H23" s="708" t="s">
        <v>1010</v>
      </c>
      <c r="I23" s="679">
        <v>556752</v>
      </c>
      <c r="J23" s="679">
        <v>0</v>
      </c>
      <c r="K23" s="679">
        <v>0</v>
      </c>
      <c r="L23" s="679">
        <v>0</v>
      </c>
      <c r="M23" s="679">
        <v>0</v>
      </c>
      <c r="N23" s="679">
        <v>184000</v>
      </c>
      <c r="O23" s="679">
        <v>372752</v>
      </c>
      <c r="P23" s="679">
        <v>178.9209208</v>
      </c>
      <c r="Q23" s="679">
        <v>764.14159999999993</v>
      </c>
      <c r="R23" s="697">
        <v>1.23028E-3</v>
      </c>
      <c r="S23" s="697">
        <v>1.2066175433995848E-3</v>
      </c>
      <c r="T23" s="697">
        <v>0.82539387296420497</v>
      </c>
      <c r="U23" s="688"/>
      <c r="V23" s="679">
        <v>39241449.229999997</v>
      </c>
      <c r="W23" s="688"/>
      <c r="X23" s="697">
        <v>0</v>
      </c>
      <c r="Y23" s="688"/>
      <c r="Z23" s="688"/>
      <c r="AA23" s="688"/>
      <c r="AB23" s="697" t="s">
        <v>1954</v>
      </c>
      <c r="AC23" s="835"/>
      <c r="AD23" s="688"/>
    </row>
    <row r="24" spans="1:30" hidden="1">
      <c r="C24" s="688"/>
      <c r="D24" s="688"/>
      <c r="E24" s="688"/>
      <c r="F24" s="688"/>
      <c r="G24" s="701" t="s">
        <v>2166</v>
      </c>
      <c r="H24" s="710"/>
      <c r="I24" s="492">
        <v>2761358</v>
      </c>
      <c r="J24" s="492">
        <v>0</v>
      </c>
      <c r="K24" s="492">
        <v>0</v>
      </c>
      <c r="L24" s="492">
        <v>0</v>
      </c>
      <c r="M24" s="649">
        <v>0</v>
      </c>
      <c r="N24" s="492">
        <v>679000</v>
      </c>
      <c r="O24" s="492">
        <v>2082358</v>
      </c>
      <c r="P24" s="492">
        <v>7268.7284330000002</v>
      </c>
      <c r="Q24" s="492">
        <v>64388.182600000007</v>
      </c>
      <c r="R24" s="493">
        <v>0.10366628</v>
      </c>
      <c r="S24" s="493">
        <v>0.10167213866222688</v>
      </c>
      <c r="T24" s="626"/>
      <c r="U24" s="688"/>
      <c r="V24" s="679">
        <v>81649963.349999994</v>
      </c>
      <c r="W24" s="688">
        <v>0</v>
      </c>
      <c r="X24" s="697">
        <v>0</v>
      </c>
      <c r="Y24" s="688">
        <v>0</v>
      </c>
      <c r="Z24" s="688">
        <v>0</v>
      </c>
      <c r="AA24" s="688">
        <v>0</v>
      </c>
      <c r="AB24" s="697">
        <v>0</v>
      </c>
      <c r="AC24" s="835">
        <v>0</v>
      </c>
      <c r="AD24" s="688">
        <v>0</v>
      </c>
    </row>
    <row r="25" spans="1:30" hidden="1">
      <c r="C25" s="688"/>
      <c r="D25" s="688"/>
      <c r="E25" s="688"/>
      <c r="F25" s="688"/>
      <c r="G25" s="701"/>
      <c r="H25" s="693" t="s">
        <v>2167</v>
      </c>
      <c r="I25" s="625"/>
      <c r="J25" s="625"/>
      <c r="K25" s="625"/>
      <c r="L25" s="625"/>
      <c r="M25" s="679"/>
      <c r="N25" s="625"/>
      <c r="O25" s="625"/>
      <c r="P25" s="625"/>
      <c r="Q25" s="625"/>
      <c r="R25" s="626"/>
      <c r="S25" s="626"/>
      <c r="T25" s="626"/>
      <c r="U25" s="688"/>
      <c r="V25" s="679"/>
      <c r="W25" s="688"/>
      <c r="X25" s="697"/>
      <c r="Y25" s="688"/>
      <c r="Z25" s="688"/>
      <c r="AA25" s="688"/>
      <c r="AB25" s="697"/>
      <c r="AC25" s="835"/>
      <c r="AD25" s="688"/>
    </row>
    <row r="26" spans="1:30" hidden="1">
      <c r="A26" s="515">
        <v>30</v>
      </c>
      <c r="B26" s="515" t="s">
        <v>1003</v>
      </c>
      <c r="C26" s="688">
        <v>12</v>
      </c>
      <c r="D26" s="688" t="s">
        <v>1360</v>
      </c>
      <c r="E26" s="688" t="s">
        <v>1846</v>
      </c>
      <c r="F26" s="688">
        <v>5</v>
      </c>
      <c r="G26" s="688" t="s">
        <v>2167</v>
      </c>
      <c r="H26" s="708" t="s">
        <v>1361</v>
      </c>
      <c r="I26" s="679">
        <v>663832</v>
      </c>
      <c r="J26" s="679">
        <v>0</v>
      </c>
      <c r="K26" s="679">
        <v>0</v>
      </c>
      <c r="L26" s="679">
        <v>0</v>
      </c>
      <c r="M26" s="679">
        <v>0</v>
      </c>
      <c r="N26" s="679">
        <v>0</v>
      </c>
      <c r="O26" s="679">
        <v>663832</v>
      </c>
      <c r="P26" s="679">
        <v>431.49108000000001</v>
      </c>
      <c r="Q26" s="679">
        <v>1427.2388000000001</v>
      </c>
      <c r="R26" s="697">
        <v>2.29788E-3</v>
      </c>
      <c r="S26" s="697">
        <v>2.2536809600479431E-3</v>
      </c>
      <c r="T26" s="697">
        <v>4.4332901467897203</v>
      </c>
      <c r="U26" s="688"/>
      <c r="V26" s="679">
        <v>4019204.16</v>
      </c>
      <c r="W26" s="688"/>
      <c r="X26" s="697">
        <v>0</v>
      </c>
      <c r="Y26" s="688"/>
      <c r="Z26" s="688"/>
      <c r="AA26" s="688"/>
      <c r="AB26" s="697" t="s">
        <v>1954</v>
      </c>
      <c r="AC26" s="835"/>
      <c r="AD26" s="688"/>
    </row>
    <row r="27" spans="1:30" hidden="1">
      <c r="A27" s="515">
        <v>30</v>
      </c>
      <c r="B27" s="515" t="s">
        <v>1003</v>
      </c>
      <c r="C27" s="688">
        <v>13</v>
      </c>
      <c r="D27" s="688" t="s">
        <v>1362</v>
      </c>
      <c r="E27" s="688" t="s">
        <v>1847</v>
      </c>
      <c r="F27" s="688">
        <v>5</v>
      </c>
      <c r="G27" s="688" t="s">
        <v>2167</v>
      </c>
      <c r="H27" s="708" t="s">
        <v>1363</v>
      </c>
      <c r="I27" s="679">
        <v>3988559</v>
      </c>
      <c r="J27" s="679">
        <v>0</v>
      </c>
      <c r="K27" s="679">
        <v>0</v>
      </c>
      <c r="L27" s="679">
        <v>0</v>
      </c>
      <c r="M27" s="679">
        <v>0</v>
      </c>
      <c r="N27" s="679">
        <v>0</v>
      </c>
      <c r="O27" s="679">
        <v>3988559</v>
      </c>
      <c r="P27" s="679">
        <v>7224.9314175000009</v>
      </c>
      <c r="Q27" s="679">
        <v>9014.1433400000005</v>
      </c>
      <c r="R27" s="697">
        <v>1.451296E-2</v>
      </c>
      <c r="S27" s="697">
        <v>1.4233780090970743E-2</v>
      </c>
      <c r="T27" s="697">
        <v>1.2597699820694199</v>
      </c>
      <c r="U27" s="688"/>
      <c r="V27" s="679" t="e">
        <v>#N/A</v>
      </c>
      <c r="W27" s="688"/>
      <c r="X27" s="697">
        <v>0</v>
      </c>
      <c r="Y27" s="688"/>
      <c r="Z27" s="688"/>
      <c r="AA27" s="688"/>
      <c r="AB27" s="697" t="e">
        <v>#N/A</v>
      </c>
      <c r="AC27" s="835"/>
      <c r="AD27" s="688"/>
    </row>
    <row r="28" spans="1:30" hidden="1">
      <c r="A28" s="515">
        <v>30</v>
      </c>
      <c r="B28" s="515" t="s">
        <v>1003</v>
      </c>
      <c r="C28" s="688">
        <v>14</v>
      </c>
      <c r="D28" s="688" t="s">
        <v>1005</v>
      </c>
      <c r="E28" s="688" t="s">
        <v>1848</v>
      </c>
      <c r="F28" s="688">
        <v>5</v>
      </c>
      <c r="G28" s="688" t="s">
        <v>2167</v>
      </c>
      <c r="H28" s="708" t="s">
        <v>1364</v>
      </c>
      <c r="I28" s="679">
        <v>2368064</v>
      </c>
      <c r="J28" s="679">
        <v>0</v>
      </c>
      <c r="K28" s="679">
        <v>0</v>
      </c>
      <c r="L28" s="679">
        <v>0</v>
      </c>
      <c r="M28" s="679">
        <v>0</v>
      </c>
      <c r="N28" s="679">
        <v>490000</v>
      </c>
      <c r="O28" s="679">
        <v>1878064</v>
      </c>
      <c r="P28" s="679">
        <v>1427.3286257</v>
      </c>
      <c r="Q28" s="679">
        <v>2685.6315199999999</v>
      </c>
      <c r="R28" s="697">
        <v>4.3239200000000002E-3</v>
      </c>
      <c r="S28" s="697">
        <v>4.2407455727300975E-3</v>
      </c>
      <c r="T28" s="697">
        <v>2.9977366104064802</v>
      </c>
      <c r="U28" s="688"/>
      <c r="V28" s="679">
        <v>16246805.68</v>
      </c>
      <c r="W28" s="688"/>
      <c r="X28" s="697">
        <v>0</v>
      </c>
      <c r="Y28" s="688"/>
      <c r="Z28" s="688"/>
      <c r="AA28" s="688"/>
      <c r="AB28" s="697" t="s">
        <v>1954</v>
      </c>
      <c r="AC28" s="835"/>
      <c r="AD28" s="688"/>
    </row>
    <row r="29" spans="1:30" hidden="1">
      <c r="A29" s="515">
        <v>30</v>
      </c>
      <c r="B29" s="515" t="s">
        <v>1003</v>
      </c>
      <c r="C29" s="688">
        <v>15</v>
      </c>
      <c r="D29" s="688" t="s">
        <v>1006</v>
      </c>
      <c r="E29" s="688" t="s">
        <v>1585</v>
      </c>
      <c r="F29" s="688">
        <v>5</v>
      </c>
      <c r="G29" s="688" t="s">
        <v>2167</v>
      </c>
      <c r="H29" s="708" t="s">
        <v>2227</v>
      </c>
      <c r="I29" s="679">
        <v>8271554</v>
      </c>
      <c r="J29" s="679">
        <v>0</v>
      </c>
      <c r="K29" s="679">
        <v>0</v>
      </c>
      <c r="L29" s="679">
        <v>0</v>
      </c>
      <c r="M29" s="679">
        <v>0</v>
      </c>
      <c r="N29" s="679">
        <v>0</v>
      </c>
      <c r="O29" s="679">
        <v>8271554</v>
      </c>
      <c r="P29" s="679">
        <v>1654.3112800000001</v>
      </c>
      <c r="Q29" s="679">
        <v>12820.9087</v>
      </c>
      <c r="R29" s="697">
        <v>2.0641929999999999E-2</v>
      </c>
      <c r="S29" s="697">
        <v>2.024485168683967E-2</v>
      </c>
      <c r="T29" s="697">
        <v>2.9036557072794298</v>
      </c>
      <c r="U29" s="688"/>
      <c r="V29" s="679">
        <v>20399309.449999999</v>
      </c>
      <c r="W29" s="688"/>
      <c r="X29" s="697">
        <v>0</v>
      </c>
      <c r="Y29" s="688"/>
      <c r="Z29" s="688"/>
      <c r="AA29" s="688"/>
      <c r="AB29" s="697" t="s">
        <v>1954</v>
      </c>
      <c r="AC29" s="835"/>
      <c r="AD29" s="688"/>
    </row>
    <row r="30" spans="1:30" hidden="1">
      <c r="A30" s="515">
        <v>30</v>
      </c>
      <c r="B30" s="515" t="s">
        <v>1003</v>
      </c>
      <c r="C30" s="688">
        <v>16</v>
      </c>
      <c r="D30" s="688" t="s">
        <v>1365</v>
      </c>
      <c r="E30" s="688" t="s">
        <v>1849</v>
      </c>
      <c r="F30" s="688">
        <v>5</v>
      </c>
      <c r="G30" s="688" t="s">
        <v>2167</v>
      </c>
      <c r="H30" s="708" t="s">
        <v>1366</v>
      </c>
      <c r="I30" s="679">
        <v>6433579</v>
      </c>
      <c r="J30" s="679">
        <v>0</v>
      </c>
      <c r="K30" s="679">
        <v>0</v>
      </c>
      <c r="L30" s="679">
        <v>0</v>
      </c>
      <c r="M30" s="679">
        <v>0</v>
      </c>
      <c r="N30" s="679">
        <v>1429000</v>
      </c>
      <c r="O30" s="679">
        <v>5004579</v>
      </c>
      <c r="P30" s="679">
        <v>4504.1212629000001</v>
      </c>
      <c r="Q30" s="679">
        <v>8157.4637699999994</v>
      </c>
      <c r="R30" s="697">
        <v>1.313368E-2</v>
      </c>
      <c r="S30" s="697">
        <v>1.2881040496327533E-2</v>
      </c>
      <c r="T30" s="697">
        <v>2.3595085585938098</v>
      </c>
      <c r="U30" s="688"/>
      <c r="V30" s="679">
        <v>77968223.230000004</v>
      </c>
      <c r="W30" s="688"/>
      <c r="X30" s="697">
        <v>0</v>
      </c>
      <c r="Y30" s="688"/>
      <c r="Z30" s="688"/>
      <c r="AA30" s="688"/>
      <c r="AB30" s="697" t="s">
        <v>1954</v>
      </c>
      <c r="AC30" s="835"/>
      <c r="AD30" s="688"/>
    </row>
    <row r="31" spans="1:30" hidden="1">
      <c r="A31" s="515">
        <v>17</v>
      </c>
      <c r="B31" s="515" t="s">
        <v>1003</v>
      </c>
      <c r="C31" s="688">
        <v>17</v>
      </c>
      <c r="D31" s="688" t="s">
        <v>1369</v>
      </c>
      <c r="E31" s="688" t="s">
        <v>1904</v>
      </c>
      <c r="F31" s="688">
        <v>5</v>
      </c>
      <c r="G31" s="688" t="s">
        <v>2167</v>
      </c>
      <c r="H31" s="708" t="s">
        <v>836</v>
      </c>
      <c r="I31" s="679">
        <v>98518</v>
      </c>
      <c r="J31" s="679">
        <v>0</v>
      </c>
      <c r="K31" s="679">
        <v>0</v>
      </c>
      <c r="L31" s="679">
        <v>0</v>
      </c>
      <c r="M31" s="679">
        <v>0</v>
      </c>
      <c r="N31" s="679">
        <v>0</v>
      </c>
      <c r="O31" s="679">
        <v>98518</v>
      </c>
      <c r="P31" s="679">
        <v>0</v>
      </c>
      <c r="Q31" s="679">
        <v>0</v>
      </c>
      <c r="R31" s="697">
        <v>0</v>
      </c>
      <c r="S31" s="697">
        <v>0</v>
      </c>
      <c r="T31" s="697">
        <v>0.60317265953603905</v>
      </c>
      <c r="U31" s="688"/>
      <c r="V31" s="679">
        <v>988952.06</v>
      </c>
      <c r="W31" s="688"/>
      <c r="X31" s="697">
        <v>0</v>
      </c>
      <c r="Y31" s="688"/>
      <c r="Z31" s="688"/>
      <c r="AA31" s="688"/>
      <c r="AB31" s="697" t="s">
        <v>1954</v>
      </c>
      <c r="AC31" s="835" t="s">
        <v>2226</v>
      </c>
      <c r="AD31" s="688"/>
    </row>
    <row r="32" spans="1:30" hidden="1">
      <c r="A32" s="515">
        <v>30</v>
      </c>
      <c r="B32" s="515" t="s">
        <v>1003</v>
      </c>
      <c r="C32" s="688">
        <v>18</v>
      </c>
      <c r="D32" s="688" t="s">
        <v>1372</v>
      </c>
      <c r="E32" s="688" t="s">
        <v>1850</v>
      </c>
      <c r="F32" s="688">
        <v>5</v>
      </c>
      <c r="G32" s="688" t="s">
        <v>2167</v>
      </c>
      <c r="H32" s="708" t="s">
        <v>1373</v>
      </c>
      <c r="I32" s="679">
        <v>1775606</v>
      </c>
      <c r="J32" s="679">
        <v>0</v>
      </c>
      <c r="K32" s="679">
        <v>0</v>
      </c>
      <c r="L32" s="679">
        <v>0</v>
      </c>
      <c r="M32" s="679">
        <v>0</v>
      </c>
      <c r="N32" s="679">
        <v>0</v>
      </c>
      <c r="O32" s="679">
        <v>1775606</v>
      </c>
      <c r="P32" s="679">
        <v>0</v>
      </c>
      <c r="Q32" s="679">
        <v>0</v>
      </c>
      <c r="R32" s="697">
        <v>0</v>
      </c>
      <c r="S32" s="697">
        <v>0</v>
      </c>
      <c r="T32" s="697">
        <v>3.49391184573002</v>
      </c>
      <c r="U32" s="688"/>
      <c r="V32" s="679">
        <v>10594362.41</v>
      </c>
      <c r="W32" s="688"/>
      <c r="X32" s="697">
        <v>0</v>
      </c>
      <c r="Y32" s="688"/>
      <c r="Z32" s="688"/>
      <c r="AA32" s="688"/>
      <c r="AB32" s="697" t="s">
        <v>1954</v>
      </c>
      <c r="AC32" s="835" t="s">
        <v>2226</v>
      </c>
      <c r="AD32" s="688"/>
    </row>
    <row r="33" spans="1:30" hidden="1">
      <c r="A33" s="515">
        <v>30</v>
      </c>
      <c r="B33" s="515" t="s">
        <v>1003</v>
      </c>
      <c r="C33" s="688">
        <v>19</v>
      </c>
      <c r="D33" s="688" t="s">
        <v>1374</v>
      </c>
      <c r="E33" s="688" t="s">
        <v>1851</v>
      </c>
      <c r="F33" s="688">
        <v>5</v>
      </c>
      <c r="G33" s="688" t="s">
        <v>2167</v>
      </c>
      <c r="H33" s="708" t="s">
        <v>1375</v>
      </c>
      <c r="I33" s="679">
        <v>993701</v>
      </c>
      <c r="J33" s="679">
        <v>0</v>
      </c>
      <c r="K33" s="679">
        <v>0</v>
      </c>
      <c r="L33" s="679">
        <v>0</v>
      </c>
      <c r="M33" s="679">
        <v>0</v>
      </c>
      <c r="N33" s="679">
        <v>75000</v>
      </c>
      <c r="O33" s="679">
        <v>918701</v>
      </c>
      <c r="P33" s="679">
        <v>3702.3654460999996</v>
      </c>
      <c r="Q33" s="679">
        <v>16499.86996</v>
      </c>
      <c r="R33" s="697">
        <v>2.6565129999999999E-2</v>
      </c>
      <c r="S33" s="697">
        <v>2.6054114260430011E-2</v>
      </c>
      <c r="T33" s="697">
        <v>0.12036141662888</v>
      </c>
      <c r="U33" s="688"/>
      <c r="V33" s="679">
        <v>27565785.300000001</v>
      </c>
      <c r="W33" s="688"/>
      <c r="X33" s="697">
        <v>0</v>
      </c>
      <c r="Y33" s="688"/>
      <c r="Z33" s="688"/>
      <c r="AA33" s="688"/>
      <c r="AB33" s="697" t="s">
        <v>1954</v>
      </c>
      <c r="AC33" s="835"/>
      <c r="AD33" s="688"/>
    </row>
    <row r="34" spans="1:30" hidden="1">
      <c r="A34" s="515">
        <v>30</v>
      </c>
      <c r="B34" s="515" t="s">
        <v>1003</v>
      </c>
      <c r="C34" s="688">
        <v>20</v>
      </c>
      <c r="D34" s="515" t="s">
        <v>2228</v>
      </c>
      <c r="E34" s="688" t="s">
        <v>2229</v>
      </c>
      <c r="F34" s="688">
        <v>5</v>
      </c>
      <c r="G34" s="688" t="s">
        <v>2167</v>
      </c>
      <c r="H34" s="708" t="s">
        <v>2230</v>
      </c>
      <c r="I34" s="679">
        <v>0</v>
      </c>
      <c r="J34" s="679">
        <v>0</v>
      </c>
      <c r="K34" s="679">
        <v>0</v>
      </c>
      <c r="L34" s="679">
        <v>188740</v>
      </c>
      <c r="M34" s="679">
        <v>0</v>
      </c>
      <c r="N34" s="679">
        <v>0</v>
      </c>
      <c r="O34" s="679">
        <v>188740</v>
      </c>
      <c r="P34" s="679">
        <v>0</v>
      </c>
      <c r="Q34" s="679">
        <v>1506.1451999999999</v>
      </c>
      <c r="R34" s="697">
        <v>2.4249200000000001E-3</v>
      </c>
      <c r="S34" s="697">
        <v>2.3782780851442668E-3</v>
      </c>
      <c r="T34" s="697">
        <v>0.12</v>
      </c>
      <c r="U34" s="688"/>
      <c r="V34" s="679" t="e">
        <v>#N/A</v>
      </c>
      <c r="W34" s="688"/>
      <c r="X34" s="697">
        <v>0</v>
      </c>
      <c r="Y34" s="688"/>
      <c r="Z34" s="688"/>
      <c r="AA34" s="688"/>
      <c r="AB34" s="697" t="e">
        <v>#N/A</v>
      </c>
      <c r="AC34" s="835"/>
      <c r="AD34" s="688"/>
    </row>
    <row r="35" spans="1:30" hidden="1">
      <c r="A35" s="515">
        <v>30</v>
      </c>
      <c r="B35" s="515" t="s">
        <v>1003</v>
      </c>
      <c r="C35" s="688">
        <v>21</v>
      </c>
      <c r="D35" s="688" t="s">
        <v>1378</v>
      </c>
      <c r="E35" s="688" t="s">
        <v>1854</v>
      </c>
      <c r="F35" s="688">
        <v>5</v>
      </c>
      <c r="G35" s="688" t="s">
        <v>2167</v>
      </c>
      <c r="H35" s="708" t="s">
        <v>1379</v>
      </c>
      <c r="I35" s="679">
        <v>326292</v>
      </c>
      <c r="J35" s="679">
        <v>0</v>
      </c>
      <c r="K35" s="679">
        <v>0</v>
      </c>
      <c r="L35" s="679">
        <v>0</v>
      </c>
      <c r="M35" s="679">
        <v>0</v>
      </c>
      <c r="N35" s="679">
        <v>0</v>
      </c>
      <c r="O35" s="679">
        <v>326292</v>
      </c>
      <c r="P35" s="679">
        <v>0</v>
      </c>
      <c r="Q35" s="679">
        <v>0</v>
      </c>
      <c r="R35" s="697">
        <v>0</v>
      </c>
      <c r="S35" s="697">
        <v>0</v>
      </c>
      <c r="T35" s="697">
        <v>3.2629199999999998</v>
      </c>
      <c r="U35" s="688"/>
      <c r="V35" s="679">
        <v>3510080.93</v>
      </c>
      <c r="W35" s="688"/>
      <c r="X35" s="697">
        <v>0</v>
      </c>
      <c r="Y35" s="688"/>
      <c r="Z35" s="688"/>
      <c r="AA35" s="688"/>
      <c r="AB35" s="697" t="s">
        <v>1954</v>
      </c>
      <c r="AC35" s="835" t="s">
        <v>2226</v>
      </c>
      <c r="AD35" s="688"/>
    </row>
    <row r="36" spans="1:30" hidden="1">
      <c r="A36" s="515">
        <v>30</v>
      </c>
      <c r="B36" s="515" t="s">
        <v>1003</v>
      </c>
      <c r="C36" s="688">
        <v>22</v>
      </c>
      <c r="D36" s="688" t="s">
        <v>1380</v>
      </c>
      <c r="E36" s="688" t="s">
        <v>1856</v>
      </c>
      <c r="F36" s="688">
        <v>5</v>
      </c>
      <c r="G36" s="688" t="s">
        <v>2167</v>
      </c>
      <c r="H36" s="708" t="s">
        <v>1381</v>
      </c>
      <c r="I36" s="679">
        <v>2262698</v>
      </c>
      <c r="J36" s="679">
        <v>0</v>
      </c>
      <c r="K36" s="679">
        <v>0</v>
      </c>
      <c r="L36" s="679">
        <v>0</v>
      </c>
      <c r="M36" s="679">
        <v>0</v>
      </c>
      <c r="N36" s="679">
        <v>0</v>
      </c>
      <c r="O36" s="679">
        <v>2262698</v>
      </c>
      <c r="P36" s="679">
        <v>2828.3720033</v>
      </c>
      <c r="Q36" s="679">
        <v>5792.5068799999999</v>
      </c>
      <c r="R36" s="697">
        <v>9.3260500000000007E-3</v>
      </c>
      <c r="S36" s="697">
        <v>9.1466560931518365E-3</v>
      </c>
      <c r="T36" s="697">
        <v>4.3992604056492199</v>
      </c>
      <c r="U36" s="688"/>
      <c r="V36" s="679">
        <v>16233569.52</v>
      </c>
      <c r="W36" s="688"/>
      <c r="X36" s="697">
        <v>0</v>
      </c>
      <c r="Y36" s="688"/>
      <c r="Z36" s="688"/>
      <c r="AA36" s="688"/>
      <c r="AB36" s="697" t="s">
        <v>1954</v>
      </c>
      <c r="AC36" s="835"/>
      <c r="AD36" s="688"/>
    </row>
    <row r="37" spans="1:30" hidden="1">
      <c r="C37" s="688"/>
      <c r="D37" s="688"/>
      <c r="E37" s="688"/>
      <c r="F37" s="688"/>
      <c r="G37" s="701" t="s">
        <v>2168</v>
      </c>
      <c r="H37" s="710"/>
      <c r="I37" s="492">
        <v>27182403</v>
      </c>
      <c r="J37" s="492">
        <v>0</v>
      </c>
      <c r="K37" s="492">
        <v>0</v>
      </c>
      <c r="L37" s="492">
        <v>188740</v>
      </c>
      <c r="M37" s="649">
        <v>0</v>
      </c>
      <c r="N37" s="492">
        <v>1994000</v>
      </c>
      <c r="O37" s="492">
        <v>25377143</v>
      </c>
      <c r="P37" s="492">
        <v>21772.921115499998</v>
      </c>
      <c r="Q37" s="492">
        <v>57903.908169999995</v>
      </c>
      <c r="R37" s="493">
        <v>9.3226470000000006E-2</v>
      </c>
      <c r="S37" s="493">
        <v>9.1433147245642096E-2</v>
      </c>
      <c r="T37" s="626"/>
      <c r="U37" s="688"/>
      <c r="V37" s="679" t="e">
        <v>#N/A</v>
      </c>
      <c r="W37" s="688">
        <v>0</v>
      </c>
      <c r="X37" s="697">
        <v>0</v>
      </c>
      <c r="Y37" s="688">
        <v>0</v>
      </c>
      <c r="Z37" s="688">
        <v>0</v>
      </c>
      <c r="AA37" s="688">
        <v>0</v>
      </c>
      <c r="AB37" s="697" t="e">
        <v>#N/A</v>
      </c>
      <c r="AC37" s="835">
        <v>0</v>
      </c>
      <c r="AD37" s="688">
        <v>0</v>
      </c>
    </row>
    <row r="38" spans="1:30" hidden="1">
      <c r="C38" s="688"/>
      <c r="D38" s="688"/>
      <c r="E38" s="688"/>
      <c r="F38" s="688"/>
      <c r="G38" s="701"/>
      <c r="H38" s="693" t="s">
        <v>2169</v>
      </c>
      <c r="I38" s="625"/>
      <c r="J38" s="625"/>
      <c r="K38" s="625"/>
      <c r="L38" s="625"/>
      <c r="M38" s="679"/>
      <c r="N38" s="625"/>
      <c r="O38" s="625"/>
      <c r="P38" s="625"/>
      <c r="Q38" s="625"/>
      <c r="R38" s="626"/>
      <c r="S38" s="626"/>
      <c r="T38" s="626"/>
      <c r="U38" s="688"/>
      <c r="V38" s="679"/>
      <c r="W38" s="688"/>
      <c r="X38" s="697"/>
      <c r="Y38" s="688"/>
      <c r="Z38" s="688"/>
      <c r="AA38" s="688"/>
      <c r="AB38" s="697"/>
      <c r="AC38" s="835"/>
      <c r="AD38" s="688"/>
    </row>
    <row r="39" spans="1:30" hidden="1">
      <c r="A39" s="515">
        <v>26</v>
      </c>
      <c r="B39" s="515" t="s">
        <v>986</v>
      </c>
      <c r="C39" s="688">
        <v>23</v>
      </c>
      <c r="D39" s="688" t="s">
        <v>987</v>
      </c>
      <c r="E39" s="688" t="s">
        <v>1579</v>
      </c>
      <c r="F39" s="688">
        <v>6</v>
      </c>
      <c r="G39" s="688" t="s">
        <v>2169</v>
      </c>
      <c r="H39" s="708" t="s">
        <v>817</v>
      </c>
      <c r="I39" s="679">
        <v>1864104</v>
      </c>
      <c r="J39" s="679">
        <v>0</v>
      </c>
      <c r="K39" s="679">
        <v>0</v>
      </c>
      <c r="L39" s="679">
        <v>0</v>
      </c>
      <c r="M39" s="679">
        <v>0</v>
      </c>
      <c r="N39" s="679">
        <v>185400</v>
      </c>
      <c r="O39" s="679">
        <v>1678704</v>
      </c>
      <c r="P39" s="679">
        <v>106434.59247439999</v>
      </c>
      <c r="Q39" s="679">
        <v>156119.47200000001</v>
      </c>
      <c r="R39" s="697">
        <v>0.25135554999999998</v>
      </c>
      <c r="S39" s="697">
        <v>0.24652040116842255</v>
      </c>
      <c r="T39" s="697">
        <v>0.14660225393332699</v>
      </c>
      <c r="U39" s="688"/>
      <c r="V39" s="679">
        <v>61352802.640000001</v>
      </c>
      <c r="W39" s="688"/>
      <c r="X39" s="697">
        <v>0</v>
      </c>
      <c r="Y39" s="688"/>
      <c r="Z39" s="688"/>
      <c r="AA39" s="688"/>
      <c r="AB39" s="697" t="s">
        <v>1954</v>
      </c>
      <c r="AC39" s="835"/>
      <c r="AD39" s="688"/>
    </row>
    <row r="40" spans="1:30" hidden="1">
      <c r="A40" s="515">
        <v>26</v>
      </c>
      <c r="B40" s="515" t="s">
        <v>986</v>
      </c>
      <c r="C40" s="688">
        <v>24</v>
      </c>
      <c r="D40" s="688" t="s">
        <v>988</v>
      </c>
      <c r="E40" s="688" t="s">
        <v>1826</v>
      </c>
      <c r="F40" s="688">
        <v>6</v>
      </c>
      <c r="G40" s="688" t="s">
        <v>2169</v>
      </c>
      <c r="H40" s="708" t="s">
        <v>818</v>
      </c>
      <c r="I40" s="679">
        <v>30034856</v>
      </c>
      <c r="J40" s="679">
        <v>0</v>
      </c>
      <c r="K40" s="679">
        <v>0</v>
      </c>
      <c r="L40" s="679">
        <v>0</v>
      </c>
      <c r="M40" s="679">
        <v>0</v>
      </c>
      <c r="N40" s="679">
        <v>2304500</v>
      </c>
      <c r="O40" s="679">
        <v>27730356</v>
      </c>
      <c r="P40" s="679">
        <v>253420.50975189998</v>
      </c>
      <c r="Q40" s="679">
        <v>604799.06435999996</v>
      </c>
      <c r="R40" s="697">
        <v>0.97373887999999997</v>
      </c>
      <c r="S40" s="697">
        <v>0.95500776464523141</v>
      </c>
      <c r="T40" s="697">
        <v>2.2003676860038599</v>
      </c>
      <c r="U40" s="688"/>
      <c r="V40" s="679">
        <v>817223734.5</v>
      </c>
      <c r="W40" s="688"/>
      <c r="X40" s="697">
        <v>0</v>
      </c>
      <c r="Y40" s="688"/>
      <c r="Z40" s="688"/>
      <c r="AA40" s="688"/>
      <c r="AB40" s="697" t="s">
        <v>1954</v>
      </c>
      <c r="AC40" s="835"/>
      <c r="AD40" s="688"/>
    </row>
    <row r="41" spans="1:30" hidden="1">
      <c r="A41" s="515">
        <v>26</v>
      </c>
      <c r="B41" s="515" t="s">
        <v>986</v>
      </c>
      <c r="C41" s="688">
        <v>25</v>
      </c>
      <c r="D41" s="688" t="s">
        <v>1829</v>
      </c>
      <c r="E41" s="688" t="s">
        <v>1830</v>
      </c>
      <c r="F41" s="688">
        <v>6</v>
      </c>
      <c r="G41" s="688" t="s">
        <v>2169</v>
      </c>
      <c r="H41" s="708" t="s">
        <v>989</v>
      </c>
      <c r="I41" s="679">
        <v>1438409</v>
      </c>
      <c r="J41" s="679">
        <v>0</v>
      </c>
      <c r="K41" s="679">
        <v>0</v>
      </c>
      <c r="L41" s="679">
        <v>0</v>
      </c>
      <c r="M41" s="679">
        <v>0</v>
      </c>
      <c r="N41" s="679">
        <v>175000</v>
      </c>
      <c r="O41" s="679">
        <v>1263409</v>
      </c>
      <c r="P41" s="679">
        <v>14366.8935738</v>
      </c>
      <c r="Q41" s="679">
        <v>31496.786370000002</v>
      </c>
      <c r="R41" s="697">
        <v>5.0710470000000001E-2</v>
      </c>
      <c r="S41" s="697">
        <v>4.973499020960373E-2</v>
      </c>
      <c r="T41" s="697">
        <v>9.3644376118615702E-2</v>
      </c>
      <c r="U41" s="688"/>
      <c r="V41" s="679" t="e">
        <v>#N/A</v>
      </c>
      <c r="W41" s="688"/>
      <c r="X41" s="697">
        <v>0</v>
      </c>
      <c r="Y41" s="688"/>
      <c r="Z41" s="688"/>
      <c r="AA41" s="688"/>
      <c r="AB41" s="697" t="e">
        <v>#N/A</v>
      </c>
      <c r="AC41" s="835"/>
      <c r="AD41" s="688"/>
    </row>
    <row r="42" spans="1:30" hidden="1">
      <c r="A42" s="515">
        <v>26</v>
      </c>
      <c r="B42" s="515" t="s">
        <v>986</v>
      </c>
      <c r="C42" s="688">
        <v>26</v>
      </c>
      <c r="D42" s="688" t="s">
        <v>1827</v>
      </c>
      <c r="E42" s="688" t="s">
        <v>1828</v>
      </c>
      <c r="F42" s="688">
        <v>6</v>
      </c>
      <c r="G42" s="688" t="s">
        <v>2169</v>
      </c>
      <c r="H42" s="708" t="s">
        <v>990</v>
      </c>
      <c r="I42" s="679">
        <v>84316829</v>
      </c>
      <c r="J42" s="679">
        <v>0</v>
      </c>
      <c r="K42" s="679">
        <v>0</v>
      </c>
      <c r="L42" s="679">
        <v>0</v>
      </c>
      <c r="M42" s="679">
        <v>0</v>
      </c>
      <c r="N42" s="679">
        <v>4148500</v>
      </c>
      <c r="O42" s="679">
        <v>80168329</v>
      </c>
      <c r="P42" s="679">
        <v>865605.27768239996</v>
      </c>
      <c r="Q42" s="679">
        <v>3335002.4864000003</v>
      </c>
      <c r="R42" s="697">
        <v>5.36942231</v>
      </c>
      <c r="S42" s="697">
        <v>5.2661345847045569</v>
      </c>
      <c r="T42" s="697">
        <v>7.2131093099005996</v>
      </c>
      <c r="U42" s="688"/>
      <c r="V42" s="679">
        <v>1061279981</v>
      </c>
      <c r="W42" s="688"/>
      <c r="X42" s="697">
        <v>0</v>
      </c>
      <c r="Y42" s="688"/>
      <c r="Z42" s="688"/>
      <c r="AA42" s="688"/>
      <c r="AB42" s="697" t="s">
        <v>1954</v>
      </c>
      <c r="AC42" s="835"/>
      <c r="AD42" s="688"/>
    </row>
    <row r="43" spans="1:30" hidden="1">
      <c r="A43" s="515">
        <v>26</v>
      </c>
      <c r="B43" s="515" t="s">
        <v>986</v>
      </c>
      <c r="C43" s="688">
        <v>27</v>
      </c>
      <c r="D43" s="688" t="s">
        <v>1343</v>
      </c>
      <c r="E43" s="688" t="s">
        <v>1831</v>
      </c>
      <c r="F43" s="688">
        <v>6</v>
      </c>
      <c r="G43" s="688" t="s">
        <v>2169</v>
      </c>
      <c r="H43" s="708" t="s">
        <v>1344</v>
      </c>
      <c r="I43" s="679">
        <v>397816</v>
      </c>
      <c r="J43" s="679">
        <v>0</v>
      </c>
      <c r="K43" s="679">
        <v>0</v>
      </c>
      <c r="L43" s="679">
        <v>0</v>
      </c>
      <c r="M43" s="679">
        <v>0</v>
      </c>
      <c r="N43" s="679">
        <v>150000</v>
      </c>
      <c r="O43" s="679">
        <v>247816</v>
      </c>
      <c r="P43" s="679">
        <v>1532.2023184</v>
      </c>
      <c r="Q43" s="679">
        <v>2381.5117599999999</v>
      </c>
      <c r="R43" s="697">
        <v>3.8342799999999998E-3</v>
      </c>
      <c r="S43" s="697">
        <v>3.760525365231289E-3</v>
      </c>
      <c r="T43" s="697">
        <v>4.3033174038675202E-2</v>
      </c>
      <c r="U43" s="688"/>
      <c r="V43" s="679">
        <v>5410242.4399999995</v>
      </c>
      <c r="W43" s="688"/>
      <c r="X43" s="697">
        <v>0</v>
      </c>
      <c r="Y43" s="688"/>
      <c r="Z43" s="688"/>
      <c r="AA43" s="688"/>
      <c r="AB43" s="697" t="s">
        <v>1954</v>
      </c>
      <c r="AC43" s="835"/>
      <c r="AD43" s="688"/>
    </row>
    <row r="44" spans="1:30" hidden="1">
      <c r="A44" s="515">
        <v>26</v>
      </c>
      <c r="B44" s="515" t="s">
        <v>986</v>
      </c>
      <c r="C44" s="688">
        <v>28</v>
      </c>
      <c r="D44" s="688" t="s">
        <v>991</v>
      </c>
      <c r="E44" s="688" t="s">
        <v>1835</v>
      </c>
      <c r="F44" s="688">
        <v>6</v>
      </c>
      <c r="G44" s="688" t="s">
        <v>2169</v>
      </c>
      <c r="H44" s="708" t="s">
        <v>819</v>
      </c>
      <c r="I44" s="679">
        <v>6309853</v>
      </c>
      <c r="J44" s="679">
        <v>0</v>
      </c>
      <c r="K44" s="679">
        <v>0</v>
      </c>
      <c r="L44" s="679">
        <v>0</v>
      </c>
      <c r="M44" s="679">
        <v>0</v>
      </c>
      <c r="N44" s="679">
        <v>2285000</v>
      </c>
      <c r="O44" s="679">
        <v>4024853</v>
      </c>
      <c r="P44" s="679">
        <v>20634.936874800002</v>
      </c>
      <c r="Q44" s="679">
        <v>61016.771479999996</v>
      </c>
      <c r="R44" s="697">
        <v>9.8238249999999999E-2</v>
      </c>
      <c r="S44" s="697">
        <v>9.6348513036551661E-2</v>
      </c>
      <c r="T44" s="697">
        <v>0.335471483007311</v>
      </c>
      <c r="U44" s="688"/>
      <c r="V44" s="679">
        <v>342483025.5</v>
      </c>
      <c r="W44" s="688"/>
      <c r="X44" s="697">
        <v>0</v>
      </c>
      <c r="Y44" s="688"/>
      <c r="Z44" s="688"/>
      <c r="AA44" s="688"/>
      <c r="AB44" s="697" t="s">
        <v>1954</v>
      </c>
      <c r="AC44" s="835"/>
      <c r="AD44" s="688"/>
    </row>
    <row r="45" spans="1:30" hidden="1">
      <c r="A45" s="515">
        <v>26</v>
      </c>
      <c r="B45" s="515" t="s">
        <v>986</v>
      </c>
      <c r="C45" s="688">
        <v>29</v>
      </c>
      <c r="D45" s="688" t="s">
        <v>992</v>
      </c>
      <c r="E45" s="688" t="s">
        <v>1580</v>
      </c>
      <c r="F45" s="688">
        <v>6</v>
      </c>
      <c r="G45" s="688" t="s">
        <v>2169</v>
      </c>
      <c r="H45" s="708" t="s">
        <v>820</v>
      </c>
      <c r="I45" s="679">
        <v>1517533</v>
      </c>
      <c r="J45" s="679">
        <v>0</v>
      </c>
      <c r="K45" s="679">
        <v>0</v>
      </c>
      <c r="L45" s="679">
        <v>0</v>
      </c>
      <c r="M45" s="679">
        <v>0</v>
      </c>
      <c r="N45" s="679">
        <v>270000</v>
      </c>
      <c r="O45" s="679">
        <v>1247533</v>
      </c>
      <c r="P45" s="679">
        <v>167389.44005979999</v>
      </c>
      <c r="Q45" s="679">
        <v>246612.32344000001</v>
      </c>
      <c r="R45" s="697">
        <v>0.39705088999999999</v>
      </c>
      <c r="S45" s="697">
        <v>0.38941310861918349</v>
      </c>
      <c r="T45" s="697">
        <v>8.5048292176616205E-2</v>
      </c>
      <c r="U45" s="688"/>
      <c r="V45" s="679">
        <v>125359237.76000001</v>
      </c>
      <c r="W45" s="688"/>
      <c r="X45" s="697">
        <v>0</v>
      </c>
      <c r="Y45" s="688"/>
      <c r="Z45" s="688"/>
      <c r="AA45" s="688"/>
      <c r="AB45" s="697" t="s">
        <v>1954</v>
      </c>
      <c r="AC45" s="835"/>
      <c r="AD45" s="688"/>
    </row>
    <row r="46" spans="1:30" hidden="1">
      <c r="A46" s="515">
        <v>26</v>
      </c>
      <c r="B46" s="515" t="s">
        <v>986</v>
      </c>
      <c r="C46" s="688">
        <v>30</v>
      </c>
      <c r="D46" s="688" t="s">
        <v>993</v>
      </c>
      <c r="E46" s="688" t="s">
        <v>1836</v>
      </c>
      <c r="F46" s="688">
        <v>6</v>
      </c>
      <c r="G46" s="688" t="s">
        <v>2169</v>
      </c>
      <c r="H46" s="708" t="s">
        <v>821</v>
      </c>
      <c r="I46" s="679">
        <v>58007607</v>
      </c>
      <c r="J46" s="679">
        <v>0</v>
      </c>
      <c r="K46" s="679">
        <v>0</v>
      </c>
      <c r="L46" s="679">
        <v>0</v>
      </c>
      <c r="M46" s="679">
        <v>0</v>
      </c>
      <c r="N46" s="679">
        <v>2797500</v>
      </c>
      <c r="O46" s="679">
        <v>55210107</v>
      </c>
      <c r="P46" s="679">
        <v>838962.8616536</v>
      </c>
      <c r="Q46" s="679">
        <v>1597228.3955099999</v>
      </c>
      <c r="R46" s="697">
        <v>2.57157043</v>
      </c>
      <c r="S46" s="697">
        <v>2.5221029752055597</v>
      </c>
      <c r="T46" s="697">
        <v>5.2689876443863</v>
      </c>
      <c r="U46" s="688"/>
      <c r="V46" s="679">
        <v>1449262964.51</v>
      </c>
      <c r="W46" s="688"/>
      <c r="X46" s="697">
        <v>0</v>
      </c>
      <c r="Y46" s="688"/>
      <c r="Z46" s="688"/>
      <c r="AA46" s="688"/>
      <c r="AB46" s="697" t="s">
        <v>1954</v>
      </c>
      <c r="AC46" s="835"/>
      <c r="AD46" s="688"/>
    </row>
    <row r="47" spans="1:30" hidden="1">
      <c r="A47" s="515">
        <v>26</v>
      </c>
      <c r="B47" s="515" t="s">
        <v>986</v>
      </c>
      <c r="C47" s="688">
        <v>31</v>
      </c>
      <c r="D47" s="688" t="s">
        <v>994</v>
      </c>
      <c r="E47" s="688" t="s">
        <v>1837</v>
      </c>
      <c r="F47" s="688">
        <v>6</v>
      </c>
      <c r="G47" s="688" t="s">
        <v>2169</v>
      </c>
      <c r="H47" s="708" t="s">
        <v>823</v>
      </c>
      <c r="I47" s="679">
        <v>12586161</v>
      </c>
      <c r="J47" s="679">
        <v>0</v>
      </c>
      <c r="K47" s="679">
        <v>0</v>
      </c>
      <c r="L47" s="679">
        <v>0</v>
      </c>
      <c r="M47" s="679">
        <v>0</v>
      </c>
      <c r="N47" s="679">
        <v>2281500</v>
      </c>
      <c r="O47" s="679">
        <v>10304661</v>
      </c>
      <c r="P47" s="679">
        <v>19828.301858800001</v>
      </c>
      <c r="Q47" s="679">
        <v>71308.254119999998</v>
      </c>
      <c r="R47" s="697">
        <v>0.11480775</v>
      </c>
      <c r="S47" s="697">
        <v>0.11259927533115292</v>
      </c>
      <c r="T47" s="697">
        <v>0.96083953563768898</v>
      </c>
      <c r="U47" s="688"/>
      <c r="V47" s="679">
        <v>75699099.900000006</v>
      </c>
      <c r="W47" s="688"/>
      <c r="X47" s="697">
        <v>0</v>
      </c>
      <c r="Y47" s="688"/>
      <c r="Z47" s="688"/>
      <c r="AA47" s="688"/>
      <c r="AB47" s="697" t="s">
        <v>1954</v>
      </c>
      <c r="AC47" s="835"/>
      <c r="AD47" s="688"/>
    </row>
    <row r="48" spans="1:30" hidden="1">
      <c r="A48" s="515">
        <v>26</v>
      </c>
      <c r="B48" s="515" t="s">
        <v>986</v>
      </c>
      <c r="C48" s="688">
        <v>32</v>
      </c>
      <c r="D48" s="688" t="s">
        <v>1346</v>
      </c>
      <c r="E48" s="688" t="s">
        <v>1581</v>
      </c>
      <c r="F48" s="688">
        <v>6</v>
      </c>
      <c r="G48" s="688" t="s">
        <v>2169</v>
      </c>
      <c r="H48" s="708" t="s">
        <v>824</v>
      </c>
      <c r="I48" s="679">
        <v>113842</v>
      </c>
      <c r="J48" s="679">
        <v>0</v>
      </c>
      <c r="K48" s="679">
        <v>0</v>
      </c>
      <c r="L48" s="679">
        <v>0</v>
      </c>
      <c r="M48" s="679">
        <v>0</v>
      </c>
      <c r="N48" s="679">
        <v>0</v>
      </c>
      <c r="O48" s="679">
        <v>113842</v>
      </c>
      <c r="P48" s="679">
        <v>13407.560420199999</v>
      </c>
      <c r="Q48" s="679">
        <v>26121.046899999998</v>
      </c>
      <c r="R48" s="697">
        <v>4.2055420000000003E-2</v>
      </c>
      <c r="S48" s="697">
        <v>4.1246430558817028E-2</v>
      </c>
      <c r="T48" s="697">
        <v>1.02281096109927E-2</v>
      </c>
      <c r="U48" s="688"/>
      <c r="V48" s="679">
        <v>22592485</v>
      </c>
      <c r="W48" s="688"/>
      <c r="X48" s="697">
        <v>0</v>
      </c>
      <c r="Y48" s="688"/>
      <c r="Z48" s="688"/>
      <c r="AA48" s="688"/>
      <c r="AB48" s="697" t="s">
        <v>1954</v>
      </c>
      <c r="AC48" s="835"/>
      <c r="AD48" s="688"/>
    </row>
    <row r="49" spans="1:30" hidden="1">
      <c r="A49" s="515">
        <v>26</v>
      </c>
      <c r="B49" s="515" t="s">
        <v>986</v>
      </c>
      <c r="C49" s="688">
        <v>33</v>
      </c>
      <c r="D49" s="688" t="s">
        <v>995</v>
      </c>
      <c r="E49" s="688" t="s">
        <v>1838</v>
      </c>
      <c r="F49" s="688">
        <v>6</v>
      </c>
      <c r="G49" s="688" t="s">
        <v>2169</v>
      </c>
      <c r="H49" s="708" t="s">
        <v>826</v>
      </c>
      <c r="I49" s="679">
        <v>1462078</v>
      </c>
      <c r="J49" s="679">
        <v>0</v>
      </c>
      <c r="K49" s="679">
        <v>0</v>
      </c>
      <c r="L49" s="679">
        <v>0</v>
      </c>
      <c r="M49" s="679">
        <v>0</v>
      </c>
      <c r="N49" s="679">
        <v>350000</v>
      </c>
      <c r="O49" s="679">
        <v>1112078</v>
      </c>
      <c r="P49" s="679">
        <v>33063.573026700004</v>
      </c>
      <c r="Q49" s="679">
        <v>56882.789700000001</v>
      </c>
      <c r="R49" s="697">
        <v>9.1582460000000004E-2</v>
      </c>
      <c r="S49" s="697">
        <v>8.9820750459769769E-2</v>
      </c>
      <c r="T49" s="697">
        <v>5.2271271881419397E-2</v>
      </c>
      <c r="U49" s="688"/>
      <c r="V49" s="679">
        <v>263940702.90000001</v>
      </c>
      <c r="W49" s="688"/>
      <c r="X49" s="697">
        <v>0</v>
      </c>
      <c r="Y49" s="688"/>
      <c r="Z49" s="688"/>
      <c r="AA49" s="688"/>
      <c r="AB49" s="697" t="s">
        <v>1954</v>
      </c>
      <c r="AC49" s="835"/>
      <c r="AD49" s="688"/>
    </row>
    <row r="50" spans="1:30" hidden="1">
      <c r="A50" s="515">
        <v>26</v>
      </c>
      <c r="B50" s="515" t="s">
        <v>986</v>
      </c>
      <c r="C50" s="688">
        <v>34</v>
      </c>
      <c r="D50" s="688" t="s">
        <v>996</v>
      </c>
      <c r="E50" s="688" t="s">
        <v>1839</v>
      </c>
      <c r="F50" s="688">
        <v>6</v>
      </c>
      <c r="G50" s="688" t="s">
        <v>2169</v>
      </c>
      <c r="H50" s="708" t="s">
        <v>827</v>
      </c>
      <c r="I50" s="679">
        <v>4151532</v>
      </c>
      <c r="J50" s="679">
        <v>0</v>
      </c>
      <c r="K50" s="679">
        <v>0</v>
      </c>
      <c r="L50" s="679">
        <v>0</v>
      </c>
      <c r="M50" s="679">
        <v>0</v>
      </c>
      <c r="N50" s="679">
        <v>2500000</v>
      </c>
      <c r="O50" s="679">
        <v>1651532</v>
      </c>
      <c r="P50" s="679">
        <v>2495.1703748</v>
      </c>
      <c r="Q50" s="679">
        <v>3237.0027200000004</v>
      </c>
      <c r="R50" s="697">
        <v>5.21164E-3</v>
      </c>
      <c r="S50" s="697">
        <v>5.1113880856429941E-3</v>
      </c>
      <c r="T50" s="697">
        <v>1.6029853949555199E-2</v>
      </c>
      <c r="U50" s="688"/>
      <c r="V50" s="679">
        <v>180986389.09999999</v>
      </c>
      <c r="W50" s="688"/>
      <c r="X50" s="697">
        <v>0</v>
      </c>
      <c r="Y50" s="688"/>
      <c r="Z50" s="688"/>
      <c r="AA50" s="688"/>
      <c r="AB50" s="697" t="s">
        <v>1954</v>
      </c>
      <c r="AC50" s="835"/>
      <c r="AD50" s="688"/>
    </row>
    <row r="51" spans="1:30" hidden="1">
      <c r="A51" s="515">
        <v>26</v>
      </c>
      <c r="B51" s="515" t="s">
        <v>986</v>
      </c>
      <c r="C51" s="688">
        <v>35</v>
      </c>
      <c r="D51" s="688" t="s">
        <v>997</v>
      </c>
      <c r="E51" s="688" t="s">
        <v>1840</v>
      </c>
      <c r="F51" s="688">
        <v>6</v>
      </c>
      <c r="G51" s="688" t="s">
        <v>2169</v>
      </c>
      <c r="H51" s="708" t="s">
        <v>828</v>
      </c>
      <c r="I51" s="679">
        <v>3823804</v>
      </c>
      <c r="J51" s="679">
        <v>0</v>
      </c>
      <c r="K51" s="679">
        <v>0</v>
      </c>
      <c r="L51" s="679">
        <v>0</v>
      </c>
      <c r="M51" s="679">
        <v>0</v>
      </c>
      <c r="N51" s="679">
        <v>590500</v>
      </c>
      <c r="O51" s="860">
        <v>3233304</v>
      </c>
      <c r="P51" s="679">
        <v>8315.0449012000008</v>
      </c>
      <c r="Q51" s="679">
        <v>21016.475999999999</v>
      </c>
      <c r="R51" s="697">
        <v>3.3836959999999999E-2</v>
      </c>
      <c r="S51" s="697">
        <v>3.3186059549743567E-2</v>
      </c>
      <c r="T51" s="697">
        <v>0.32068837673939399</v>
      </c>
      <c r="U51" s="688"/>
      <c r="V51" s="679">
        <v>219201692.66999999</v>
      </c>
      <c r="W51" s="688"/>
      <c r="X51" s="697">
        <v>0</v>
      </c>
      <c r="Y51" s="688"/>
      <c r="Z51" s="688"/>
      <c r="AA51" s="688"/>
      <c r="AB51" s="697" t="s">
        <v>1954</v>
      </c>
      <c r="AC51" s="835"/>
      <c r="AD51" s="688"/>
    </row>
    <row r="52" spans="1:30" hidden="1">
      <c r="A52" s="515">
        <v>26</v>
      </c>
      <c r="B52" s="515" t="s">
        <v>986</v>
      </c>
      <c r="C52" s="688">
        <v>36</v>
      </c>
      <c r="D52" s="688" t="s">
        <v>998</v>
      </c>
      <c r="E52" s="688" t="s">
        <v>1583</v>
      </c>
      <c r="F52" s="688">
        <v>6</v>
      </c>
      <c r="G52" s="688" t="s">
        <v>2169</v>
      </c>
      <c r="H52" s="708" t="s">
        <v>2057</v>
      </c>
      <c r="I52" s="679">
        <v>11179004</v>
      </c>
      <c r="J52" s="679">
        <v>0</v>
      </c>
      <c r="K52" s="679">
        <v>0</v>
      </c>
      <c r="L52" s="679">
        <v>20878413</v>
      </c>
      <c r="M52" s="679">
        <v>0</v>
      </c>
      <c r="N52" s="679">
        <v>11177000</v>
      </c>
      <c r="O52" s="860">
        <v>20880417</v>
      </c>
      <c r="P52" s="679">
        <v>32573.7912</v>
      </c>
      <c r="Q52" s="679">
        <v>35496.708899999998</v>
      </c>
      <c r="R52" s="697">
        <v>5.7150430000000002E-2</v>
      </c>
      <c r="S52" s="697">
        <v>5.6051066571546654E-2</v>
      </c>
      <c r="T52" s="697">
        <v>0.78156832926786102</v>
      </c>
      <c r="U52" s="688"/>
      <c r="V52" s="679">
        <v>41238248.759999998</v>
      </c>
      <c r="W52" s="688"/>
      <c r="X52" s="697">
        <v>0</v>
      </c>
      <c r="Y52" s="688"/>
      <c r="Z52" s="688"/>
      <c r="AA52" s="688"/>
      <c r="AB52" s="697" t="s">
        <v>1954</v>
      </c>
      <c r="AC52" s="835"/>
      <c r="AD52" s="688"/>
    </row>
    <row r="53" spans="1:30" hidden="1">
      <c r="A53" s="515">
        <v>26</v>
      </c>
      <c r="B53" s="515" t="s">
        <v>986</v>
      </c>
      <c r="C53" s="688">
        <v>37</v>
      </c>
      <c r="D53" s="688" t="s">
        <v>1348</v>
      </c>
      <c r="E53" s="688" t="s">
        <v>1842</v>
      </c>
      <c r="F53" s="688">
        <v>6</v>
      </c>
      <c r="G53" s="688" t="s">
        <v>2169</v>
      </c>
      <c r="H53" s="708" t="s">
        <v>830</v>
      </c>
      <c r="I53" s="679">
        <v>2507478</v>
      </c>
      <c r="J53" s="679">
        <v>0</v>
      </c>
      <c r="K53" s="679">
        <v>0</v>
      </c>
      <c r="L53" s="679">
        <v>0</v>
      </c>
      <c r="M53" s="679">
        <v>0</v>
      </c>
      <c r="N53" s="679">
        <v>1975500</v>
      </c>
      <c r="O53" s="860">
        <v>531978</v>
      </c>
      <c r="P53" s="679">
        <v>1111.8340201000001</v>
      </c>
      <c r="Q53" s="679">
        <v>1893.84168</v>
      </c>
      <c r="R53" s="697">
        <v>3.0491200000000002E-3</v>
      </c>
      <c r="S53" s="697">
        <v>2.9904700850069445E-3</v>
      </c>
      <c r="T53" s="697">
        <v>4.9349542421767499E-2</v>
      </c>
      <c r="U53" s="688"/>
      <c r="V53" s="679">
        <v>84870204.939999998</v>
      </c>
      <c r="W53" s="688"/>
      <c r="X53" s="697">
        <v>0</v>
      </c>
      <c r="Y53" s="688"/>
      <c r="Z53" s="688"/>
      <c r="AA53" s="688"/>
      <c r="AB53" s="697" t="s">
        <v>1954</v>
      </c>
      <c r="AC53" s="835"/>
      <c r="AD53" s="688"/>
    </row>
    <row r="54" spans="1:30" hidden="1">
      <c r="A54" s="515">
        <v>26</v>
      </c>
      <c r="B54" s="515" t="s">
        <v>986</v>
      </c>
      <c r="C54" s="688">
        <v>38</v>
      </c>
      <c r="D54" s="688" t="s">
        <v>1000</v>
      </c>
      <c r="E54" s="688" t="s">
        <v>1841</v>
      </c>
      <c r="F54" s="688">
        <v>6</v>
      </c>
      <c r="G54" s="688" t="s">
        <v>2169</v>
      </c>
      <c r="H54" s="708" t="s">
        <v>829</v>
      </c>
      <c r="I54" s="679">
        <v>117273049</v>
      </c>
      <c r="J54" s="679">
        <v>0</v>
      </c>
      <c r="K54" s="679">
        <v>0</v>
      </c>
      <c r="L54" s="679">
        <v>0</v>
      </c>
      <c r="M54" s="679">
        <v>0</v>
      </c>
      <c r="N54" s="679">
        <v>4839500</v>
      </c>
      <c r="O54" s="860">
        <v>112433549</v>
      </c>
      <c r="P54" s="679">
        <v>359132.50879420002</v>
      </c>
      <c r="Q54" s="679">
        <v>1495366.2017000001</v>
      </c>
      <c r="R54" s="697">
        <v>2.4075702099999998</v>
      </c>
      <c r="S54" s="697">
        <v>2.3612575114062921</v>
      </c>
      <c r="T54" s="697">
        <v>10.198391964903999</v>
      </c>
      <c r="U54" s="688"/>
      <c r="V54" s="679">
        <v>1782419531.1700001</v>
      </c>
      <c r="W54" s="688"/>
      <c r="X54" s="697">
        <v>0</v>
      </c>
      <c r="Y54" s="688"/>
      <c r="Z54" s="688"/>
      <c r="AA54" s="688"/>
      <c r="AB54" s="697" t="s">
        <v>1954</v>
      </c>
      <c r="AC54" s="835"/>
      <c r="AD54" s="688"/>
    </row>
    <row r="55" spans="1:30" hidden="1">
      <c r="A55" s="515">
        <v>26</v>
      </c>
      <c r="B55" s="515" t="s">
        <v>986</v>
      </c>
      <c r="C55" s="688">
        <v>39</v>
      </c>
      <c r="D55" s="688" t="s">
        <v>1001</v>
      </c>
      <c r="E55" s="688" t="s">
        <v>480</v>
      </c>
      <c r="F55" s="688">
        <v>6</v>
      </c>
      <c r="G55" s="688" t="s">
        <v>2169</v>
      </c>
      <c r="H55" s="708" t="s">
        <v>831</v>
      </c>
      <c r="I55" s="679">
        <v>823599</v>
      </c>
      <c r="J55" s="679">
        <v>0</v>
      </c>
      <c r="K55" s="679">
        <v>0</v>
      </c>
      <c r="L55" s="679">
        <v>0</v>
      </c>
      <c r="M55" s="679">
        <v>0</v>
      </c>
      <c r="N55" s="679">
        <v>25000</v>
      </c>
      <c r="O55" s="860">
        <v>798599</v>
      </c>
      <c r="P55" s="679">
        <v>87889.272630099993</v>
      </c>
      <c r="Q55" s="679">
        <v>117170.44528</v>
      </c>
      <c r="R55" s="697">
        <v>0.18864681999999999</v>
      </c>
      <c r="S55" s="697">
        <v>0.18501795327304399</v>
      </c>
      <c r="T55" s="697">
        <v>6.5235438882053007E-2</v>
      </c>
      <c r="U55" s="688"/>
      <c r="V55" s="679">
        <v>62807059.960000001</v>
      </c>
      <c r="W55" s="688"/>
      <c r="X55" s="697">
        <v>0</v>
      </c>
      <c r="Y55" s="688"/>
      <c r="Z55" s="688"/>
      <c r="AA55" s="688"/>
      <c r="AB55" s="697" t="s">
        <v>1954</v>
      </c>
      <c r="AC55" s="835"/>
      <c r="AD55" s="688"/>
    </row>
    <row r="56" spans="1:30" hidden="1">
      <c r="C56" s="688"/>
      <c r="D56" s="688"/>
      <c r="E56" s="688"/>
      <c r="F56" s="688"/>
      <c r="G56" s="701" t="s">
        <v>2170</v>
      </c>
      <c r="H56" s="710"/>
      <c r="I56" s="492">
        <v>337807554</v>
      </c>
      <c r="J56" s="492">
        <v>0</v>
      </c>
      <c r="K56" s="492">
        <v>0</v>
      </c>
      <c r="L56" s="492">
        <v>20878413</v>
      </c>
      <c r="M56" s="649">
        <v>0</v>
      </c>
      <c r="N56" s="492">
        <v>36054900</v>
      </c>
      <c r="O56" s="861">
        <v>322631067</v>
      </c>
      <c r="P56" s="492">
        <v>2826163.7716152002</v>
      </c>
      <c r="Q56" s="492">
        <v>7863149.5783200003</v>
      </c>
      <c r="R56" s="493">
        <v>12.659831870000001</v>
      </c>
      <c r="S56" s="493">
        <v>12.416303768275355</v>
      </c>
      <c r="T56" s="626"/>
      <c r="U56" s="688"/>
      <c r="V56" s="679" t="e">
        <v>#N/A</v>
      </c>
      <c r="W56" s="688">
        <v>0</v>
      </c>
      <c r="X56" s="697">
        <v>0</v>
      </c>
      <c r="Y56" s="688">
        <v>0</v>
      </c>
      <c r="Z56" s="688">
        <v>0</v>
      </c>
      <c r="AA56" s="688">
        <v>0</v>
      </c>
      <c r="AB56" s="697" t="e">
        <v>#N/A</v>
      </c>
      <c r="AC56" s="835">
        <v>0</v>
      </c>
      <c r="AD56" s="688">
        <v>0</v>
      </c>
    </row>
    <row r="57" spans="1:30" hidden="1">
      <c r="C57" s="688"/>
      <c r="D57" s="688"/>
      <c r="E57" s="688"/>
      <c r="F57" s="688"/>
      <c r="G57" s="701"/>
      <c r="H57" s="693" t="s">
        <v>2171</v>
      </c>
      <c r="I57" s="625"/>
      <c r="J57" s="625"/>
      <c r="K57" s="625"/>
      <c r="L57" s="625"/>
      <c r="M57" s="679"/>
      <c r="N57" s="625"/>
      <c r="O57" s="625"/>
      <c r="P57" s="625"/>
      <c r="Q57" s="625"/>
      <c r="R57" s="626"/>
      <c r="S57" s="626"/>
      <c r="T57" s="626"/>
      <c r="U57" s="688"/>
      <c r="V57" s="679"/>
      <c r="W57" s="688"/>
      <c r="X57" s="697"/>
      <c r="Y57" s="688"/>
      <c r="Z57" s="688"/>
      <c r="AA57" s="688"/>
      <c r="AB57" s="697"/>
      <c r="AC57" s="835"/>
      <c r="AD57" s="688"/>
    </row>
    <row r="58" spans="1:30" hidden="1">
      <c r="A58" s="515">
        <v>17</v>
      </c>
      <c r="B58" s="515" t="s">
        <v>931</v>
      </c>
      <c r="C58" s="688">
        <v>40</v>
      </c>
      <c r="D58" s="688" t="s">
        <v>1170</v>
      </c>
      <c r="E58" s="688" t="s">
        <v>1720</v>
      </c>
      <c r="F58" s="688">
        <v>8</v>
      </c>
      <c r="G58" s="688" t="s">
        <v>2171</v>
      </c>
      <c r="H58" s="708" t="s">
        <v>701</v>
      </c>
      <c r="I58" s="679">
        <v>93592</v>
      </c>
      <c r="J58" s="679">
        <v>0</v>
      </c>
      <c r="K58" s="679">
        <v>0</v>
      </c>
      <c r="L58" s="679">
        <v>0</v>
      </c>
      <c r="M58" s="679">
        <v>0</v>
      </c>
      <c r="N58" s="679">
        <v>0</v>
      </c>
      <c r="O58" s="679">
        <v>93592</v>
      </c>
      <c r="P58" s="679">
        <v>0</v>
      </c>
      <c r="Q58" s="679">
        <v>832.9688000000001</v>
      </c>
      <c r="R58" s="697">
        <v>1.3411E-3</v>
      </c>
      <c r="S58" s="697">
        <v>1.3152991110345258E-3</v>
      </c>
      <c r="T58" s="697">
        <v>1.2114214709156299</v>
      </c>
      <c r="U58" s="688"/>
      <c r="V58" s="679">
        <v>936858.46</v>
      </c>
      <c r="W58" s="688"/>
      <c r="X58" s="697">
        <v>0</v>
      </c>
      <c r="Y58" s="688"/>
      <c r="Z58" s="688"/>
      <c r="AA58" s="688"/>
      <c r="AB58" s="697" t="s">
        <v>1954</v>
      </c>
      <c r="AC58" s="835"/>
      <c r="AD58" s="688"/>
    </row>
    <row r="59" spans="1:30" hidden="1">
      <c r="A59" s="515">
        <v>17</v>
      </c>
      <c r="B59" s="515" t="s">
        <v>931</v>
      </c>
      <c r="C59" s="688">
        <v>41</v>
      </c>
      <c r="D59" s="688" t="s">
        <v>1177</v>
      </c>
      <c r="E59" s="688" t="s">
        <v>1724</v>
      </c>
      <c r="F59" s="688">
        <v>8</v>
      </c>
      <c r="G59" s="688" t="s">
        <v>2171</v>
      </c>
      <c r="H59" s="708" t="s">
        <v>706</v>
      </c>
      <c r="I59" s="679">
        <v>918523</v>
      </c>
      <c r="J59" s="679">
        <v>0</v>
      </c>
      <c r="K59" s="679">
        <v>0</v>
      </c>
      <c r="L59" s="679">
        <v>0</v>
      </c>
      <c r="M59" s="679">
        <v>0</v>
      </c>
      <c r="N59" s="679">
        <v>555000</v>
      </c>
      <c r="O59" s="679">
        <v>363523</v>
      </c>
      <c r="P59" s="679">
        <v>436.22753669999997</v>
      </c>
      <c r="Q59" s="679">
        <v>803.38582999999994</v>
      </c>
      <c r="R59" s="697">
        <v>1.2934699999999999E-3</v>
      </c>
      <c r="S59" s="697">
        <v>1.2685861319376361E-3</v>
      </c>
      <c r="T59" s="697">
        <v>0.14012367878669399</v>
      </c>
      <c r="U59" s="688"/>
      <c r="V59" s="679">
        <v>22757009.850000001</v>
      </c>
      <c r="W59" s="688"/>
      <c r="X59" s="697">
        <v>0</v>
      </c>
      <c r="Y59" s="688"/>
      <c r="Z59" s="688"/>
      <c r="AA59" s="688"/>
      <c r="AB59" s="697" t="s">
        <v>1954</v>
      </c>
      <c r="AC59" s="835"/>
      <c r="AD59" s="688"/>
    </row>
    <row r="60" spans="1:30" hidden="1">
      <c r="A60" s="515">
        <v>17</v>
      </c>
      <c r="B60" s="515" t="s">
        <v>931</v>
      </c>
      <c r="C60" s="688">
        <v>42</v>
      </c>
      <c r="D60" s="688" t="s">
        <v>1722</v>
      </c>
      <c r="E60" s="688" t="s">
        <v>1723</v>
      </c>
      <c r="F60" s="688">
        <v>8</v>
      </c>
      <c r="G60" s="688" t="s">
        <v>2171</v>
      </c>
      <c r="H60" s="708" t="s">
        <v>1174</v>
      </c>
      <c r="I60" s="679">
        <v>358753</v>
      </c>
      <c r="J60" s="679">
        <v>0</v>
      </c>
      <c r="K60" s="679">
        <v>0</v>
      </c>
      <c r="L60" s="679">
        <v>0</v>
      </c>
      <c r="M60" s="679">
        <v>0</v>
      </c>
      <c r="N60" s="679">
        <v>0</v>
      </c>
      <c r="O60" s="679">
        <v>358753</v>
      </c>
      <c r="P60" s="679">
        <v>0</v>
      </c>
      <c r="Q60" s="679">
        <v>0</v>
      </c>
      <c r="R60" s="697">
        <v>0</v>
      </c>
      <c r="S60" s="697">
        <v>0</v>
      </c>
      <c r="T60" s="697">
        <v>4.8135381725479602</v>
      </c>
      <c r="U60" s="688"/>
      <c r="V60" s="679">
        <v>3587538.87</v>
      </c>
      <c r="W60" s="688"/>
      <c r="X60" s="697">
        <v>0</v>
      </c>
      <c r="Y60" s="688"/>
      <c r="Z60" s="688"/>
      <c r="AA60" s="688"/>
      <c r="AB60" s="697" t="s">
        <v>1954</v>
      </c>
      <c r="AC60" s="835" t="s">
        <v>2226</v>
      </c>
      <c r="AD60" s="688"/>
    </row>
    <row r="61" spans="1:30" hidden="1">
      <c r="A61" s="515">
        <v>17</v>
      </c>
      <c r="B61" s="515" t="s">
        <v>931</v>
      </c>
      <c r="C61" s="688">
        <v>43</v>
      </c>
      <c r="D61" s="688" t="s">
        <v>1180</v>
      </c>
      <c r="E61" s="688" t="s">
        <v>1725</v>
      </c>
      <c r="F61" s="688">
        <v>8</v>
      </c>
      <c r="G61" s="688" t="s">
        <v>2171</v>
      </c>
      <c r="H61" s="708" t="s">
        <v>709</v>
      </c>
      <c r="I61" s="679">
        <v>1142800</v>
      </c>
      <c r="J61" s="679">
        <v>0</v>
      </c>
      <c r="K61" s="679">
        <v>0</v>
      </c>
      <c r="L61" s="679">
        <v>0</v>
      </c>
      <c r="M61" s="679">
        <v>0</v>
      </c>
      <c r="N61" s="679">
        <v>2000</v>
      </c>
      <c r="O61" s="679">
        <v>1140800</v>
      </c>
      <c r="P61" s="679">
        <v>0</v>
      </c>
      <c r="Q61" s="679">
        <v>7825.8879999999999</v>
      </c>
      <c r="R61" s="697">
        <v>1.2599839999999999E-2</v>
      </c>
      <c r="S61" s="697">
        <v>1.2357465885223747E-2</v>
      </c>
      <c r="T61" s="697">
        <v>7.5166370165381799</v>
      </c>
      <c r="U61" s="688"/>
      <c r="V61" s="679">
        <v>13899220.609999999</v>
      </c>
      <c r="W61" s="688"/>
      <c r="X61" s="697">
        <v>0</v>
      </c>
      <c r="Y61" s="688"/>
      <c r="Z61" s="688"/>
      <c r="AA61" s="688"/>
      <c r="AB61" s="697" t="s">
        <v>1954</v>
      </c>
      <c r="AC61" s="835"/>
      <c r="AD61" s="688"/>
    </row>
    <row r="62" spans="1:30" hidden="1">
      <c r="A62" s="515">
        <v>17</v>
      </c>
      <c r="B62" s="515" t="s">
        <v>931</v>
      </c>
      <c r="C62" s="688">
        <v>44</v>
      </c>
      <c r="D62" s="688" t="s">
        <v>1185</v>
      </c>
      <c r="E62" s="688" t="s">
        <v>1728</v>
      </c>
      <c r="F62" s="688">
        <v>8</v>
      </c>
      <c r="G62" s="688" t="s">
        <v>2171</v>
      </c>
      <c r="H62" s="708" t="s">
        <v>713</v>
      </c>
      <c r="I62" s="679">
        <v>80578</v>
      </c>
      <c r="J62" s="679">
        <v>0</v>
      </c>
      <c r="K62" s="679">
        <v>0</v>
      </c>
      <c r="L62" s="679">
        <v>0</v>
      </c>
      <c r="M62" s="679">
        <v>0</v>
      </c>
      <c r="N62" s="679">
        <v>0</v>
      </c>
      <c r="O62" s="679">
        <v>80578</v>
      </c>
      <c r="P62" s="679">
        <v>392.03325000000001</v>
      </c>
      <c r="Q62" s="679">
        <v>3335.9292</v>
      </c>
      <c r="R62" s="697">
        <v>5.3709099999999996E-3</v>
      </c>
      <c r="S62" s="697">
        <v>5.2675979115113514E-3</v>
      </c>
      <c r="T62" s="697">
        <v>2.2062866217622199</v>
      </c>
      <c r="U62" s="688"/>
      <c r="V62" s="679">
        <v>672322</v>
      </c>
      <c r="W62" s="688"/>
      <c r="X62" s="697">
        <v>0</v>
      </c>
      <c r="Y62" s="688"/>
      <c r="Z62" s="688"/>
      <c r="AA62" s="688"/>
      <c r="AB62" s="697" t="s">
        <v>1954</v>
      </c>
      <c r="AC62" s="835"/>
      <c r="AD62" s="688"/>
    </row>
    <row r="63" spans="1:30" hidden="1">
      <c r="A63" s="515">
        <v>17</v>
      </c>
      <c r="B63" s="515" t="s">
        <v>931</v>
      </c>
      <c r="C63" s="688">
        <v>45</v>
      </c>
      <c r="D63" s="688" t="s">
        <v>1190</v>
      </c>
      <c r="E63" s="688" t="s">
        <v>1731</v>
      </c>
      <c r="F63" s="688">
        <v>8</v>
      </c>
      <c r="G63" s="688" t="s">
        <v>2171</v>
      </c>
      <c r="H63" s="708" t="s">
        <v>716</v>
      </c>
      <c r="I63" s="679">
        <v>602461</v>
      </c>
      <c r="J63" s="679">
        <v>0</v>
      </c>
      <c r="K63" s="679">
        <v>0</v>
      </c>
      <c r="L63" s="679">
        <v>0</v>
      </c>
      <c r="M63" s="679">
        <v>0</v>
      </c>
      <c r="N63" s="679">
        <v>20000</v>
      </c>
      <c r="O63" s="679">
        <v>582461</v>
      </c>
      <c r="P63" s="679">
        <v>0</v>
      </c>
      <c r="Q63" s="679">
        <v>3494.7660000000001</v>
      </c>
      <c r="R63" s="697">
        <v>5.6266399999999996E-3</v>
      </c>
      <c r="S63" s="697">
        <v>5.5184091085688745E-3</v>
      </c>
      <c r="T63" s="697">
        <v>5.9428731762064997</v>
      </c>
      <c r="U63" s="688"/>
      <c r="V63" s="679">
        <v>8190215.2800000003</v>
      </c>
      <c r="W63" s="688"/>
      <c r="X63" s="697">
        <v>0</v>
      </c>
      <c r="Y63" s="688"/>
      <c r="Z63" s="688"/>
      <c r="AA63" s="688"/>
      <c r="AB63" s="697" t="s">
        <v>1954</v>
      </c>
      <c r="AC63" s="835"/>
      <c r="AD63" s="688"/>
    </row>
    <row r="64" spans="1:30" hidden="1">
      <c r="A64" s="515">
        <v>17</v>
      </c>
      <c r="B64" s="515" t="s">
        <v>931</v>
      </c>
      <c r="C64" s="688">
        <v>46</v>
      </c>
      <c r="D64" s="818" t="s">
        <v>1428</v>
      </c>
      <c r="E64" s="688" t="s">
        <v>1736</v>
      </c>
      <c r="F64" s="688">
        <v>8</v>
      </c>
      <c r="G64" s="688" t="s">
        <v>2171</v>
      </c>
      <c r="H64" s="708" t="s">
        <v>1429</v>
      </c>
      <c r="I64" s="679">
        <v>1048579</v>
      </c>
      <c r="J64" s="679">
        <v>0</v>
      </c>
      <c r="K64" s="679">
        <v>0</v>
      </c>
      <c r="L64" s="679">
        <v>0</v>
      </c>
      <c r="M64" s="679">
        <v>0</v>
      </c>
      <c r="N64" s="679">
        <v>0</v>
      </c>
      <c r="O64" s="679">
        <v>1048579</v>
      </c>
      <c r="P64" s="679">
        <v>5505.0394500000002</v>
      </c>
      <c r="Q64" s="679">
        <v>54440.334237800002</v>
      </c>
      <c r="R64" s="697">
        <v>8.7650049999999993E-2</v>
      </c>
      <c r="S64" s="697">
        <v>8.59639919615246E-2</v>
      </c>
      <c r="T64" s="697">
        <v>4.9050647936671599</v>
      </c>
      <c r="U64" s="688"/>
      <c r="V64" s="679">
        <v>7356904.7699999996</v>
      </c>
      <c r="W64" s="688"/>
      <c r="X64" s="697">
        <v>0</v>
      </c>
      <c r="Y64" s="688"/>
      <c r="Z64" s="688"/>
      <c r="AA64" s="688"/>
      <c r="AB64" s="697" t="s">
        <v>1954</v>
      </c>
      <c r="AC64" s="835"/>
      <c r="AD64" s="688"/>
    </row>
    <row r="65" spans="1:30" hidden="1">
      <c r="A65" s="515">
        <v>17</v>
      </c>
      <c r="B65" s="515" t="s">
        <v>931</v>
      </c>
      <c r="C65" s="688">
        <v>47</v>
      </c>
      <c r="D65" s="688" t="s">
        <v>1194</v>
      </c>
      <c r="E65" s="688" t="s">
        <v>1737</v>
      </c>
      <c r="F65" s="688">
        <v>8</v>
      </c>
      <c r="G65" s="688" t="s">
        <v>2171</v>
      </c>
      <c r="H65" s="708" t="s">
        <v>718</v>
      </c>
      <c r="I65" s="679">
        <v>852681</v>
      </c>
      <c r="J65" s="679">
        <v>0</v>
      </c>
      <c r="K65" s="679">
        <v>0</v>
      </c>
      <c r="L65" s="679">
        <v>0</v>
      </c>
      <c r="M65" s="679">
        <v>0</v>
      </c>
      <c r="N65" s="679">
        <v>0</v>
      </c>
      <c r="O65" s="679">
        <v>852681</v>
      </c>
      <c r="P65" s="679">
        <v>0</v>
      </c>
      <c r="Q65" s="679">
        <v>51970.906950000004</v>
      </c>
      <c r="R65" s="697">
        <v>8.3674219999999994E-2</v>
      </c>
      <c r="S65" s="697">
        <v>8.2064643610892815E-2</v>
      </c>
      <c r="T65" s="697">
        <v>6.8666027798804903</v>
      </c>
      <c r="U65" s="688"/>
      <c r="V65" s="679">
        <v>10488217.789999999</v>
      </c>
      <c r="W65" s="688"/>
      <c r="X65" s="697">
        <v>0</v>
      </c>
      <c r="Y65" s="688"/>
      <c r="Z65" s="688"/>
      <c r="AA65" s="688"/>
      <c r="AB65" s="697" t="s">
        <v>1954</v>
      </c>
      <c r="AC65" s="835"/>
      <c r="AD65" s="688"/>
    </row>
    <row r="66" spans="1:30" hidden="1">
      <c r="A66" s="515">
        <v>17</v>
      </c>
      <c r="B66" s="515" t="s">
        <v>931</v>
      </c>
      <c r="C66" s="688">
        <v>48</v>
      </c>
      <c r="D66" s="818" t="s">
        <v>1733</v>
      </c>
      <c r="E66" s="688" t="s">
        <v>1734</v>
      </c>
      <c r="F66" s="688">
        <v>8</v>
      </c>
      <c r="G66" s="688" t="s">
        <v>2171</v>
      </c>
      <c r="H66" s="708" t="s">
        <v>1735</v>
      </c>
      <c r="I66" s="679">
        <v>1204498</v>
      </c>
      <c r="J66" s="679">
        <v>0</v>
      </c>
      <c r="K66" s="679">
        <v>0</v>
      </c>
      <c r="L66" s="679">
        <v>0</v>
      </c>
      <c r="M66" s="679">
        <v>0</v>
      </c>
      <c r="N66" s="679">
        <v>105000</v>
      </c>
      <c r="O66" s="679">
        <v>1099498</v>
      </c>
      <c r="P66" s="679">
        <v>1388.9559022999999</v>
      </c>
      <c r="Q66" s="679">
        <v>3738.2932000000001</v>
      </c>
      <c r="R66" s="697">
        <v>6.0187299999999999E-3</v>
      </c>
      <c r="S66" s="697">
        <v>5.9029506540297936E-3</v>
      </c>
      <c r="T66" s="697">
        <v>1.39176962025316</v>
      </c>
      <c r="U66" s="688"/>
      <c r="V66" s="679" t="e">
        <v>#N/A</v>
      </c>
      <c r="W66" s="688"/>
      <c r="X66" s="697">
        <v>0</v>
      </c>
      <c r="Y66" s="688"/>
      <c r="Z66" s="688"/>
      <c r="AA66" s="688"/>
      <c r="AB66" s="697" t="e">
        <v>#N/A</v>
      </c>
      <c r="AC66" s="835"/>
      <c r="AD66" s="688"/>
    </row>
    <row r="67" spans="1:30" hidden="1">
      <c r="A67" s="515">
        <v>17</v>
      </c>
      <c r="B67" s="515" t="s">
        <v>931</v>
      </c>
      <c r="C67" s="688">
        <v>49</v>
      </c>
      <c r="D67" s="688" t="s">
        <v>1193</v>
      </c>
      <c r="E67" s="688" t="s">
        <v>1732</v>
      </c>
      <c r="F67" s="688">
        <v>8</v>
      </c>
      <c r="G67" s="688" t="s">
        <v>2171</v>
      </c>
      <c r="H67" s="708" t="s">
        <v>717</v>
      </c>
      <c r="I67" s="679">
        <v>754008</v>
      </c>
      <c r="J67" s="679">
        <v>0</v>
      </c>
      <c r="K67" s="679">
        <v>0</v>
      </c>
      <c r="L67" s="679">
        <v>0</v>
      </c>
      <c r="M67" s="679">
        <v>0</v>
      </c>
      <c r="N67" s="679">
        <v>0</v>
      </c>
      <c r="O67" s="679">
        <v>754008</v>
      </c>
      <c r="P67" s="679">
        <v>0</v>
      </c>
      <c r="Q67" s="679">
        <v>5353.4567999999999</v>
      </c>
      <c r="R67" s="697">
        <v>8.6191800000000006E-3</v>
      </c>
      <c r="S67" s="697">
        <v>8.4533742080156373E-3</v>
      </c>
      <c r="T67" s="697">
        <v>1.8850199999999999</v>
      </c>
      <c r="U67" s="688"/>
      <c r="V67" s="679">
        <v>10031827.109999999</v>
      </c>
      <c r="W67" s="688"/>
      <c r="X67" s="697">
        <v>0</v>
      </c>
      <c r="Y67" s="688"/>
      <c r="Z67" s="688"/>
      <c r="AA67" s="688"/>
      <c r="AB67" s="697" t="s">
        <v>1954</v>
      </c>
      <c r="AC67" s="835"/>
      <c r="AD67" s="688"/>
    </row>
    <row r="68" spans="1:30" hidden="1">
      <c r="A68" s="515">
        <v>17</v>
      </c>
      <c r="B68" s="515" t="s">
        <v>931</v>
      </c>
      <c r="C68" s="688">
        <v>50</v>
      </c>
      <c r="D68" s="688" t="s">
        <v>1205</v>
      </c>
      <c r="E68" s="688" t="s">
        <v>1742</v>
      </c>
      <c r="F68" s="688">
        <v>8</v>
      </c>
      <c r="G68" s="688" t="s">
        <v>2171</v>
      </c>
      <c r="H68" s="708" t="s">
        <v>721</v>
      </c>
      <c r="I68" s="679">
        <v>618595</v>
      </c>
      <c r="J68" s="679">
        <v>0</v>
      </c>
      <c r="K68" s="679">
        <v>0</v>
      </c>
      <c r="L68" s="679">
        <v>0</v>
      </c>
      <c r="M68" s="679">
        <v>0</v>
      </c>
      <c r="N68" s="679">
        <v>0</v>
      </c>
      <c r="O68" s="679">
        <v>618595</v>
      </c>
      <c r="P68" s="679">
        <v>0</v>
      </c>
      <c r="Q68" s="679">
        <v>0</v>
      </c>
      <c r="R68" s="697">
        <v>0</v>
      </c>
      <c r="S68" s="697">
        <v>0</v>
      </c>
      <c r="T68" s="697">
        <v>6.2423811253733703</v>
      </c>
      <c r="U68" s="688"/>
      <c r="V68" s="679">
        <v>7446414.9800000004</v>
      </c>
      <c r="W68" s="688"/>
      <c r="X68" s="697">
        <v>0</v>
      </c>
      <c r="Y68" s="688"/>
      <c r="Z68" s="688"/>
      <c r="AA68" s="688"/>
      <c r="AB68" s="697" t="s">
        <v>1954</v>
      </c>
      <c r="AC68" s="835" t="s">
        <v>2226</v>
      </c>
      <c r="AD68" s="688"/>
    </row>
    <row r="69" spans="1:30" hidden="1">
      <c r="A69" s="515">
        <v>17</v>
      </c>
      <c r="B69" s="515" t="s">
        <v>931</v>
      </c>
      <c r="C69" s="688">
        <v>51</v>
      </c>
      <c r="D69" s="688" t="s">
        <v>936</v>
      </c>
      <c r="E69" s="688" t="s">
        <v>1558</v>
      </c>
      <c r="F69" s="688">
        <v>8</v>
      </c>
      <c r="G69" s="688" t="s">
        <v>2171</v>
      </c>
      <c r="H69" s="708" t="s">
        <v>724</v>
      </c>
      <c r="I69" s="679">
        <v>340301</v>
      </c>
      <c r="J69" s="679">
        <v>0</v>
      </c>
      <c r="K69" s="679">
        <v>0</v>
      </c>
      <c r="L69" s="679">
        <v>0</v>
      </c>
      <c r="M69" s="679">
        <v>0</v>
      </c>
      <c r="N69" s="679">
        <v>0</v>
      </c>
      <c r="O69" s="679">
        <v>340301</v>
      </c>
      <c r="P69" s="679">
        <v>3846.9830000000002</v>
      </c>
      <c r="Q69" s="679">
        <v>35050.9</v>
      </c>
      <c r="R69" s="697">
        <v>5.6432669999999997E-2</v>
      </c>
      <c r="S69" s="697">
        <v>5.5347112173901418E-2</v>
      </c>
      <c r="T69" s="697">
        <v>1.51773086970037</v>
      </c>
      <c r="U69" s="688"/>
      <c r="V69" s="679" t="e">
        <v>#N/A</v>
      </c>
      <c r="W69" s="688"/>
      <c r="X69" s="697">
        <v>0</v>
      </c>
      <c r="Y69" s="688"/>
      <c r="Z69" s="688"/>
      <c r="AA69" s="688"/>
      <c r="AB69" s="697" t="e">
        <v>#N/A</v>
      </c>
      <c r="AC69" s="835"/>
      <c r="AD69" s="688"/>
    </row>
    <row r="70" spans="1:30" hidden="1">
      <c r="A70" s="515">
        <v>17</v>
      </c>
      <c r="B70" s="515" t="s">
        <v>931</v>
      </c>
      <c r="C70" s="688">
        <v>52</v>
      </c>
      <c r="D70" s="688" t="s">
        <v>1207</v>
      </c>
      <c r="E70" s="688" t="s">
        <v>1744</v>
      </c>
      <c r="F70" s="688">
        <v>8</v>
      </c>
      <c r="G70" s="688" t="s">
        <v>2171</v>
      </c>
      <c r="H70" s="708" t="s">
        <v>723</v>
      </c>
      <c r="I70" s="679">
        <v>224486</v>
      </c>
      <c r="J70" s="679">
        <v>0</v>
      </c>
      <c r="K70" s="679">
        <v>0</v>
      </c>
      <c r="L70" s="679">
        <v>0</v>
      </c>
      <c r="M70" s="679">
        <v>0</v>
      </c>
      <c r="N70" s="679">
        <v>0</v>
      </c>
      <c r="O70" s="679">
        <v>224486</v>
      </c>
      <c r="P70" s="679">
        <v>224.48567879999999</v>
      </c>
      <c r="Q70" s="679">
        <v>1506.30106</v>
      </c>
      <c r="R70" s="697">
        <v>2.4251799999999999E-3</v>
      </c>
      <c r="S70" s="697">
        <v>2.3785241958262588E-3</v>
      </c>
      <c r="T70" s="697">
        <v>3.9504795424549002</v>
      </c>
      <c r="U70" s="688"/>
      <c r="V70" s="679">
        <v>5059693.82</v>
      </c>
      <c r="W70" s="688"/>
      <c r="X70" s="697">
        <v>0</v>
      </c>
      <c r="Y70" s="688"/>
      <c r="Z70" s="688"/>
      <c r="AA70" s="688"/>
      <c r="AB70" s="697" t="s">
        <v>1954</v>
      </c>
      <c r="AC70" s="835"/>
      <c r="AD70" s="688"/>
    </row>
    <row r="71" spans="1:30" hidden="1">
      <c r="A71" s="515">
        <v>17</v>
      </c>
      <c r="B71" s="515" t="s">
        <v>931</v>
      </c>
      <c r="C71" s="688">
        <v>53</v>
      </c>
      <c r="D71" s="818" t="s">
        <v>1208</v>
      </c>
      <c r="E71" s="688" t="s">
        <v>1745</v>
      </c>
      <c r="F71" s="688">
        <v>8</v>
      </c>
      <c r="G71" s="688" t="s">
        <v>2171</v>
      </c>
      <c r="H71" s="708" t="s">
        <v>2053</v>
      </c>
      <c r="I71" s="679">
        <v>197424</v>
      </c>
      <c r="J71" s="679">
        <v>0</v>
      </c>
      <c r="K71" s="679">
        <v>0</v>
      </c>
      <c r="L71" s="679">
        <v>0</v>
      </c>
      <c r="M71" s="679">
        <v>0</v>
      </c>
      <c r="N71" s="679">
        <v>5000</v>
      </c>
      <c r="O71" s="679">
        <v>192424</v>
      </c>
      <c r="P71" s="679">
        <v>384.84800000000001</v>
      </c>
      <c r="Q71" s="679">
        <v>1250.7560000000001</v>
      </c>
      <c r="R71" s="697">
        <v>2.01374E-3</v>
      </c>
      <c r="S71" s="697">
        <v>1.9750058524654218E-3</v>
      </c>
      <c r="T71" s="697">
        <v>5.6034487779365802</v>
      </c>
      <c r="U71" s="688"/>
      <c r="V71" s="679">
        <v>2119760.06</v>
      </c>
      <c r="W71" s="688"/>
      <c r="X71" s="697">
        <v>0</v>
      </c>
      <c r="Y71" s="688"/>
      <c r="Z71" s="688"/>
      <c r="AA71" s="688"/>
      <c r="AB71" s="697" t="s">
        <v>1954</v>
      </c>
      <c r="AC71" s="835"/>
      <c r="AD71" s="688"/>
    </row>
    <row r="72" spans="1:30" hidden="1">
      <c r="A72" s="515">
        <v>17</v>
      </c>
      <c r="B72" s="515" t="s">
        <v>931</v>
      </c>
      <c r="C72" s="688">
        <v>54</v>
      </c>
      <c r="D72" s="688" t="s">
        <v>1202</v>
      </c>
      <c r="E72" s="688" t="s">
        <v>1739</v>
      </c>
      <c r="F72" s="688">
        <v>8</v>
      </c>
      <c r="G72" s="688" t="s">
        <v>2171</v>
      </c>
      <c r="H72" s="708" t="s">
        <v>1203</v>
      </c>
      <c r="I72" s="679">
        <v>331614</v>
      </c>
      <c r="J72" s="679">
        <v>0</v>
      </c>
      <c r="K72" s="679">
        <v>0</v>
      </c>
      <c r="L72" s="679">
        <v>0</v>
      </c>
      <c r="M72" s="679">
        <v>0</v>
      </c>
      <c r="N72" s="679">
        <v>0</v>
      </c>
      <c r="O72" s="679">
        <v>331614</v>
      </c>
      <c r="P72" s="679">
        <v>596.90519999999992</v>
      </c>
      <c r="Q72" s="679">
        <v>13058.95932</v>
      </c>
      <c r="R72" s="697">
        <v>2.1025189999999999E-2</v>
      </c>
      <c r="S72" s="697">
        <v>2.0620745440443906E-2</v>
      </c>
      <c r="T72" s="697">
        <v>10.864041410038</v>
      </c>
      <c r="U72" s="688"/>
      <c r="V72" s="679">
        <v>3010660.57</v>
      </c>
      <c r="W72" s="688"/>
      <c r="X72" s="697">
        <v>0</v>
      </c>
      <c r="Y72" s="688"/>
      <c r="Z72" s="688"/>
      <c r="AA72" s="688"/>
      <c r="AB72" s="697" t="s">
        <v>1954</v>
      </c>
      <c r="AC72" s="835"/>
      <c r="AD72" s="688"/>
    </row>
    <row r="73" spans="1:30" hidden="1">
      <c r="A73" s="515">
        <v>17</v>
      </c>
      <c r="B73" s="515" t="s">
        <v>931</v>
      </c>
      <c r="C73" s="688">
        <v>55</v>
      </c>
      <c r="D73" s="688" t="s">
        <v>934</v>
      </c>
      <c r="E73" s="688" t="s">
        <v>1557</v>
      </c>
      <c r="F73" s="688">
        <v>8</v>
      </c>
      <c r="G73" s="688" t="s">
        <v>2171</v>
      </c>
      <c r="H73" s="708" t="s">
        <v>935</v>
      </c>
      <c r="I73" s="679">
        <v>44780</v>
      </c>
      <c r="J73" s="679">
        <v>0</v>
      </c>
      <c r="K73" s="679">
        <v>0</v>
      </c>
      <c r="L73" s="679">
        <v>0</v>
      </c>
      <c r="M73" s="679">
        <v>0</v>
      </c>
      <c r="N73" s="679">
        <v>0</v>
      </c>
      <c r="O73" s="679">
        <v>44780</v>
      </c>
      <c r="P73" s="679">
        <v>34.481000000000002</v>
      </c>
      <c r="Q73" s="679">
        <v>165.23820000000001</v>
      </c>
      <c r="R73" s="697">
        <v>2.6603999999999999E-4</v>
      </c>
      <c r="S73" s="697">
        <v>2.6091932563253892E-4</v>
      </c>
      <c r="T73" s="697">
        <v>7.4633333333333302E-2</v>
      </c>
      <c r="U73" s="688"/>
      <c r="V73" s="679">
        <v>547376</v>
      </c>
      <c r="W73" s="688"/>
      <c r="X73" s="697">
        <v>0</v>
      </c>
      <c r="Y73" s="688"/>
      <c r="Z73" s="688"/>
      <c r="AA73" s="688"/>
      <c r="AB73" s="697" t="s">
        <v>1954</v>
      </c>
      <c r="AC73" s="835"/>
      <c r="AD73" s="688"/>
    </row>
    <row r="74" spans="1:30" hidden="1">
      <c r="A74" s="515">
        <v>17</v>
      </c>
      <c r="B74" s="515" t="s">
        <v>931</v>
      </c>
      <c r="C74" s="688">
        <v>56</v>
      </c>
      <c r="D74" s="818" t="s">
        <v>1740</v>
      </c>
      <c r="E74" s="688" t="s">
        <v>1741</v>
      </c>
      <c r="F74" s="688">
        <v>8</v>
      </c>
      <c r="G74" s="688" t="s">
        <v>2171</v>
      </c>
      <c r="H74" s="708" t="s">
        <v>1204</v>
      </c>
      <c r="I74" s="679">
        <v>266787</v>
      </c>
      <c r="J74" s="679">
        <v>0</v>
      </c>
      <c r="K74" s="679">
        <v>0</v>
      </c>
      <c r="L74" s="679">
        <v>0</v>
      </c>
      <c r="M74" s="679">
        <v>0</v>
      </c>
      <c r="N74" s="679">
        <v>5000</v>
      </c>
      <c r="O74" s="679">
        <v>261787</v>
      </c>
      <c r="P74" s="679">
        <v>575.93140000000005</v>
      </c>
      <c r="Q74" s="679">
        <v>1832.509</v>
      </c>
      <c r="R74" s="697">
        <v>2.9503799999999998E-3</v>
      </c>
      <c r="S74" s="697">
        <v>2.8936227367252743E-3</v>
      </c>
      <c r="T74" s="697">
        <v>3.2723374999999999</v>
      </c>
      <c r="U74" s="688"/>
      <c r="V74" s="679">
        <v>2079366.11</v>
      </c>
      <c r="W74" s="688"/>
      <c r="X74" s="697">
        <v>0</v>
      </c>
      <c r="Y74" s="688"/>
      <c r="Z74" s="688"/>
      <c r="AA74" s="688"/>
      <c r="AB74" s="697" t="s">
        <v>1954</v>
      </c>
      <c r="AC74" s="835"/>
      <c r="AD74" s="688"/>
    </row>
    <row r="75" spans="1:30" hidden="1">
      <c r="A75" s="515">
        <v>17</v>
      </c>
      <c r="B75" s="515" t="s">
        <v>931</v>
      </c>
      <c r="C75" s="688">
        <v>57</v>
      </c>
      <c r="D75" s="688" t="s">
        <v>1210</v>
      </c>
      <c r="E75" s="688" t="s">
        <v>1746</v>
      </c>
      <c r="F75" s="688">
        <v>8</v>
      </c>
      <c r="G75" s="688" t="s">
        <v>2171</v>
      </c>
      <c r="H75" s="708" t="s">
        <v>725</v>
      </c>
      <c r="I75" s="679">
        <v>704380</v>
      </c>
      <c r="J75" s="679">
        <v>0</v>
      </c>
      <c r="K75" s="679">
        <v>0</v>
      </c>
      <c r="L75" s="679">
        <v>0</v>
      </c>
      <c r="M75" s="679">
        <v>0</v>
      </c>
      <c r="N75" s="679">
        <v>0</v>
      </c>
      <c r="O75" s="679">
        <v>704380</v>
      </c>
      <c r="P75" s="679">
        <v>7482.3853638000001</v>
      </c>
      <c r="Q75" s="679">
        <v>38142.177000000003</v>
      </c>
      <c r="R75" s="697">
        <v>6.1409690000000003E-2</v>
      </c>
      <c r="S75" s="697">
        <v>6.0228392109070036E-2</v>
      </c>
      <c r="T75" s="697">
        <v>6.4326940639269399</v>
      </c>
      <c r="U75" s="688"/>
      <c r="V75" s="679" t="e">
        <v>#N/A</v>
      </c>
      <c r="W75" s="688"/>
      <c r="X75" s="697">
        <v>0</v>
      </c>
      <c r="Y75" s="688"/>
      <c r="Z75" s="688"/>
      <c r="AA75" s="688"/>
      <c r="AB75" s="697" t="e">
        <v>#N/A</v>
      </c>
      <c r="AC75" s="835"/>
      <c r="AD75" s="688"/>
    </row>
    <row r="76" spans="1:30" hidden="1">
      <c r="A76" s="515">
        <v>17</v>
      </c>
      <c r="B76" s="515" t="s">
        <v>931</v>
      </c>
      <c r="C76" s="688">
        <v>58</v>
      </c>
      <c r="D76" s="688" t="s">
        <v>1214</v>
      </c>
      <c r="E76" s="688" t="s">
        <v>1889</v>
      </c>
      <c r="F76" s="688">
        <v>8</v>
      </c>
      <c r="G76" s="688" t="s">
        <v>2171</v>
      </c>
      <c r="H76" s="708" t="s">
        <v>727</v>
      </c>
      <c r="I76" s="679">
        <v>628671</v>
      </c>
      <c r="J76" s="679">
        <v>0</v>
      </c>
      <c r="K76" s="679">
        <v>0</v>
      </c>
      <c r="L76" s="679">
        <v>0</v>
      </c>
      <c r="M76" s="679">
        <v>0</v>
      </c>
      <c r="N76" s="679">
        <v>0</v>
      </c>
      <c r="O76" s="679">
        <v>628671</v>
      </c>
      <c r="P76" s="679">
        <v>0</v>
      </c>
      <c r="Q76" s="679">
        <v>0</v>
      </c>
      <c r="R76" s="697">
        <v>0</v>
      </c>
      <c r="S76" s="697">
        <v>0</v>
      </c>
      <c r="T76" s="697">
        <v>4.4176164710842496</v>
      </c>
      <c r="U76" s="688"/>
      <c r="V76" s="679">
        <v>5467885.0800000001</v>
      </c>
      <c r="W76" s="688"/>
      <c r="X76" s="697">
        <v>0</v>
      </c>
      <c r="Y76" s="688"/>
      <c r="Z76" s="688"/>
      <c r="AA76" s="688"/>
      <c r="AB76" s="697" t="s">
        <v>1954</v>
      </c>
      <c r="AC76" s="835" t="s">
        <v>2226</v>
      </c>
      <c r="AD76" s="688"/>
    </row>
    <row r="77" spans="1:30" hidden="1">
      <c r="A77" s="515">
        <v>17</v>
      </c>
      <c r="B77" s="515" t="s">
        <v>931</v>
      </c>
      <c r="C77" s="688">
        <v>59</v>
      </c>
      <c r="D77" s="688" t="s">
        <v>1215</v>
      </c>
      <c r="E77" s="688" t="s">
        <v>1749</v>
      </c>
      <c r="F77" s="688">
        <v>8</v>
      </c>
      <c r="G77" s="688" t="s">
        <v>2171</v>
      </c>
      <c r="H77" s="708" t="s">
        <v>1216</v>
      </c>
      <c r="I77" s="679">
        <v>1768488</v>
      </c>
      <c r="J77" s="679">
        <v>0</v>
      </c>
      <c r="K77" s="679">
        <v>0</v>
      </c>
      <c r="L77" s="679">
        <v>0</v>
      </c>
      <c r="M77" s="679">
        <v>0</v>
      </c>
      <c r="N77" s="679">
        <v>0</v>
      </c>
      <c r="O77" s="679">
        <v>1768488</v>
      </c>
      <c r="P77" s="679">
        <v>13414.715179999999</v>
      </c>
      <c r="Q77" s="679">
        <v>226950.06503999999</v>
      </c>
      <c r="R77" s="697">
        <v>0.36539424999999998</v>
      </c>
      <c r="S77" s="697">
        <v>0.35836542592752546</v>
      </c>
      <c r="T77" s="697">
        <v>5.8949796499321598</v>
      </c>
      <c r="U77" s="688"/>
      <c r="V77" s="679" t="e">
        <v>#N/A</v>
      </c>
      <c r="W77" s="688"/>
      <c r="X77" s="697">
        <v>0</v>
      </c>
      <c r="Y77" s="688"/>
      <c r="Z77" s="688"/>
      <c r="AA77" s="688"/>
      <c r="AB77" s="697" t="e">
        <v>#N/A</v>
      </c>
      <c r="AC77" s="835"/>
      <c r="AD77" s="688"/>
    </row>
    <row r="78" spans="1:30" hidden="1">
      <c r="A78" s="515">
        <v>17</v>
      </c>
      <c r="B78" s="515" t="s">
        <v>931</v>
      </c>
      <c r="C78" s="688">
        <v>60</v>
      </c>
      <c r="D78" s="688" t="s">
        <v>1217</v>
      </c>
      <c r="E78" s="688" t="s">
        <v>1750</v>
      </c>
      <c r="F78" s="688">
        <v>8</v>
      </c>
      <c r="G78" s="688" t="s">
        <v>2171</v>
      </c>
      <c r="H78" s="708" t="s">
        <v>728</v>
      </c>
      <c r="I78" s="679">
        <v>67755</v>
      </c>
      <c r="J78" s="679">
        <v>0</v>
      </c>
      <c r="K78" s="679">
        <v>0</v>
      </c>
      <c r="L78" s="679">
        <v>0</v>
      </c>
      <c r="M78" s="679">
        <v>0</v>
      </c>
      <c r="N78" s="679">
        <v>0</v>
      </c>
      <c r="O78" s="679">
        <v>67755</v>
      </c>
      <c r="P78" s="679">
        <v>1231.47703</v>
      </c>
      <c r="Q78" s="679">
        <v>24042.86175</v>
      </c>
      <c r="R78" s="697">
        <v>3.8709500000000001E-2</v>
      </c>
      <c r="S78" s="697">
        <v>3.7964872977836628E-2</v>
      </c>
      <c r="T78" s="697">
        <v>1.0950303030302999</v>
      </c>
      <c r="U78" s="688"/>
      <c r="V78" s="679" t="e">
        <v>#N/A</v>
      </c>
      <c r="W78" s="688"/>
      <c r="X78" s="697">
        <v>0</v>
      </c>
      <c r="Y78" s="688"/>
      <c r="Z78" s="688"/>
      <c r="AA78" s="688"/>
      <c r="AB78" s="697" t="e">
        <v>#N/A</v>
      </c>
      <c r="AC78" s="835"/>
      <c r="AD78" s="688"/>
    </row>
    <row r="79" spans="1:30" hidden="1">
      <c r="A79" s="515">
        <v>17</v>
      </c>
      <c r="B79" s="515" t="s">
        <v>931</v>
      </c>
      <c r="C79" s="688">
        <v>61</v>
      </c>
      <c r="D79" s="688" t="s">
        <v>1223</v>
      </c>
      <c r="E79" s="688" t="s">
        <v>1892</v>
      </c>
      <c r="F79" s="688">
        <v>8</v>
      </c>
      <c r="G79" s="688" t="s">
        <v>2171</v>
      </c>
      <c r="H79" s="708" t="s">
        <v>730</v>
      </c>
      <c r="I79" s="679">
        <v>2472</v>
      </c>
      <c r="J79" s="679">
        <v>0</v>
      </c>
      <c r="K79" s="679">
        <v>0</v>
      </c>
      <c r="L79" s="679">
        <v>0</v>
      </c>
      <c r="M79" s="679">
        <v>0</v>
      </c>
      <c r="N79" s="679">
        <v>0</v>
      </c>
      <c r="O79" s="679">
        <v>2472</v>
      </c>
      <c r="P79" s="679">
        <v>0</v>
      </c>
      <c r="Q79" s="679">
        <v>0</v>
      </c>
      <c r="R79" s="697">
        <v>0</v>
      </c>
      <c r="S79" s="697">
        <v>0</v>
      </c>
      <c r="T79" s="697">
        <v>1.51032067737149E-2</v>
      </c>
      <c r="U79" s="688"/>
      <c r="V79" s="679">
        <v>81656.89</v>
      </c>
      <c r="W79" s="688"/>
      <c r="X79" s="697">
        <v>0</v>
      </c>
      <c r="Y79" s="688"/>
      <c r="Z79" s="688"/>
      <c r="AA79" s="688"/>
      <c r="AB79" s="697" t="s">
        <v>1954</v>
      </c>
      <c r="AC79" s="835" t="s">
        <v>2226</v>
      </c>
      <c r="AD79" s="688"/>
    </row>
    <row r="80" spans="1:30" hidden="1">
      <c r="A80" s="515">
        <v>17</v>
      </c>
      <c r="B80" s="515" t="s">
        <v>931</v>
      </c>
      <c r="C80" s="688">
        <v>62</v>
      </c>
      <c r="D80" s="688" t="s">
        <v>1225</v>
      </c>
      <c r="E80" s="688" t="s">
        <v>1753</v>
      </c>
      <c r="F80" s="688">
        <v>8</v>
      </c>
      <c r="G80" s="688" t="s">
        <v>2171</v>
      </c>
      <c r="H80" s="708" t="s">
        <v>733</v>
      </c>
      <c r="I80" s="679">
        <v>1151974</v>
      </c>
      <c r="J80" s="679">
        <v>0</v>
      </c>
      <c r="K80" s="679">
        <v>0</v>
      </c>
      <c r="L80" s="679">
        <v>0</v>
      </c>
      <c r="M80" s="679">
        <v>0</v>
      </c>
      <c r="N80" s="679">
        <v>14000</v>
      </c>
      <c r="O80" s="679">
        <v>1137974</v>
      </c>
      <c r="P80" s="679">
        <v>2275.9477102000001</v>
      </c>
      <c r="Q80" s="679">
        <v>2401.1251400000001</v>
      </c>
      <c r="R80" s="697">
        <v>3.86586E-3</v>
      </c>
      <c r="S80" s="697">
        <v>3.7914958665014238E-3</v>
      </c>
      <c r="T80" s="697">
        <v>5.1202429696287899</v>
      </c>
      <c r="U80" s="688"/>
      <c r="V80" s="679">
        <v>14858347.699999999</v>
      </c>
      <c r="W80" s="688"/>
      <c r="X80" s="697">
        <v>0</v>
      </c>
      <c r="Y80" s="688"/>
      <c r="Z80" s="688"/>
      <c r="AA80" s="688"/>
      <c r="AB80" s="697" t="s">
        <v>1954</v>
      </c>
      <c r="AC80" s="835"/>
      <c r="AD80" s="688"/>
    </row>
    <row r="81" spans="1:30" hidden="1">
      <c r="A81" s="515">
        <v>17</v>
      </c>
      <c r="B81" s="515" t="s">
        <v>931</v>
      </c>
      <c r="C81" s="688">
        <v>63</v>
      </c>
      <c r="D81" s="688" t="s">
        <v>1224</v>
      </c>
      <c r="E81" s="688" t="s">
        <v>1752</v>
      </c>
      <c r="F81" s="688">
        <v>8</v>
      </c>
      <c r="G81" s="688" t="s">
        <v>2171</v>
      </c>
      <c r="H81" s="708" t="s">
        <v>732</v>
      </c>
      <c r="I81" s="679">
        <v>734617</v>
      </c>
      <c r="J81" s="679">
        <v>0</v>
      </c>
      <c r="K81" s="679">
        <v>0</v>
      </c>
      <c r="L81" s="679">
        <v>0</v>
      </c>
      <c r="M81" s="679">
        <v>0</v>
      </c>
      <c r="N81" s="679">
        <v>0</v>
      </c>
      <c r="O81" s="679">
        <v>734617</v>
      </c>
      <c r="P81" s="679">
        <v>5876.9359999999997</v>
      </c>
      <c r="Q81" s="679">
        <v>11019.254999999999</v>
      </c>
      <c r="R81" s="697">
        <v>1.774123E-2</v>
      </c>
      <c r="S81" s="697">
        <v>1.7399951001481388E-2</v>
      </c>
      <c r="T81" s="697">
        <v>3.86970469558254</v>
      </c>
      <c r="U81" s="688"/>
      <c r="V81" s="679">
        <v>17849491.809999999</v>
      </c>
      <c r="W81" s="688"/>
      <c r="X81" s="697">
        <v>0</v>
      </c>
      <c r="Y81" s="688"/>
      <c r="Z81" s="688"/>
      <c r="AA81" s="688"/>
      <c r="AB81" s="697" t="s">
        <v>1954</v>
      </c>
      <c r="AC81" s="836" t="s">
        <v>2231</v>
      </c>
      <c r="AD81" s="688"/>
    </row>
    <row r="82" spans="1:30" hidden="1">
      <c r="A82" s="515">
        <v>17</v>
      </c>
      <c r="B82" s="515" t="s">
        <v>931</v>
      </c>
      <c r="C82" s="688">
        <v>64</v>
      </c>
      <c r="D82" s="688" t="s">
        <v>1229</v>
      </c>
      <c r="E82" s="688" t="s">
        <v>1754</v>
      </c>
      <c r="F82" s="688">
        <v>8</v>
      </c>
      <c r="G82" s="688" t="s">
        <v>2171</v>
      </c>
      <c r="H82" s="708" t="s">
        <v>734</v>
      </c>
      <c r="I82" s="679">
        <v>518063</v>
      </c>
      <c r="J82" s="679">
        <v>0</v>
      </c>
      <c r="K82" s="679">
        <v>0</v>
      </c>
      <c r="L82" s="679">
        <v>0</v>
      </c>
      <c r="M82" s="679">
        <v>0</v>
      </c>
      <c r="N82" s="679">
        <v>0</v>
      </c>
      <c r="O82" s="679">
        <v>518063</v>
      </c>
      <c r="P82" s="679">
        <v>0</v>
      </c>
      <c r="Q82" s="679">
        <v>0</v>
      </c>
      <c r="R82" s="697">
        <v>0</v>
      </c>
      <c r="S82" s="697">
        <v>0</v>
      </c>
      <c r="T82" s="697">
        <v>3.7677309090909001</v>
      </c>
      <c r="U82" s="688"/>
      <c r="V82" s="679">
        <v>9502153.5700000003</v>
      </c>
      <c r="W82" s="688"/>
      <c r="X82" s="697">
        <v>0</v>
      </c>
      <c r="Y82" s="688"/>
      <c r="Z82" s="688"/>
      <c r="AA82" s="688"/>
      <c r="AB82" s="697" t="s">
        <v>1954</v>
      </c>
      <c r="AC82" s="835" t="s">
        <v>2226</v>
      </c>
      <c r="AD82" s="688"/>
    </row>
    <row r="83" spans="1:30" hidden="1">
      <c r="A83" s="515">
        <v>17</v>
      </c>
      <c r="B83" s="515" t="s">
        <v>931</v>
      </c>
      <c r="C83" s="688">
        <v>65</v>
      </c>
      <c r="D83" s="688" t="s">
        <v>1233</v>
      </c>
      <c r="E83" s="688" t="s">
        <v>1758</v>
      </c>
      <c r="F83" s="688">
        <v>8</v>
      </c>
      <c r="G83" s="688" t="s">
        <v>2171</v>
      </c>
      <c r="H83" s="708" t="s">
        <v>1234</v>
      </c>
      <c r="I83" s="679">
        <v>658396</v>
      </c>
      <c r="J83" s="679">
        <v>0</v>
      </c>
      <c r="K83" s="679">
        <v>0</v>
      </c>
      <c r="L83" s="679">
        <v>0</v>
      </c>
      <c r="M83" s="679">
        <v>0</v>
      </c>
      <c r="N83" s="679">
        <v>0</v>
      </c>
      <c r="O83" s="679">
        <v>658396</v>
      </c>
      <c r="P83" s="679">
        <v>921.75440000000003</v>
      </c>
      <c r="Q83" s="679">
        <v>7242.3559999999998</v>
      </c>
      <c r="R83" s="697">
        <v>1.166034E-2</v>
      </c>
      <c r="S83" s="697">
        <v>1.1436039871596106E-2</v>
      </c>
      <c r="T83" s="697">
        <v>6.6370564516129003</v>
      </c>
      <c r="U83" s="688"/>
      <c r="V83" s="679">
        <v>7159797.7400000002</v>
      </c>
      <c r="W83" s="688"/>
      <c r="X83" s="697">
        <v>0</v>
      </c>
      <c r="Y83" s="688"/>
      <c r="Z83" s="688"/>
      <c r="AA83" s="688"/>
      <c r="AB83" s="697" t="s">
        <v>1954</v>
      </c>
      <c r="AC83" s="835"/>
      <c r="AD83" s="688"/>
    </row>
    <row r="84" spans="1:30">
      <c r="A84" s="515">
        <v>17</v>
      </c>
      <c r="B84" s="515" t="s">
        <v>931</v>
      </c>
      <c r="C84" s="688">
        <v>66</v>
      </c>
      <c r="D84" s="688" t="s">
        <v>1235</v>
      </c>
      <c r="E84" s="688" t="s">
        <v>1759</v>
      </c>
      <c r="F84" s="688">
        <v>8</v>
      </c>
      <c r="G84" s="688" t="s">
        <v>2171</v>
      </c>
      <c r="H84" s="708" t="s">
        <v>2232</v>
      </c>
      <c r="I84" s="679">
        <v>525295</v>
      </c>
      <c r="J84" s="679">
        <v>0</v>
      </c>
      <c r="K84" s="679">
        <v>0</v>
      </c>
      <c r="L84" s="679">
        <v>0</v>
      </c>
      <c r="M84" s="679">
        <v>0</v>
      </c>
      <c r="N84" s="679">
        <v>0</v>
      </c>
      <c r="O84" s="679">
        <v>525295</v>
      </c>
      <c r="P84" s="679">
        <v>5508.5060899999999</v>
      </c>
      <c r="Q84" s="679">
        <v>682358.20499999996</v>
      </c>
      <c r="R84" s="697">
        <v>1.0986106899999999</v>
      </c>
      <c r="S84" s="697">
        <v>1.0774775002900643</v>
      </c>
      <c r="T84" s="697">
        <v>2.9064054399486499</v>
      </c>
      <c r="U84" s="688"/>
      <c r="V84" s="679" t="e">
        <v>#N/A</v>
      </c>
      <c r="W84" s="688"/>
      <c r="X84" s="697">
        <v>0</v>
      </c>
      <c r="Y84" s="688"/>
      <c r="Z84" s="688"/>
      <c r="AA84" s="688"/>
      <c r="AB84" s="697" t="e">
        <v>#N/A</v>
      </c>
      <c r="AC84" s="835"/>
      <c r="AD84" s="688"/>
    </row>
    <row r="85" spans="1:30">
      <c r="A85" s="515">
        <v>17</v>
      </c>
      <c r="B85" s="515" t="s">
        <v>931</v>
      </c>
      <c r="C85" s="688">
        <v>67</v>
      </c>
      <c r="D85" s="688" t="s">
        <v>1241</v>
      </c>
      <c r="E85" s="688" t="s">
        <v>1761</v>
      </c>
      <c r="F85" s="688">
        <v>8</v>
      </c>
      <c r="G85" s="688" t="s">
        <v>2171</v>
      </c>
      <c r="H85" s="708" t="s">
        <v>1242</v>
      </c>
      <c r="I85" s="679">
        <v>279861</v>
      </c>
      <c r="J85" s="679">
        <v>0</v>
      </c>
      <c r="K85" s="679">
        <v>0</v>
      </c>
      <c r="L85" s="679">
        <v>0</v>
      </c>
      <c r="M85" s="679">
        <v>0</v>
      </c>
      <c r="N85" s="679">
        <v>152500</v>
      </c>
      <c r="O85" s="679">
        <v>127361</v>
      </c>
      <c r="P85" s="679">
        <v>0</v>
      </c>
      <c r="Q85" s="679">
        <v>673.73969</v>
      </c>
      <c r="R85" s="697">
        <v>1.0847299999999999E-3</v>
      </c>
      <c r="S85" s="697">
        <v>1.0638684369998935E-3</v>
      </c>
      <c r="T85" s="697">
        <v>1.0107053296511399</v>
      </c>
      <c r="U85" s="688"/>
      <c r="V85" s="679">
        <v>8239636.9199999999</v>
      </c>
      <c r="W85" s="688"/>
      <c r="X85" s="697">
        <v>0</v>
      </c>
      <c r="Y85" s="688"/>
      <c r="Z85" s="688"/>
      <c r="AA85" s="688"/>
      <c r="AB85" s="697" t="s">
        <v>1954</v>
      </c>
      <c r="AC85" s="835"/>
      <c r="AD85" s="688"/>
    </row>
    <row r="86" spans="1:30">
      <c r="A86" s="515">
        <v>17</v>
      </c>
      <c r="B86" s="515" t="s">
        <v>931</v>
      </c>
      <c r="C86" s="688">
        <v>68</v>
      </c>
      <c r="D86" s="688" t="s">
        <v>1246</v>
      </c>
      <c r="E86" s="688" t="s">
        <v>1763</v>
      </c>
      <c r="F86" s="688">
        <v>8</v>
      </c>
      <c r="G86" s="688" t="s">
        <v>2171</v>
      </c>
      <c r="H86" s="708" t="s">
        <v>740</v>
      </c>
      <c r="I86" s="679">
        <v>110562</v>
      </c>
      <c r="J86" s="679">
        <v>0</v>
      </c>
      <c r="K86" s="679">
        <v>0</v>
      </c>
      <c r="L86" s="679">
        <v>0</v>
      </c>
      <c r="M86" s="679">
        <v>0</v>
      </c>
      <c r="N86" s="679">
        <v>0</v>
      </c>
      <c r="O86" s="679">
        <v>110562</v>
      </c>
      <c r="P86" s="679">
        <v>0</v>
      </c>
      <c r="Q86" s="679">
        <v>0</v>
      </c>
      <c r="R86" s="697">
        <v>0</v>
      </c>
      <c r="S86" s="697">
        <v>0</v>
      </c>
      <c r="T86" s="697">
        <v>9.3443204868154108</v>
      </c>
      <c r="U86" s="688"/>
      <c r="V86" s="679">
        <v>1189601.8799999999</v>
      </c>
      <c r="W86" s="688"/>
      <c r="X86" s="697">
        <v>0</v>
      </c>
      <c r="Y86" s="688"/>
      <c r="Z86" s="688"/>
      <c r="AA86" s="688"/>
      <c r="AB86" s="697" t="s">
        <v>1954</v>
      </c>
      <c r="AC86" s="835" t="s">
        <v>2226</v>
      </c>
      <c r="AD86" s="688"/>
    </row>
    <row r="87" spans="1:30">
      <c r="A87" s="515">
        <v>17</v>
      </c>
      <c r="B87" s="515" t="s">
        <v>931</v>
      </c>
      <c r="C87" s="688">
        <v>69</v>
      </c>
      <c r="D87" s="688" t="s">
        <v>1252</v>
      </c>
      <c r="E87" s="688" t="s">
        <v>1766</v>
      </c>
      <c r="F87" s="688">
        <v>8</v>
      </c>
      <c r="G87" s="688" t="s">
        <v>2171</v>
      </c>
      <c r="H87" s="708" t="s">
        <v>744</v>
      </c>
      <c r="I87" s="679">
        <v>540827</v>
      </c>
      <c r="J87" s="679">
        <v>0</v>
      </c>
      <c r="K87" s="679">
        <v>0</v>
      </c>
      <c r="L87" s="679">
        <v>0</v>
      </c>
      <c r="M87" s="679">
        <v>0</v>
      </c>
      <c r="N87" s="679">
        <v>0</v>
      </c>
      <c r="O87" s="679">
        <v>540827</v>
      </c>
      <c r="P87" s="679">
        <v>0</v>
      </c>
      <c r="Q87" s="679">
        <v>9545.5965500000002</v>
      </c>
      <c r="R87" s="697">
        <v>1.536861E-2</v>
      </c>
      <c r="S87" s="697">
        <v>1.5072971108292694E-2</v>
      </c>
      <c r="T87" s="697">
        <v>0.41602076923076903</v>
      </c>
      <c r="U87" s="688"/>
      <c r="V87" s="679">
        <v>11677880.869999999</v>
      </c>
      <c r="W87" s="688"/>
      <c r="X87" s="697">
        <v>0</v>
      </c>
      <c r="Y87" s="688"/>
      <c r="Z87" s="688"/>
      <c r="AA87" s="688"/>
      <c r="AB87" s="697" t="s">
        <v>1954</v>
      </c>
      <c r="AC87" s="835"/>
      <c r="AD87" s="688"/>
    </row>
    <row r="88" spans="1:30">
      <c r="A88" s="515">
        <v>17</v>
      </c>
      <c r="B88" s="515" t="s">
        <v>931</v>
      </c>
      <c r="C88" s="688">
        <v>70</v>
      </c>
      <c r="D88" s="688" t="s">
        <v>1248</v>
      </c>
      <c r="E88" s="688" t="s">
        <v>1764</v>
      </c>
      <c r="F88" s="688">
        <v>8</v>
      </c>
      <c r="G88" s="688" t="s">
        <v>2171</v>
      </c>
      <c r="H88" s="708" t="s">
        <v>742</v>
      </c>
      <c r="I88" s="679">
        <v>700498</v>
      </c>
      <c r="J88" s="679">
        <v>0</v>
      </c>
      <c r="K88" s="679">
        <v>0</v>
      </c>
      <c r="L88" s="679">
        <v>0</v>
      </c>
      <c r="M88" s="679">
        <v>0</v>
      </c>
      <c r="N88" s="679">
        <v>6000</v>
      </c>
      <c r="O88" s="679">
        <v>694498</v>
      </c>
      <c r="P88" s="679">
        <v>0</v>
      </c>
      <c r="Q88" s="679">
        <v>2847.4417999999996</v>
      </c>
      <c r="R88" s="697">
        <v>4.5844400000000004E-3</v>
      </c>
      <c r="S88" s="697">
        <v>4.49625204240849E-3</v>
      </c>
      <c r="T88" s="697">
        <v>6.49063551401869</v>
      </c>
      <c r="U88" s="688"/>
      <c r="V88" s="679">
        <v>11705398.470000001</v>
      </c>
      <c r="W88" s="688"/>
      <c r="X88" s="697">
        <v>0</v>
      </c>
      <c r="Y88" s="688"/>
      <c r="Z88" s="688"/>
      <c r="AA88" s="688"/>
      <c r="AB88" s="697" t="s">
        <v>1954</v>
      </c>
      <c r="AC88" s="835"/>
      <c r="AD88" s="688"/>
    </row>
    <row r="89" spans="1:30">
      <c r="A89" s="515">
        <v>17</v>
      </c>
      <c r="B89" s="515" t="s">
        <v>931</v>
      </c>
      <c r="C89" s="688">
        <v>71</v>
      </c>
      <c r="D89" s="688" t="s">
        <v>1254</v>
      </c>
      <c r="E89" s="688" t="s">
        <v>1768</v>
      </c>
      <c r="F89" s="688">
        <v>8</v>
      </c>
      <c r="G89" s="688" t="s">
        <v>2171</v>
      </c>
      <c r="H89" s="708" t="s">
        <v>2233</v>
      </c>
      <c r="I89" s="679">
        <v>395437</v>
      </c>
      <c r="J89" s="679">
        <v>0</v>
      </c>
      <c r="K89" s="679">
        <v>0</v>
      </c>
      <c r="L89" s="679">
        <v>0</v>
      </c>
      <c r="M89" s="679">
        <v>0</v>
      </c>
      <c r="N89" s="679">
        <v>0</v>
      </c>
      <c r="O89" s="679">
        <v>395437</v>
      </c>
      <c r="P89" s="679">
        <v>0</v>
      </c>
      <c r="Q89" s="679">
        <v>3657.79225</v>
      </c>
      <c r="R89" s="697">
        <v>5.8891200000000003E-3</v>
      </c>
      <c r="S89" s="697">
        <v>5.7758356552778172E-3</v>
      </c>
      <c r="T89" s="697">
        <v>3.2616857889917998</v>
      </c>
      <c r="U89" s="688"/>
      <c r="V89" s="679">
        <v>4479374.53</v>
      </c>
      <c r="W89" s="688"/>
      <c r="X89" s="697">
        <v>0</v>
      </c>
      <c r="Y89" s="688"/>
      <c r="Z89" s="688"/>
      <c r="AA89" s="688"/>
      <c r="AB89" s="697" t="s">
        <v>1954</v>
      </c>
      <c r="AC89" s="835"/>
      <c r="AD89" s="688"/>
    </row>
    <row r="90" spans="1:30" hidden="1">
      <c r="C90" s="688"/>
      <c r="D90" s="688"/>
      <c r="E90" s="688"/>
      <c r="F90" s="688"/>
      <c r="G90" s="688"/>
      <c r="H90" s="708"/>
      <c r="I90" s="679"/>
      <c r="J90" s="679"/>
      <c r="K90" s="679"/>
      <c r="L90" s="679"/>
      <c r="M90" s="679"/>
      <c r="N90" s="679"/>
      <c r="O90" s="679"/>
      <c r="P90" s="679"/>
      <c r="Q90" s="679"/>
      <c r="R90" s="697"/>
      <c r="S90" s="697"/>
      <c r="T90" s="697"/>
      <c r="U90" s="688"/>
      <c r="V90" s="679"/>
      <c r="W90" s="688"/>
      <c r="X90" s="697"/>
      <c r="Y90" s="688"/>
      <c r="Z90" s="688"/>
      <c r="AA90" s="688"/>
      <c r="AB90" s="697"/>
      <c r="AC90" s="835"/>
      <c r="AD90" s="688"/>
    </row>
    <row r="91" spans="1:30" ht="63.75" hidden="1">
      <c r="C91" s="688"/>
      <c r="D91" s="688"/>
      <c r="E91" s="688"/>
      <c r="F91" s="688"/>
      <c r="G91" s="688"/>
      <c r="H91" s="810" t="s">
        <v>2007</v>
      </c>
      <c r="I91" s="811" t="s">
        <v>2331</v>
      </c>
      <c r="J91" s="812" t="s">
        <v>2009</v>
      </c>
      <c r="K91" s="812" t="s">
        <v>2010</v>
      </c>
      <c r="L91" s="812" t="s">
        <v>2011</v>
      </c>
      <c r="M91" s="812" t="s">
        <v>2225</v>
      </c>
      <c r="N91" s="812" t="s">
        <v>2012</v>
      </c>
      <c r="O91" s="812" t="s">
        <v>2217</v>
      </c>
      <c r="P91" s="812" t="s">
        <v>2218</v>
      </c>
      <c r="Q91" s="812" t="s">
        <v>2219</v>
      </c>
      <c r="R91" s="809" t="s">
        <v>2333</v>
      </c>
      <c r="S91" s="809" t="s">
        <v>2015</v>
      </c>
      <c r="T91" s="814" t="s">
        <v>2016</v>
      </c>
      <c r="U91" s="688"/>
      <c r="V91" s="679"/>
      <c r="W91" s="688"/>
      <c r="X91" s="697"/>
      <c r="Y91" s="688"/>
      <c r="Z91" s="688"/>
      <c r="AA91" s="688"/>
      <c r="AB91" s="697"/>
      <c r="AC91" s="835"/>
      <c r="AD91" s="688"/>
    </row>
    <row r="92" spans="1:30" hidden="1">
      <c r="C92" s="688"/>
      <c r="D92" s="688"/>
      <c r="E92" s="688"/>
      <c r="F92" s="688"/>
      <c r="G92" s="688"/>
      <c r="H92" s="708"/>
      <c r="I92" s="679"/>
      <c r="J92" s="679"/>
      <c r="K92" s="679"/>
      <c r="L92" s="679"/>
      <c r="M92" s="679"/>
      <c r="N92" s="679"/>
      <c r="O92" s="679"/>
      <c r="P92" s="679"/>
      <c r="Q92" s="679"/>
      <c r="R92" s="697"/>
      <c r="S92" s="697"/>
      <c r="T92" s="697"/>
      <c r="U92" s="688"/>
      <c r="V92" s="679"/>
      <c r="W92" s="688"/>
      <c r="X92" s="697"/>
      <c r="Y92" s="688"/>
      <c r="Z92" s="688"/>
      <c r="AA92" s="688"/>
      <c r="AB92" s="697"/>
      <c r="AC92" s="835"/>
      <c r="AD92" s="688"/>
    </row>
    <row r="93" spans="1:30">
      <c r="A93" s="515">
        <v>17</v>
      </c>
      <c r="B93" s="515" t="s">
        <v>931</v>
      </c>
      <c r="C93" s="688">
        <v>72</v>
      </c>
      <c r="D93" s="688" t="s">
        <v>1258</v>
      </c>
      <c r="E93" s="688" t="s">
        <v>1770</v>
      </c>
      <c r="F93" s="688">
        <v>8</v>
      </c>
      <c r="G93" s="688" t="s">
        <v>2171</v>
      </c>
      <c r="H93" s="708" t="s">
        <v>750</v>
      </c>
      <c r="I93" s="679">
        <v>259</v>
      </c>
      <c r="J93" s="679">
        <v>0</v>
      </c>
      <c r="K93" s="679">
        <v>0</v>
      </c>
      <c r="L93" s="679">
        <v>0</v>
      </c>
      <c r="M93" s="679">
        <v>0</v>
      </c>
      <c r="N93" s="679">
        <v>0</v>
      </c>
      <c r="O93" s="679">
        <v>259</v>
      </c>
      <c r="P93" s="679">
        <v>0</v>
      </c>
      <c r="Q93" s="679">
        <v>0</v>
      </c>
      <c r="R93" s="697">
        <v>0</v>
      </c>
      <c r="S93" s="697">
        <v>0</v>
      </c>
      <c r="T93" s="697">
        <v>2.8152173913043401E-3</v>
      </c>
      <c r="U93" s="688"/>
      <c r="V93" s="679">
        <v>492590.81</v>
      </c>
      <c r="W93" s="688"/>
      <c r="X93" s="697">
        <v>0</v>
      </c>
      <c r="Y93" s="688"/>
      <c r="Z93" s="688"/>
      <c r="AA93" s="688"/>
      <c r="AB93" s="697" t="s">
        <v>1954</v>
      </c>
      <c r="AC93" s="835" t="s">
        <v>2226</v>
      </c>
      <c r="AD93" s="688"/>
    </row>
    <row r="94" spans="1:30">
      <c r="A94" s="515">
        <v>17</v>
      </c>
      <c r="B94" s="515" t="s">
        <v>931</v>
      </c>
      <c r="C94" s="688">
        <v>73</v>
      </c>
      <c r="D94" s="688" t="s">
        <v>944</v>
      </c>
      <c r="E94" s="688" t="s">
        <v>1562</v>
      </c>
      <c r="F94" s="688">
        <v>8</v>
      </c>
      <c r="G94" s="688" t="s">
        <v>2171</v>
      </c>
      <c r="H94" s="708" t="s">
        <v>1255</v>
      </c>
      <c r="I94" s="679">
        <v>1420216</v>
      </c>
      <c r="J94" s="679">
        <v>0</v>
      </c>
      <c r="K94" s="679">
        <v>0</v>
      </c>
      <c r="L94" s="679">
        <v>0</v>
      </c>
      <c r="M94" s="679">
        <v>0</v>
      </c>
      <c r="N94" s="679">
        <v>0</v>
      </c>
      <c r="O94" s="679">
        <v>1420216</v>
      </c>
      <c r="P94" s="679">
        <v>11361.7284</v>
      </c>
      <c r="Q94" s="679">
        <v>27694.212</v>
      </c>
      <c r="R94" s="697">
        <v>4.4588250000000003E-2</v>
      </c>
      <c r="S94" s="697">
        <v>4.3730536395122713E-2</v>
      </c>
      <c r="T94" s="697">
        <v>8.4536666666666598</v>
      </c>
      <c r="U94" s="688"/>
      <c r="V94" s="679">
        <v>3487293</v>
      </c>
      <c r="W94" s="688"/>
      <c r="X94" s="697">
        <v>0</v>
      </c>
      <c r="Y94" s="688"/>
      <c r="Z94" s="688"/>
      <c r="AA94" s="688"/>
      <c r="AB94" s="697" t="s">
        <v>1954</v>
      </c>
      <c r="AC94" s="835"/>
      <c r="AD94" s="688"/>
    </row>
    <row r="95" spans="1:30">
      <c r="A95" s="515">
        <v>17</v>
      </c>
      <c r="B95" s="515" t="s">
        <v>931</v>
      </c>
      <c r="C95" s="688">
        <v>74</v>
      </c>
      <c r="D95" s="837" t="s">
        <v>1275</v>
      </c>
      <c r="E95" s="819" t="s">
        <v>1924</v>
      </c>
      <c r="F95" s="688">
        <v>8</v>
      </c>
      <c r="G95" s="688" t="s">
        <v>2171</v>
      </c>
      <c r="H95" s="708" t="s">
        <v>1276</v>
      </c>
      <c r="I95" s="819">
        <v>358359</v>
      </c>
      <c r="J95" s="679">
        <v>0</v>
      </c>
      <c r="K95" s="679">
        <v>0</v>
      </c>
      <c r="L95" s="679">
        <v>0</v>
      </c>
      <c r="M95" s="679">
        <v>0</v>
      </c>
      <c r="N95" s="679">
        <v>0</v>
      </c>
      <c r="O95" s="679">
        <v>358359</v>
      </c>
      <c r="P95" s="679">
        <v>0</v>
      </c>
      <c r="Q95" s="679">
        <v>4569.0772500000003</v>
      </c>
      <c r="R95" s="697">
        <v>7.3563099999999996E-3</v>
      </c>
      <c r="S95" s="699">
        <v>7.2147999362918219E-3</v>
      </c>
      <c r="T95" s="699">
        <v>3.3169104035542301</v>
      </c>
      <c r="U95" s="688"/>
      <c r="V95" s="679">
        <v>3530628.87</v>
      </c>
      <c r="W95" s="688"/>
      <c r="X95" s="697">
        <v>0</v>
      </c>
      <c r="Y95" s="688"/>
      <c r="Z95" s="688"/>
      <c r="AA95" s="688"/>
      <c r="AB95" s="697"/>
      <c r="AC95" s="835"/>
      <c r="AD95" s="688"/>
    </row>
    <row r="96" spans="1:30">
      <c r="A96" s="515">
        <v>17</v>
      </c>
      <c r="B96" s="515" t="s">
        <v>931</v>
      </c>
      <c r="C96" s="688">
        <v>75</v>
      </c>
      <c r="D96" s="688" t="s">
        <v>947</v>
      </c>
      <c r="E96" s="688" t="s">
        <v>1565</v>
      </c>
      <c r="F96" s="688">
        <v>8</v>
      </c>
      <c r="G96" s="688" t="s">
        <v>2171</v>
      </c>
      <c r="H96" s="708" t="s">
        <v>759</v>
      </c>
      <c r="I96" s="679">
        <v>807307</v>
      </c>
      <c r="J96" s="679">
        <v>0</v>
      </c>
      <c r="K96" s="679">
        <v>0</v>
      </c>
      <c r="L96" s="679">
        <v>0</v>
      </c>
      <c r="M96" s="679">
        <v>0</v>
      </c>
      <c r="N96" s="679">
        <v>0</v>
      </c>
      <c r="O96" s="679">
        <v>807307</v>
      </c>
      <c r="P96" s="679">
        <v>8803.2371600000006</v>
      </c>
      <c r="Q96" s="679">
        <v>78833.528550000003</v>
      </c>
      <c r="R96" s="697">
        <v>0.1269236</v>
      </c>
      <c r="S96" s="697">
        <v>0.12448205745704989</v>
      </c>
      <c r="T96" s="697">
        <v>13.099253610254699</v>
      </c>
      <c r="U96" s="688"/>
      <c r="V96" s="679" t="e">
        <v>#N/A</v>
      </c>
      <c r="W96" s="688"/>
      <c r="X96" s="697">
        <v>0</v>
      </c>
      <c r="Y96" s="688"/>
      <c r="Z96" s="688"/>
      <c r="AA96" s="688"/>
      <c r="AB96" s="697" t="e">
        <v>#N/A</v>
      </c>
      <c r="AC96" s="835"/>
      <c r="AD96" s="688"/>
    </row>
    <row r="97" spans="1:30">
      <c r="A97" s="515">
        <v>17</v>
      </c>
      <c r="B97" s="515" t="s">
        <v>931</v>
      </c>
      <c r="C97" s="688">
        <v>76</v>
      </c>
      <c r="D97" s="688" t="s">
        <v>1284</v>
      </c>
      <c r="E97" s="688" t="s">
        <v>1777</v>
      </c>
      <c r="F97" s="688">
        <v>8</v>
      </c>
      <c r="G97" s="688" t="s">
        <v>2171</v>
      </c>
      <c r="H97" s="708" t="s">
        <v>2234</v>
      </c>
      <c r="I97" s="679">
        <v>465638</v>
      </c>
      <c r="J97" s="679">
        <v>0</v>
      </c>
      <c r="K97" s="679">
        <v>0</v>
      </c>
      <c r="L97" s="679">
        <v>0</v>
      </c>
      <c r="M97" s="679">
        <v>0</v>
      </c>
      <c r="N97" s="679">
        <v>0</v>
      </c>
      <c r="O97" s="679">
        <v>465638</v>
      </c>
      <c r="P97" s="679">
        <v>3823.5726199999999</v>
      </c>
      <c r="Q97" s="679">
        <v>48659.171000000002</v>
      </c>
      <c r="R97" s="697">
        <v>7.8342259999999997E-2</v>
      </c>
      <c r="S97" s="697">
        <v>7.6835248042876239E-2</v>
      </c>
      <c r="T97" s="697">
        <v>4.5242712786630301</v>
      </c>
      <c r="U97" s="688"/>
      <c r="V97" s="679" t="e">
        <v>#N/A</v>
      </c>
      <c r="W97" s="688"/>
      <c r="X97" s="697">
        <v>0</v>
      </c>
      <c r="Y97" s="688"/>
      <c r="Z97" s="688"/>
      <c r="AA97" s="688"/>
      <c r="AB97" s="697" t="e">
        <v>#N/A</v>
      </c>
      <c r="AC97" s="835"/>
      <c r="AD97" s="688"/>
    </row>
    <row r="98" spans="1:30">
      <c r="A98" s="515">
        <v>17</v>
      </c>
      <c r="B98" s="515" t="s">
        <v>931</v>
      </c>
      <c r="C98" s="688">
        <v>77</v>
      </c>
      <c r="D98" s="688" t="s">
        <v>1286</v>
      </c>
      <c r="E98" s="688" t="s">
        <v>1779</v>
      </c>
      <c r="F98" s="688">
        <v>8</v>
      </c>
      <c r="G98" s="688" t="s">
        <v>2171</v>
      </c>
      <c r="H98" s="708" t="s">
        <v>763</v>
      </c>
      <c r="I98" s="679">
        <v>482164</v>
      </c>
      <c r="J98" s="679">
        <v>0</v>
      </c>
      <c r="K98" s="679">
        <v>0</v>
      </c>
      <c r="L98" s="679">
        <v>0</v>
      </c>
      <c r="M98" s="679">
        <v>0</v>
      </c>
      <c r="N98" s="679">
        <v>0</v>
      </c>
      <c r="O98" s="679">
        <v>482164</v>
      </c>
      <c r="P98" s="679">
        <v>0</v>
      </c>
      <c r="Q98" s="679">
        <v>2314.3872000000001</v>
      </c>
      <c r="R98" s="697">
        <v>3.7262100000000002E-3</v>
      </c>
      <c r="S98" s="697">
        <v>3.6545323507311258E-3</v>
      </c>
      <c r="T98" s="697">
        <v>0.92343108414536901</v>
      </c>
      <c r="U98" s="688"/>
      <c r="V98" s="679">
        <v>6930357.6399999997</v>
      </c>
      <c r="W98" s="688"/>
      <c r="X98" s="697">
        <v>0</v>
      </c>
      <c r="Y98" s="688"/>
      <c r="Z98" s="688"/>
      <c r="AA98" s="688"/>
      <c r="AB98" s="697" t="s">
        <v>1954</v>
      </c>
      <c r="AC98" s="835"/>
      <c r="AD98" s="688"/>
    </row>
    <row r="99" spans="1:30">
      <c r="A99" s="515">
        <v>17</v>
      </c>
      <c r="B99" s="515" t="s">
        <v>931</v>
      </c>
      <c r="C99" s="688">
        <v>78</v>
      </c>
      <c r="D99" s="688" t="s">
        <v>949</v>
      </c>
      <c r="E99" s="688" t="s">
        <v>1782</v>
      </c>
      <c r="F99" s="688">
        <v>8</v>
      </c>
      <c r="G99" s="688" t="s">
        <v>2171</v>
      </c>
      <c r="H99" s="708" t="s">
        <v>766</v>
      </c>
      <c r="I99" s="679">
        <v>1955871</v>
      </c>
      <c r="J99" s="679">
        <v>0</v>
      </c>
      <c r="K99" s="679">
        <v>0</v>
      </c>
      <c r="L99" s="679">
        <v>0</v>
      </c>
      <c r="M99" s="679">
        <v>0</v>
      </c>
      <c r="N99" s="679">
        <v>4000</v>
      </c>
      <c r="O99" s="679">
        <v>1951871</v>
      </c>
      <c r="P99" s="679">
        <v>4821.1213699999998</v>
      </c>
      <c r="Q99" s="679">
        <v>36109.613499999999</v>
      </c>
      <c r="R99" s="697">
        <v>5.8137220000000003E-2</v>
      </c>
      <c r="S99" s="697">
        <v>5.7018873379591536E-2</v>
      </c>
      <c r="T99" s="697">
        <v>7.3898398131216103</v>
      </c>
      <c r="U99" s="688"/>
      <c r="V99" s="679">
        <v>43138628.100000001</v>
      </c>
      <c r="W99" s="688"/>
      <c r="X99" s="697">
        <v>0</v>
      </c>
      <c r="Y99" s="688"/>
      <c r="Z99" s="688"/>
      <c r="AA99" s="688"/>
      <c r="AB99" s="697" t="s">
        <v>1954</v>
      </c>
      <c r="AC99" s="835"/>
      <c r="AD99" s="688"/>
    </row>
    <row r="100" spans="1:30">
      <c r="A100" s="515">
        <v>17</v>
      </c>
      <c r="B100" s="515" t="s">
        <v>931</v>
      </c>
      <c r="C100" s="688">
        <v>79</v>
      </c>
      <c r="D100" s="688" t="s">
        <v>1292</v>
      </c>
      <c r="E100" s="688" t="s">
        <v>1784</v>
      </c>
      <c r="F100" s="688">
        <v>8</v>
      </c>
      <c r="G100" s="688" t="s">
        <v>2171</v>
      </c>
      <c r="H100" s="708" t="s">
        <v>769</v>
      </c>
      <c r="I100" s="679">
        <v>104645</v>
      </c>
      <c r="J100" s="679">
        <v>0</v>
      </c>
      <c r="K100" s="679">
        <v>0</v>
      </c>
      <c r="L100" s="679">
        <v>0</v>
      </c>
      <c r="M100" s="679">
        <v>0</v>
      </c>
      <c r="N100" s="679">
        <v>0</v>
      </c>
      <c r="O100" s="679">
        <v>104645</v>
      </c>
      <c r="P100" s="679">
        <v>956.18083000000001</v>
      </c>
      <c r="Q100" s="679">
        <v>13080.625</v>
      </c>
      <c r="R100" s="697">
        <v>2.106007E-2</v>
      </c>
      <c r="S100" s="697">
        <v>2.0654956625357386E-2</v>
      </c>
      <c r="T100" s="697">
        <v>3.1306468018907401</v>
      </c>
      <c r="U100" s="688"/>
      <c r="V100" s="679" t="e">
        <v>#N/A</v>
      </c>
      <c r="W100" s="688"/>
      <c r="X100" s="697">
        <v>0</v>
      </c>
      <c r="Y100" s="688"/>
      <c r="Z100" s="688"/>
      <c r="AA100" s="688"/>
      <c r="AB100" s="697" t="e">
        <v>#N/A</v>
      </c>
      <c r="AC100" s="835"/>
      <c r="AD100" s="688"/>
    </row>
    <row r="101" spans="1:30">
      <c r="A101" s="515">
        <v>17</v>
      </c>
      <c r="B101" s="515" t="s">
        <v>931</v>
      </c>
      <c r="C101" s="688">
        <v>80</v>
      </c>
      <c r="D101" s="688" t="s">
        <v>1294</v>
      </c>
      <c r="E101" s="688" t="s">
        <v>1786</v>
      </c>
      <c r="F101" s="688">
        <v>8</v>
      </c>
      <c r="G101" s="688" t="s">
        <v>2171</v>
      </c>
      <c r="H101" s="708" t="s">
        <v>1295</v>
      </c>
      <c r="I101" s="679">
        <v>293899</v>
      </c>
      <c r="J101" s="679">
        <v>0</v>
      </c>
      <c r="K101" s="679">
        <v>0</v>
      </c>
      <c r="L101" s="679">
        <v>0</v>
      </c>
      <c r="M101" s="679">
        <v>0</v>
      </c>
      <c r="N101" s="679">
        <v>0</v>
      </c>
      <c r="O101" s="679">
        <v>293899</v>
      </c>
      <c r="P101" s="679">
        <v>0</v>
      </c>
      <c r="Q101" s="679">
        <v>1510.6408600000002</v>
      </c>
      <c r="R101" s="697">
        <v>2.4321600000000001E-3</v>
      </c>
      <c r="S101" s="697">
        <v>2.3853769555959737E-3</v>
      </c>
      <c r="T101" s="697">
        <v>6.5793373628833596</v>
      </c>
      <c r="U101" s="688"/>
      <c r="V101" s="679">
        <v>3088797.08</v>
      </c>
      <c r="W101" s="688"/>
      <c r="X101" s="697">
        <v>0</v>
      </c>
      <c r="Y101" s="688"/>
      <c r="Z101" s="688"/>
      <c r="AA101" s="688"/>
      <c r="AB101" s="697" t="s">
        <v>1954</v>
      </c>
      <c r="AC101" s="835"/>
      <c r="AD101" s="688"/>
    </row>
    <row r="102" spans="1:30">
      <c r="A102" s="515">
        <v>17</v>
      </c>
      <c r="B102" s="515" t="s">
        <v>931</v>
      </c>
      <c r="C102" s="688">
        <v>81</v>
      </c>
      <c r="D102" s="688" t="s">
        <v>1300</v>
      </c>
      <c r="E102" s="688" t="s">
        <v>1791</v>
      </c>
      <c r="F102" s="688">
        <v>8</v>
      </c>
      <c r="G102" s="688" t="s">
        <v>2171</v>
      </c>
      <c r="H102" s="708" t="s">
        <v>778</v>
      </c>
      <c r="I102" s="679">
        <v>162908</v>
      </c>
      <c r="J102" s="679">
        <v>0</v>
      </c>
      <c r="K102" s="679">
        <v>0</v>
      </c>
      <c r="L102" s="679">
        <v>0</v>
      </c>
      <c r="M102" s="679">
        <v>0</v>
      </c>
      <c r="N102" s="679">
        <v>0</v>
      </c>
      <c r="O102" s="679">
        <v>162908</v>
      </c>
      <c r="P102" s="679">
        <v>0</v>
      </c>
      <c r="Q102" s="679">
        <v>2573.9463999999998</v>
      </c>
      <c r="R102" s="697">
        <v>4.1441100000000003E-3</v>
      </c>
      <c r="S102" s="697">
        <v>4.0643892205452564E-3</v>
      </c>
      <c r="T102" s="697">
        <v>3.66151218196529</v>
      </c>
      <c r="U102" s="688"/>
      <c r="V102" s="679">
        <v>2381082.0099999998</v>
      </c>
      <c r="W102" s="688"/>
      <c r="X102" s="697">
        <v>0</v>
      </c>
      <c r="Y102" s="688"/>
      <c r="Z102" s="688"/>
      <c r="AA102" s="688"/>
      <c r="AB102" s="697" t="s">
        <v>1954</v>
      </c>
      <c r="AC102" s="835"/>
      <c r="AD102" s="688"/>
    </row>
    <row r="103" spans="1:30">
      <c r="A103" s="515">
        <v>17</v>
      </c>
      <c r="B103" s="515" t="s">
        <v>931</v>
      </c>
      <c r="C103" s="688">
        <v>82</v>
      </c>
      <c r="D103" s="688" t="s">
        <v>1303</v>
      </c>
      <c r="E103" s="688" t="s">
        <v>1793</v>
      </c>
      <c r="F103" s="688">
        <v>8</v>
      </c>
      <c r="G103" s="688" t="s">
        <v>2171</v>
      </c>
      <c r="H103" s="708" t="s">
        <v>779</v>
      </c>
      <c r="I103" s="679">
        <v>94207</v>
      </c>
      <c r="J103" s="679">
        <v>0</v>
      </c>
      <c r="K103" s="679">
        <v>0</v>
      </c>
      <c r="L103" s="679">
        <v>0</v>
      </c>
      <c r="M103" s="679">
        <v>0</v>
      </c>
      <c r="N103" s="679">
        <v>0</v>
      </c>
      <c r="O103" s="679">
        <v>94207</v>
      </c>
      <c r="P103" s="679">
        <v>0</v>
      </c>
      <c r="Q103" s="679">
        <v>5226.6043600000003</v>
      </c>
      <c r="R103" s="697">
        <v>8.4149399999999992E-3</v>
      </c>
      <c r="S103" s="697">
        <v>8.2530679041486026E-3</v>
      </c>
      <c r="T103" s="697">
        <v>3.1402333333333301</v>
      </c>
      <c r="U103" s="688"/>
      <c r="V103" s="679">
        <v>1736381.13</v>
      </c>
      <c r="W103" s="688"/>
      <c r="X103" s="697">
        <v>0</v>
      </c>
      <c r="Y103" s="688"/>
      <c r="Z103" s="688"/>
      <c r="AA103" s="688"/>
      <c r="AB103" s="697" t="s">
        <v>1954</v>
      </c>
      <c r="AC103" s="835"/>
      <c r="AD103" s="688"/>
    </row>
    <row r="104" spans="1:30">
      <c r="A104" s="515">
        <v>17</v>
      </c>
      <c r="B104" s="515" t="s">
        <v>931</v>
      </c>
      <c r="C104" s="688">
        <v>83</v>
      </c>
      <c r="D104" s="688" t="s">
        <v>1289</v>
      </c>
      <c r="E104" s="688" t="s">
        <v>1783</v>
      </c>
      <c r="F104" s="688">
        <v>8</v>
      </c>
      <c r="G104" s="688" t="s">
        <v>2171</v>
      </c>
      <c r="H104" s="708" t="s">
        <v>768</v>
      </c>
      <c r="I104" s="679">
        <v>316932</v>
      </c>
      <c r="J104" s="679">
        <v>0</v>
      </c>
      <c r="K104" s="679">
        <v>0</v>
      </c>
      <c r="L104" s="679">
        <v>0</v>
      </c>
      <c r="M104" s="679">
        <v>0</v>
      </c>
      <c r="N104" s="679">
        <v>0</v>
      </c>
      <c r="O104" s="679">
        <v>316932</v>
      </c>
      <c r="P104" s="679">
        <v>0</v>
      </c>
      <c r="Q104" s="679">
        <v>4357.8149999999996</v>
      </c>
      <c r="R104" s="697">
        <v>7.0161700000000004E-3</v>
      </c>
      <c r="S104" s="697">
        <v>6.8812063495690603E-3</v>
      </c>
      <c r="T104" s="697">
        <v>1.4901964472112701</v>
      </c>
      <c r="U104" s="688"/>
      <c r="V104" s="679">
        <v>3544442.59</v>
      </c>
      <c r="W104" s="688"/>
      <c r="X104" s="697">
        <v>0</v>
      </c>
      <c r="Y104" s="688"/>
      <c r="Z104" s="688"/>
      <c r="AA104" s="688"/>
      <c r="AB104" s="697" t="s">
        <v>1954</v>
      </c>
      <c r="AC104" s="835"/>
      <c r="AD104" s="688"/>
    </row>
    <row r="105" spans="1:30">
      <c r="A105" s="515">
        <v>17</v>
      </c>
      <c r="B105" s="515" t="s">
        <v>931</v>
      </c>
      <c r="C105" s="688">
        <v>84</v>
      </c>
      <c r="D105" s="688" t="s">
        <v>1293</v>
      </c>
      <c r="E105" s="688" t="s">
        <v>1785</v>
      </c>
      <c r="F105" s="688">
        <v>8</v>
      </c>
      <c r="G105" s="688" t="s">
        <v>2171</v>
      </c>
      <c r="H105" s="708" t="s">
        <v>770</v>
      </c>
      <c r="I105" s="679">
        <v>348279</v>
      </c>
      <c r="J105" s="679">
        <v>0</v>
      </c>
      <c r="K105" s="679">
        <v>0</v>
      </c>
      <c r="L105" s="679">
        <v>0</v>
      </c>
      <c r="M105" s="679">
        <v>0</v>
      </c>
      <c r="N105" s="679">
        <v>0</v>
      </c>
      <c r="O105" s="679">
        <v>348279</v>
      </c>
      <c r="P105" s="679">
        <v>0</v>
      </c>
      <c r="Q105" s="679">
        <v>3998.2429200000001</v>
      </c>
      <c r="R105" s="697">
        <v>6.4372500000000003E-3</v>
      </c>
      <c r="S105" s="697">
        <v>6.313424174322119E-3</v>
      </c>
      <c r="T105" s="697">
        <v>3.9689914529914501</v>
      </c>
      <c r="U105" s="688"/>
      <c r="V105" s="679">
        <v>4700044.38</v>
      </c>
      <c r="W105" s="688"/>
      <c r="X105" s="697">
        <v>0</v>
      </c>
      <c r="Y105" s="688"/>
      <c r="Z105" s="688"/>
      <c r="AA105" s="688"/>
      <c r="AB105" s="697" t="s">
        <v>1954</v>
      </c>
      <c r="AC105" s="835"/>
      <c r="AD105" s="688"/>
    </row>
    <row r="106" spans="1:30">
      <c r="A106" s="515">
        <v>17</v>
      </c>
      <c r="B106" s="515" t="s">
        <v>931</v>
      </c>
      <c r="C106" s="688">
        <v>85</v>
      </c>
      <c r="D106" s="688" t="s">
        <v>1296</v>
      </c>
      <c r="E106" s="688" t="s">
        <v>1787</v>
      </c>
      <c r="F106" s="688">
        <v>8</v>
      </c>
      <c r="G106" s="688" t="s">
        <v>2171</v>
      </c>
      <c r="H106" s="708" t="s">
        <v>771</v>
      </c>
      <c r="I106" s="679">
        <v>423001</v>
      </c>
      <c r="J106" s="679">
        <v>0</v>
      </c>
      <c r="K106" s="679">
        <v>0</v>
      </c>
      <c r="L106" s="679">
        <v>0</v>
      </c>
      <c r="M106" s="679">
        <v>0</v>
      </c>
      <c r="N106" s="679">
        <v>0</v>
      </c>
      <c r="O106" s="679">
        <v>423001</v>
      </c>
      <c r="P106" s="679">
        <v>3925.4544999999998</v>
      </c>
      <c r="Q106" s="679">
        <v>35515.163959999998</v>
      </c>
      <c r="R106" s="697">
        <v>5.7180139999999997E-2</v>
      </c>
      <c r="S106" s="697">
        <v>5.6080208027999873E-2</v>
      </c>
      <c r="T106" s="697">
        <v>4.9222220929285401</v>
      </c>
      <c r="U106" s="688"/>
      <c r="V106" s="679">
        <v>2511987.29</v>
      </c>
      <c r="W106" s="688"/>
      <c r="X106" s="697">
        <v>0</v>
      </c>
      <c r="Y106" s="688"/>
      <c r="Z106" s="688"/>
      <c r="AA106" s="688"/>
      <c r="AB106" s="697" t="s">
        <v>1954</v>
      </c>
      <c r="AC106" s="835"/>
      <c r="AD106" s="688"/>
    </row>
    <row r="107" spans="1:30">
      <c r="A107" s="515">
        <v>17</v>
      </c>
      <c r="B107" s="515" t="s">
        <v>931</v>
      </c>
      <c r="C107" s="688">
        <v>86</v>
      </c>
      <c r="D107" s="688" t="s">
        <v>1297</v>
      </c>
      <c r="E107" s="688" t="s">
        <v>1788</v>
      </c>
      <c r="F107" s="688">
        <v>8</v>
      </c>
      <c r="G107" s="688" t="s">
        <v>2171</v>
      </c>
      <c r="H107" s="708" t="s">
        <v>2054</v>
      </c>
      <c r="I107" s="679">
        <v>588202</v>
      </c>
      <c r="J107" s="679">
        <v>0</v>
      </c>
      <c r="K107" s="679">
        <v>0</v>
      </c>
      <c r="L107" s="679">
        <v>0</v>
      </c>
      <c r="M107" s="679">
        <v>0</v>
      </c>
      <c r="N107" s="679">
        <v>0</v>
      </c>
      <c r="O107" s="679">
        <v>588202</v>
      </c>
      <c r="P107" s="679">
        <v>0</v>
      </c>
      <c r="Q107" s="856">
        <v>8581.8671799999993</v>
      </c>
      <c r="R107" s="697">
        <v>1.381698E-2</v>
      </c>
      <c r="S107" s="697">
        <v>1.3551194561993643E-2</v>
      </c>
      <c r="T107" s="697">
        <v>1.8852628205128199</v>
      </c>
      <c r="U107" s="688"/>
      <c r="V107" s="679">
        <v>6045096.5899999999</v>
      </c>
      <c r="W107" s="688"/>
      <c r="X107" s="697">
        <v>0</v>
      </c>
      <c r="Y107" s="688"/>
      <c r="Z107" s="688"/>
      <c r="AA107" s="688"/>
      <c r="AB107" s="697" t="s">
        <v>1954</v>
      </c>
      <c r="AC107" s="835"/>
      <c r="AD107" s="688"/>
    </row>
    <row r="108" spans="1:30">
      <c r="A108" s="515">
        <v>17</v>
      </c>
      <c r="B108" s="515" t="s">
        <v>931</v>
      </c>
      <c r="C108" s="688">
        <v>87</v>
      </c>
      <c r="D108" s="688" t="s">
        <v>1298</v>
      </c>
      <c r="E108" s="688" t="s">
        <v>1789</v>
      </c>
      <c r="F108" s="688">
        <v>8</v>
      </c>
      <c r="G108" s="688" t="s">
        <v>2171</v>
      </c>
      <c r="H108" s="708" t="s">
        <v>776</v>
      </c>
      <c r="I108" s="679">
        <v>1423435</v>
      </c>
      <c r="J108" s="679">
        <v>0</v>
      </c>
      <c r="K108" s="679">
        <v>0</v>
      </c>
      <c r="L108" s="679">
        <v>0</v>
      </c>
      <c r="M108" s="679">
        <v>0</v>
      </c>
      <c r="N108" s="679">
        <v>0</v>
      </c>
      <c r="O108" s="679">
        <v>1423435</v>
      </c>
      <c r="P108" s="679">
        <v>0</v>
      </c>
      <c r="Q108" s="679">
        <v>9252.3274999999994</v>
      </c>
      <c r="R108" s="697">
        <v>1.489644E-2</v>
      </c>
      <c r="S108" s="697">
        <v>1.4609884710868276E-2</v>
      </c>
      <c r="T108" s="697">
        <v>4.77012749774158</v>
      </c>
      <c r="U108" s="688"/>
      <c r="V108" s="679">
        <v>16205705.629999999</v>
      </c>
      <c r="W108" s="688"/>
      <c r="X108" s="697">
        <v>0</v>
      </c>
      <c r="Y108" s="688"/>
      <c r="Z108" s="688"/>
      <c r="AA108" s="688"/>
      <c r="AB108" s="697" t="s">
        <v>1954</v>
      </c>
      <c r="AC108" s="835"/>
      <c r="AD108" s="688"/>
    </row>
    <row r="109" spans="1:30">
      <c r="A109" s="515">
        <v>17</v>
      </c>
      <c r="B109" s="515" t="s">
        <v>931</v>
      </c>
      <c r="C109" s="688">
        <v>88</v>
      </c>
      <c r="D109" s="688" t="s">
        <v>1317</v>
      </c>
      <c r="E109" s="688" t="s">
        <v>1798</v>
      </c>
      <c r="F109" s="688">
        <v>8</v>
      </c>
      <c r="G109" s="688" t="s">
        <v>2171</v>
      </c>
      <c r="H109" s="708" t="s">
        <v>785</v>
      </c>
      <c r="I109" s="679">
        <v>426521</v>
      </c>
      <c r="J109" s="679">
        <v>0</v>
      </c>
      <c r="K109" s="679">
        <v>0</v>
      </c>
      <c r="L109" s="679">
        <v>0</v>
      </c>
      <c r="M109" s="679">
        <v>0</v>
      </c>
      <c r="N109" s="679">
        <v>0</v>
      </c>
      <c r="O109" s="679">
        <v>426521</v>
      </c>
      <c r="P109" s="679">
        <v>0</v>
      </c>
      <c r="Q109" s="679">
        <v>0</v>
      </c>
      <c r="R109" s="697">
        <v>0</v>
      </c>
      <c r="S109" s="697">
        <v>0</v>
      </c>
      <c r="T109" s="697">
        <v>5.4326272751588904</v>
      </c>
      <c r="U109" s="688"/>
      <c r="V109" s="679">
        <v>11008089.390000001</v>
      </c>
      <c r="W109" s="688"/>
      <c r="X109" s="697">
        <v>0</v>
      </c>
      <c r="Y109" s="688"/>
      <c r="Z109" s="688"/>
      <c r="AA109" s="688"/>
      <c r="AB109" s="697" t="s">
        <v>1954</v>
      </c>
      <c r="AC109" s="835" t="s">
        <v>2226</v>
      </c>
      <c r="AD109" s="688"/>
    </row>
    <row r="110" spans="1:30">
      <c r="A110" s="515">
        <v>17</v>
      </c>
      <c r="B110" s="515" t="s">
        <v>931</v>
      </c>
      <c r="C110" s="688">
        <v>89</v>
      </c>
      <c r="D110" s="818" t="s">
        <v>1313</v>
      </c>
      <c r="E110" s="688" t="s">
        <v>1797</v>
      </c>
      <c r="F110" s="688">
        <v>8</v>
      </c>
      <c r="G110" s="688" t="s">
        <v>2171</v>
      </c>
      <c r="H110" s="708" t="s">
        <v>2055</v>
      </c>
      <c r="I110" s="679">
        <v>318842</v>
      </c>
      <c r="J110" s="679">
        <v>0</v>
      </c>
      <c r="K110" s="679">
        <v>0</v>
      </c>
      <c r="L110" s="679">
        <v>0</v>
      </c>
      <c r="M110" s="679">
        <v>0</v>
      </c>
      <c r="N110" s="679">
        <v>0</v>
      </c>
      <c r="O110" s="679">
        <v>318842</v>
      </c>
      <c r="P110" s="679">
        <v>2741.1452000000004</v>
      </c>
      <c r="Q110" s="679">
        <v>143415.13159999999</v>
      </c>
      <c r="R110" s="697">
        <v>0.2309013</v>
      </c>
      <c r="S110" s="697">
        <v>0.22645961661754857</v>
      </c>
      <c r="T110" s="697">
        <v>4.6208985507246298</v>
      </c>
      <c r="U110" s="688"/>
      <c r="V110" s="679" t="e">
        <v>#N/A</v>
      </c>
      <c r="W110" s="688"/>
      <c r="X110" s="697">
        <v>0</v>
      </c>
      <c r="Y110" s="688"/>
      <c r="Z110" s="688"/>
      <c r="AA110" s="688"/>
      <c r="AB110" s="697" t="e">
        <v>#N/A</v>
      </c>
      <c r="AC110" s="835"/>
      <c r="AD110" s="688"/>
    </row>
    <row r="111" spans="1:30">
      <c r="A111" s="515">
        <v>17</v>
      </c>
      <c r="B111" s="515" t="s">
        <v>931</v>
      </c>
      <c r="C111" s="688">
        <v>90</v>
      </c>
      <c r="D111" s="688" t="s">
        <v>1322</v>
      </c>
      <c r="E111" s="688" t="s">
        <v>1802</v>
      </c>
      <c r="F111" s="688">
        <v>8</v>
      </c>
      <c r="G111" s="688" t="s">
        <v>2171</v>
      </c>
      <c r="H111" s="708" t="s">
        <v>790</v>
      </c>
      <c r="I111" s="679">
        <v>2218498</v>
      </c>
      <c r="J111" s="679">
        <v>0</v>
      </c>
      <c r="K111" s="679">
        <v>0</v>
      </c>
      <c r="L111" s="679">
        <v>0</v>
      </c>
      <c r="M111" s="679">
        <v>0</v>
      </c>
      <c r="N111" s="679">
        <v>0</v>
      </c>
      <c r="O111" s="679">
        <v>2218498</v>
      </c>
      <c r="P111" s="679">
        <v>18724.718010000001</v>
      </c>
      <c r="Q111" s="679">
        <v>62117.944000000003</v>
      </c>
      <c r="R111" s="697">
        <v>0.10001116</v>
      </c>
      <c r="S111" s="697">
        <v>9.8087319143877236E-2</v>
      </c>
      <c r="T111" s="697">
        <v>12.8053310860731</v>
      </c>
      <c r="U111" s="688"/>
      <c r="V111" s="679" t="e">
        <v>#N/A</v>
      </c>
      <c r="W111" s="688"/>
      <c r="X111" s="697">
        <v>0</v>
      </c>
      <c r="Y111" s="688"/>
      <c r="Z111" s="688"/>
      <c r="AA111" s="688"/>
      <c r="AB111" s="697" t="e">
        <v>#N/A</v>
      </c>
      <c r="AC111" s="835"/>
      <c r="AD111" s="688"/>
    </row>
    <row r="112" spans="1:30">
      <c r="C112" s="688"/>
      <c r="D112" s="688"/>
      <c r="E112" s="688"/>
      <c r="F112" s="688"/>
      <c r="G112" s="701" t="s">
        <v>2172</v>
      </c>
      <c r="H112" s="710"/>
      <c r="I112" s="492">
        <v>30076939</v>
      </c>
      <c r="J112" s="492">
        <v>0</v>
      </c>
      <c r="K112" s="492">
        <v>0</v>
      </c>
      <c r="L112" s="492">
        <v>0</v>
      </c>
      <c r="M112" s="649">
        <v>0</v>
      </c>
      <c r="N112" s="492">
        <v>868500</v>
      </c>
      <c r="O112" s="492">
        <v>29208439</v>
      </c>
      <c r="P112" s="492">
        <v>105254.7702818</v>
      </c>
      <c r="Q112" s="492">
        <v>1681351.5060977996</v>
      </c>
      <c r="R112" s="493">
        <v>2.7070103699999994</v>
      </c>
      <c r="S112" s="493">
        <v>2.6549375454482775</v>
      </c>
      <c r="T112" s="626"/>
      <c r="U112" s="688"/>
      <c r="V112" s="679" t="e">
        <v>#N/A</v>
      </c>
      <c r="W112" s="688">
        <v>0</v>
      </c>
      <c r="X112" s="697">
        <v>0</v>
      </c>
      <c r="Y112" s="688">
        <v>0</v>
      </c>
      <c r="Z112" s="688">
        <v>0</v>
      </c>
      <c r="AA112" s="688">
        <v>0</v>
      </c>
      <c r="AB112" s="697" t="e">
        <v>#N/A</v>
      </c>
      <c r="AC112" s="835">
        <v>0</v>
      </c>
      <c r="AD112" s="688">
        <v>0</v>
      </c>
    </row>
    <row r="113" spans="1:30">
      <c r="C113" s="688"/>
      <c r="D113" s="688"/>
      <c r="E113" s="688"/>
      <c r="F113" s="688"/>
      <c r="G113" s="701"/>
      <c r="H113" s="693" t="s">
        <v>2300</v>
      </c>
      <c r="I113" s="625"/>
      <c r="J113" s="625"/>
      <c r="K113" s="625"/>
      <c r="L113" s="625"/>
      <c r="M113" s="679"/>
      <c r="N113" s="625"/>
      <c r="O113" s="625"/>
      <c r="P113" s="625"/>
      <c r="Q113" s="625"/>
      <c r="R113" s="626"/>
      <c r="S113" s="626"/>
      <c r="T113" s="626"/>
      <c r="U113" s="688"/>
      <c r="V113" s="679"/>
      <c r="W113" s="688"/>
      <c r="X113" s="697"/>
      <c r="Y113" s="688"/>
      <c r="Z113" s="688"/>
      <c r="AA113" s="688"/>
      <c r="AB113" s="697"/>
      <c r="AC113" s="835"/>
      <c r="AD113" s="688"/>
    </row>
    <row r="114" spans="1:30">
      <c r="A114" s="515">
        <v>17</v>
      </c>
      <c r="B114" s="515" t="s">
        <v>931</v>
      </c>
      <c r="C114" s="688">
        <v>91</v>
      </c>
      <c r="D114" s="688" t="s">
        <v>1183</v>
      </c>
      <c r="E114" s="688" t="s">
        <v>1726</v>
      </c>
      <c r="F114" s="688">
        <v>9</v>
      </c>
      <c r="G114" s="688" t="s">
        <v>2300</v>
      </c>
      <c r="H114" s="708" t="s">
        <v>1184</v>
      </c>
      <c r="I114" s="679">
        <v>210188</v>
      </c>
      <c r="J114" s="679">
        <v>0</v>
      </c>
      <c r="K114" s="679">
        <v>0</v>
      </c>
      <c r="L114" s="679">
        <v>0</v>
      </c>
      <c r="M114" s="679">
        <v>0</v>
      </c>
      <c r="N114" s="679">
        <v>0</v>
      </c>
      <c r="O114" s="679">
        <v>210188</v>
      </c>
      <c r="P114" s="679">
        <v>0</v>
      </c>
      <c r="Q114" s="679">
        <v>0</v>
      </c>
      <c r="R114" s="697">
        <v>0</v>
      </c>
      <c r="S114" s="697">
        <v>0</v>
      </c>
      <c r="T114" s="697">
        <v>2.4628904876848399</v>
      </c>
      <c r="U114" s="688"/>
      <c r="V114" s="679">
        <v>2101884.9900000002</v>
      </c>
      <c r="W114" s="688"/>
      <c r="X114" s="697">
        <v>0</v>
      </c>
      <c r="Y114" s="688"/>
      <c r="Z114" s="688"/>
      <c r="AA114" s="688"/>
      <c r="AB114" s="697" t="s">
        <v>1954</v>
      </c>
      <c r="AC114" s="835" t="s">
        <v>2226</v>
      </c>
      <c r="AD114" s="688"/>
    </row>
    <row r="115" spans="1:30">
      <c r="A115" s="515">
        <v>17</v>
      </c>
      <c r="B115" s="515" t="s">
        <v>931</v>
      </c>
      <c r="C115" s="688">
        <v>92</v>
      </c>
      <c r="D115" s="688" t="s">
        <v>1230</v>
      </c>
      <c r="E115" s="688" t="s">
        <v>1755</v>
      </c>
      <c r="F115" s="688">
        <v>9</v>
      </c>
      <c r="G115" s="688" t="s">
        <v>2300</v>
      </c>
      <c r="H115" s="708" t="s">
        <v>735</v>
      </c>
      <c r="I115" s="679">
        <v>257368</v>
      </c>
      <c r="J115" s="679">
        <v>0</v>
      </c>
      <c r="K115" s="679">
        <v>0</v>
      </c>
      <c r="L115" s="679">
        <v>0</v>
      </c>
      <c r="M115" s="679">
        <v>0</v>
      </c>
      <c r="N115" s="679">
        <v>0</v>
      </c>
      <c r="O115" s="679">
        <v>257368</v>
      </c>
      <c r="P115" s="679">
        <v>0</v>
      </c>
      <c r="Q115" s="679">
        <v>0</v>
      </c>
      <c r="R115" s="697">
        <v>0</v>
      </c>
      <c r="S115" s="697">
        <v>0</v>
      </c>
      <c r="T115" s="697">
        <v>4.7706680507154999</v>
      </c>
      <c r="U115" s="688"/>
      <c r="V115" s="679">
        <v>2573688.46</v>
      </c>
      <c r="W115" s="688"/>
      <c r="X115" s="697">
        <v>0</v>
      </c>
      <c r="Y115" s="688"/>
      <c r="Z115" s="688"/>
      <c r="AA115" s="688"/>
      <c r="AB115" s="697" t="s">
        <v>1954</v>
      </c>
      <c r="AC115" s="835" t="s">
        <v>2226</v>
      </c>
      <c r="AD115" s="688"/>
    </row>
    <row r="116" spans="1:30">
      <c r="A116" s="515">
        <v>17</v>
      </c>
      <c r="B116" s="515" t="s">
        <v>931</v>
      </c>
      <c r="C116" s="688">
        <v>93</v>
      </c>
      <c r="D116" s="688" t="s">
        <v>1287</v>
      </c>
      <c r="E116" s="688" t="s">
        <v>1781</v>
      </c>
      <c r="F116" s="688">
        <v>9</v>
      </c>
      <c r="G116" s="688" t="s">
        <v>2300</v>
      </c>
      <c r="H116" s="708" t="s">
        <v>765</v>
      </c>
      <c r="I116" s="679">
        <v>985</v>
      </c>
      <c r="J116" s="679">
        <v>0</v>
      </c>
      <c r="K116" s="679">
        <v>0</v>
      </c>
      <c r="L116" s="679">
        <v>0</v>
      </c>
      <c r="M116" s="679">
        <v>0</v>
      </c>
      <c r="N116" s="679">
        <v>0</v>
      </c>
      <c r="O116" s="679">
        <v>985</v>
      </c>
      <c r="P116" s="679">
        <v>0</v>
      </c>
      <c r="Q116" s="679">
        <v>0</v>
      </c>
      <c r="R116" s="697">
        <v>0</v>
      </c>
      <c r="S116" s="697">
        <v>0</v>
      </c>
      <c r="T116" s="697">
        <v>3.2833333333333298E-2</v>
      </c>
      <c r="U116" s="688"/>
      <c r="V116" s="679">
        <v>1432800.86</v>
      </c>
      <c r="W116" s="688"/>
      <c r="X116" s="697">
        <v>0</v>
      </c>
      <c r="Y116" s="688"/>
      <c r="Z116" s="688"/>
      <c r="AA116" s="688"/>
      <c r="AB116" s="697" t="s">
        <v>1954</v>
      </c>
      <c r="AC116" s="835" t="s">
        <v>2226</v>
      </c>
      <c r="AD116" s="688"/>
    </row>
    <row r="117" spans="1:30">
      <c r="A117" s="515">
        <v>17</v>
      </c>
      <c r="B117" s="515" t="s">
        <v>931</v>
      </c>
      <c r="C117" s="688">
        <v>94</v>
      </c>
      <c r="D117" s="688" t="s">
        <v>1301</v>
      </c>
      <c r="E117" s="688" t="s">
        <v>1792</v>
      </c>
      <c r="F117" s="688">
        <v>9</v>
      </c>
      <c r="G117" s="688" t="s">
        <v>2300</v>
      </c>
      <c r="H117" s="708" t="s">
        <v>1302</v>
      </c>
      <c r="I117" s="679">
        <v>1349180</v>
      </c>
      <c r="J117" s="679">
        <v>0</v>
      </c>
      <c r="K117" s="679">
        <v>0</v>
      </c>
      <c r="L117" s="679">
        <v>0</v>
      </c>
      <c r="M117" s="679">
        <v>0</v>
      </c>
      <c r="N117" s="679">
        <v>0</v>
      </c>
      <c r="O117" s="679">
        <v>1349180</v>
      </c>
      <c r="P117" s="679">
        <v>0</v>
      </c>
      <c r="Q117" s="679">
        <v>0</v>
      </c>
      <c r="R117" s="697">
        <v>0</v>
      </c>
      <c r="S117" s="697">
        <v>0</v>
      </c>
      <c r="T117" s="697">
        <v>8.5636123594079194</v>
      </c>
      <c r="U117" s="688"/>
      <c r="V117" s="679">
        <v>15362802.98</v>
      </c>
      <c r="W117" s="688"/>
      <c r="X117" s="697">
        <v>0</v>
      </c>
      <c r="Y117" s="688"/>
      <c r="Z117" s="688"/>
      <c r="AA117" s="688"/>
      <c r="AB117" s="697" t="s">
        <v>1954</v>
      </c>
      <c r="AC117" s="835" t="s">
        <v>2226</v>
      </c>
      <c r="AD117" s="688"/>
    </row>
    <row r="118" spans="1:30">
      <c r="A118" s="515">
        <v>17</v>
      </c>
      <c r="B118" s="515" t="s">
        <v>931</v>
      </c>
      <c r="C118" s="688">
        <v>95</v>
      </c>
      <c r="D118" s="688" t="s">
        <v>1306</v>
      </c>
      <c r="E118" s="688" t="s">
        <v>1795</v>
      </c>
      <c r="F118" s="688">
        <v>9</v>
      </c>
      <c r="G118" s="688" t="s">
        <v>2300</v>
      </c>
      <c r="H118" s="708" t="s">
        <v>780</v>
      </c>
      <c r="I118" s="679">
        <v>475726</v>
      </c>
      <c r="J118" s="679">
        <v>0</v>
      </c>
      <c r="K118" s="679">
        <v>0</v>
      </c>
      <c r="L118" s="679">
        <v>0</v>
      </c>
      <c r="M118" s="679">
        <v>0</v>
      </c>
      <c r="N118" s="679">
        <v>0</v>
      </c>
      <c r="O118" s="679">
        <v>475726</v>
      </c>
      <c r="P118" s="679">
        <v>4370.4482099999996</v>
      </c>
      <c r="Q118" s="679">
        <v>49556.377420000004</v>
      </c>
      <c r="R118" s="697">
        <v>7.9786780000000002E-2</v>
      </c>
      <c r="S118" s="697">
        <v>7.8251981546748742E-2</v>
      </c>
      <c r="T118" s="697">
        <v>4.9246997929606602</v>
      </c>
      <c r="U118" s="688"/>
      <c r="V118" s="679" t="e">
        <v>#N/A</v>
      </c>
      <c r="W118" s="688"/>
      <c r="X118" s="697">
        <v>0</v>
      </c>
      <c r="Y118" s="688"/>
      <c r="Z118" s="688"/>
      <c r="AA118" s="688"/>
      <c r="AB118" s="697" t="e">
        <v>#N/A</v>
      </c>
      <c r="AC118" s="835"/>
      <c r="AD118" s="688"/>
    </row>
    <row r="119" spans="1:30">
      <c r="C119" s="688"/>
      <c r="D119" s="688"/>
      <c r="E119" s="688"/>
      <c r="F119" s="688"/>
      <c r="G119" s="701" t="s">
        <v>2235</v>
      </c>
      <c r="H119" s="710"/>
      <c r="I119" s="492">
        <v>2293447</v>
      </c>
      <c r="J119" s="492">
        <v>0</v>
      </c>
      <c r="K119" s="492">
        <v>0</v>
      </c>
      <c r="L119" s="492">
        <v>0</v>
      </c>
      <c r="M119" s="649">
        <v>0</v>
      </c>
      <c r="N119" s="492">
        <v>0</v>
      </c>
      <c r="O119" s="492">
        <v>2293447</v>
      </c>
      <c r="P119" s="492">
        <v>4370.4482099999996</v>
      </c>
      <c r="Q119" s="492">
        <v>49556.377420000004</v>
      </c>
      <c r="R119" s="493">
        <v>7.9786780000000002E-2</v>
      </c>
      <c r="S119" s="493">
        <v>7.8251981546748742E-2</v>
      </c>
      <c r="T119" s="626"/>
      <c r="U119" s="688"/>
      <c r="V119" s="679" t="e">
        <v>#N/A</v>
      </c>
      <c r="W119" s="688">
        <v>0</v>
      </c>
      <c r="X119" s="697">
        <v>0</v>
      </c>
      <c r="Y119" s="688">
        <v>0</v>
      </c>
      <c r="Z119" s="688">
        <v>0</v>
      </c>
      <c r="AA119" s="688">
        <v>0</v>
      </c>
      <c r="AB119" s="697" t="e">
        <v>#N/A</v>
      </c>
      <c r="AC119" s="835">
        <v>0</v>
      </c>
      <c r="AD119" s="688">
        <v>0</v>
      </c>
    </row>
    <row r="120" spans="1:30">
      <c r="C120" s="688"/>
      <c r="D120" s="688"/>
      <c r="E120" s="688"/>
      <c r="F120" s="688"/>
      <c r="G120" s="701"/>
      <c r="H120" s="693" t="s">
        <v>2173</v>
      </c>
      <c r="I120" s="625"/>
      <c r="J120" s="625"/>
      <c r="K120" s="625"/>
      <c r="L120" s="625"/>
      <c r="M120" s="679"/>
      <c r="N120" s="625"/>
      <c r="O120" s="625"/>
      <c r="P120" s="625"/>
      <c r="Q120" s="625"/>
      <c r="R120" s="626"/>
      <c r="S120" s="626"/>
      <c r="T120" s="626"/>
      <c r="U120" s="688"/>
      <c r="V120" s="679"/>
      <c r="W120" s="688"/>
      <c r="X120" s="697"/>
      <c r="Y120" s="688"/>
      <c r="Z120" s="688"/>
      <c r="AA120" s="688"/>
      <c r="AB120" s="697"/>
      <c r="AC120" s="835"/>
      <c r="AD120" s="688"/>
    </row>
    <row r="121" spans="1:30">
      <c r="A121" s="515">
        <v>17</v>
      </c>
      <c r="B121" s="515" t="s">
        <v>931</v>
      </c>
      <c r="C121" s="688">
        <v>96</v>
      </c>
      <c r="D121" s="688" t="s">
        <v>1173</v>
      </c>
      <c r="E121" s="688" t="s">
        <v>1721</v>
      </c>
      <c r="F121" s="688">
        <v>10</v>
      </c>
      <c r="G121" s="688" t="s">
        <v>2173</v>
      </c>
      <c r="H121" s="708" t="s">
        <v>702</v>
      </c>
      <c r="I121" s="679">
        <v>913009</v>
      </c>
      <c r="J121" s="679">
        <v>0</v>
      </c>
      <c r="K121" s="679">
        <v>0</v>
      </c>
      <c r="L121" s="679">
        <v>0</v>
      </c>
      <c r="M121" s="679">
        <v>0</v>
      </c>
      <c r="N121" s="679">
        <v>0</v>
      </c>
      <c r="O121" s="679">
        <v>913009</v>
      </c>
      <c r="P121" s="679">
        <v>10965.845289999999</v>
      </c>
      <c r="Q121" s="679">
        <v>24651.242999999999</v>
      </c>
      <c r="R121" s="697">
        <v>3.9689009999999997E-2</v>
      </c>
      <c r="S121" s="697">
        <v>3.8925537191544353E-2</v>
      </c>
      <c r="T121" s="697">
        <v>6.33668788129064</v>
      </c>
      <c r="U121" s="688"/>
      <c r="V121" s="679" t="e">
        <v>#N/A</v>
      </c>
      <c r="W121" s="688"/>
      <c r="X121" s="697">
        <v>0</v>
      </c>
      <c r="Y121" s="688"/>
      <c r="Z121" s="688"/>
      <c r="AA121" s="688"/>
      <c r="AB121" s="697" t="e">
        <v>#N/A</v>
      </c>
      <c r="AC121" s="835"/>
      <c r="AD121" s="688"/>
    </row>
    <row r="122" spans="1:30">
      <c r="A122" s="515">
        <v>17</v>
      </c>
      <c r="B122" s="515" t="s">
        <v>931</v>
      </c>
      <c r="C122" s="688">
        <v>97</v>
      </c>
      <c r="D122" s="688" t="s">
        <v>932</v>
      </c>
      <c r="E122" s="688" t="s">
        <v>1727</v>
      </c>
      <c r="F122" s="688">
        <v>10</v>
      </c>
      <c r="G122" s="688" t="s">
        <v>2173</v>
      </c>
      <c r="H122" s="708" t="s">
        <v>712</v>
      </c>
      <c r="I122" s="679">
        <v>108357</v>
      </c>
      <c r="J122" s="679">
        <v>0</v>
      </c>
      <c r="K122" s="679">
        <v>0</v>
      </c>
      <c r="L122" s="679">
        <v>0</v>
      </c>
      <c r="M122" s="679">
        <v>0</v>
      </c>
      <c r="N122" s="679">
        <v>0</v>
      </c>
      <c r="O122" s="679">
        <v>108357</v>
      </c>
      <c r="P122" s="679">
        <v>308.81743459999996</v>
      </c>
      <c r="Q122" s="679">
        <v>532.03287</v>
      </c>
      <c r="R122" s="697">
        <v>8.5658000000000002E-4</v>
      </c>
      <c r="S122" s="697">
        <v>8.4010632925524619E-4</v>
      </c>
      <c r="T122" s="697">
        <v>2.4114197103634698E-2</v>
      </c>
      <c r="U122" s="688"/>
      <c r="V122" s="679">
        <v>11691721.91</v>
      </c>
      <c r="W122" s="688"/>
      <c r="X122" s="697">
        <v>0</v>
      </c>
      <c r="Y122" s="688"/>
      <c r="Z122" s="688"/>
      <c r="AA122" s="688"/>
      <c r="AB122" s="697" t="s">
        <v>1954</v>
      </c>
      <c r="AC122" s="835"/>
      <c r="AD122" s="688"/>
    </row>
    <row r="123" spans="1:30">
      <c r="A123" s="515">
        <v>17</v>
      </c>
      <c r="B123" s="515" t="s">
        <v>931</v>
      </c>
      <c r="C123" s="688">
        <v>98</v>
      </c>
      <c r="D123" s="688" t="s">
        <v>1163</v>
      </c>
      <c r="E123" s="688" t="s">
        <v>234</v>
      </c>
      <c r="F123" s="688">
        <v>10</v>
      </c>
      <c r="G123" s="688" t="s">
        <v>2173</v>
      </c>
      <c r="H123" s="708" t="s">
        <v>1164</v>
      </c>
      <c r="I123" s="679">
        <v>328879</v>
      </c>
      <c r="J123" s="679">
        <v>0</v>
      </c>
      <c r="K123" s="679">
        <v>0</v>
      </c>
      <c r="L123" s="679">
        <v>0</v>
      </c>
      <c r="M123" s="679">
        <v>0</v>
      </c>
      <c r="N123" s="679">
        <v>0</v>
      </c>
      <c r="O123" s="679">
        <v>328879</v>
      </c>
      <c r="P123" s="679">
        <v>0</v>
      </c>
      <c r="Q123" s="679">
        <v>164.43950000000001</v>
      </c>
      <c r="R123" s="697">
        <v>2.6475000000000001E-4</v>
      </c>
      <c r="S123" s="697">
        <v>2.5965813865892924E-4</v>
      </c>
      <c r="T123" s="697">
        <v>8.2219750000000005</v>
      </c>
      <c r="U123" s="688"/>
      <c r="V123" s="679" t="e">
        <v>#N/A</v>
      </c>
      <c r="W123" s="688"/>
      <c r="X123" s="697">
        <v>0</v>
      </c>
      <c r="Y123" s="688"/>
      <c r="Z123" s="688"/>
      <c r="AA123" s="688"/>
      <c r="AB123" s="697" t="e">
        <v>#N/A</v>
      </c>
      <c r="AC123" s="835"/>
      <c r="AD123" s="688"/>
    </row>
    <row r="124" spans="1:30">
      <c r="A124" s="515">
        <v>17</v>
      </c>
      <c r="B124" s="515" t="s">
        <v>931</v>
      </c>
      <c r="C124" s="688">
        <v>99</v>
      </c>
      <c r="D124" s="688" t="s">
        <v>933</v>
      </c>
      <c r="E124" s="688" t="s">
        <v>1556</v>
      </c>
      <c r="F124" s="688">
        <v>10</v>
      </c>
      <c r="G124" s="688" t="s">
        <v>2173</v>
      </c>
      <c r="H124" s="708" t="s">
        <v>720</v>
      </c>
      <c r="I124" s="679">
        <v>2337513</v>
      </c>
      <c r="J124" s="679">
        <v>0</v>
      </c>
      <c r="K124" s="679">
        <v>0</v>
      </c>
      <c r="L124" s="679">
        <v>0</v>
      </c>
      <c r="M124" s="679">
        <v>0</v>
      </c>
      <c r="N124" s="679">
        <v>0</v>
      </c>
      <c r="O124" s="679">
        <v>2337513</v>
      </c>
      <c r="P124" s="679">
        <v>21785.6237</v>
      </c>
      <c r="Q124" s="679">
        <v>49087.773000000001</v>
      </c>
      <c r="R124" s="697">
        <v>7.9032320000000003E-2</v>
      </c>
      <c r="S124" s="697">
        <v>7.751203189070778E-2</v>
      </c>
      <c r="T124" s="697">
        <v>3.8000679537784201</v>
      </c>
      <c r="U124" s="688"/>
      <c r="V124" s="679">
        <v>95834038.299999997</v>
      </c>
      <c r="W124" s="688"/>
      <c r="X124" s="697">
        <v>0</v>
      </c>
      <c r="Y124" s="688"/>
      <c r="Z124" s="688"/>
      <c r="AA124" s="688"/>
      <c r="AB124" s="697" t="s">
        <v>1954</v>
      </c>
      <c r="AC124" s="835"/>
      <c r="AD124" s="688"/>
    </row>
    <row r="125" spans="1:30">
      <c r="A125" s="515">
        <v>17</v>
      </c>
      <c r="B125" s="515" t="s">
        <v>931</v>
      </c>
      <c r="C125" s="688">
        <v>100</v>
      </c>
      <c r="D125" s="688" t="s">
        <v>1206</v>
      </c>
      <c r="E125" s="688" t="s">
        <v>1743</v>
      </c>
      <c r="F125" s="688">
        <v>10</v>
      </c>
      <c r="G125" s="688" t="s">
        <v>2173</v>
      </c>
      <c r="H125" s="708" t="s">
        <v>722</v>
      </c>
      <c r="I125" s="679">
        <v>275595</v>
      </c>
      <c r="J125" s="679">
        <v>0</v>
      </c>
      <c r="K125" s="679">
        <v>0</v>
      </c>
      <c r="L125" s="679">
        <v>0</v>
      </c>
      <c r="M125" s="679">
        <v>0</v>
      </c>
      <c r="N125" s="679">
        <v>0</v>
      </c>
      <c r="O125" s="679">
        <v>275595</v>
      </c>
      <c r="P125" s="679">
        <v>6003.7842295</v>
      </c>
      <c r="Q125" s="679">
        <v>34449.375</v>
      </c>
      <c r="R125" s="697">
        <v>5.5464199999999998E-2</v>
      </c>
      <c r="S125" s="697">
        <v>5.4397274319512343E-2</v>
      </c>
      <c r="T125" s="697">
        <v>0.46665221756953701</v>
      </c>
      <c r="U125" s="688"/>
      <c r="V125" s="679" t="e">
        <v>#N/A</v>
      </c>
      <c r="W125" s="688"/>
      <c r="X125" s="697">
        <v>0</v>
      </c>
      <c r="Y125" s="688"/>
      <c r="Z125" s="688"/>
      <c r="AA125" s="688"/>
      <c r="AB125" s="697" t="e">
        <v>#N/A</v>
      </c>
      <c r="AC125" s="835"/>
      <c r="AD125" s="688"/>
    </row>
    <row r="126" spans="1:30">
      <c r="A126" s="515">
        <v>17</v>
      </c>
      <c r="B126" s="515" t="s">
        <v>931</v>
      </c>
      <c r="C126" s="688">
        <v>101</v>
      </c>
      <c r="D126" s="688" t="s">
        <v>1213</v>
      </c>
      <c r="E126" s="688" t="s">
        <v>1748</v>
      </c>
      <c r="F126" s="688">
        <v>10</v>
      </c>
      <c r="G126" s="688" t="s">
        <v>2173</v>
      </c>
      <c r="H126" s="708" t="s">
        <v>726</v>
      </c>
      <c r="I126" s="679">
        <v>45300</v>
      </c>
      <c r="J126" s="679">
        <v>0</v>
      </c>
      <c r="K126" s="679">
        <v>0</v>
      </c>
      <c r="L126" s="679">
        <v>0</v>
      </c>
      <c r="M126" s="679">
        <v>0</v>
      </c>
      <c r="N126" s="679">
        <v>0</v>
      </c>
      <c r="O126" s="679">
        <v>45300</v>
      </c>
      <c r="P126" s="679">
        <v>0</v>
      </c>
      <c r="Q126" s="679">
        <v>2656.3919999999998</v>
      </c>
      <c r="R126" s="697">
        <v>4.2768499999999996E-3</v>
      </c>
      <c r="S126" s="697">
        <v>4.1945749182433073E-3</v>
      </c>
      <c r="T126" s="697">
        <v>2.2650000000000001</v>
      </c>
      <c r="U126" s="688"/>
      <c r="V126" s="679">
        <v>2876693.39</v>
      </c>
      <c r="W126" s="688"/>
      <c r="X126" s="697">
        <v>0</v>
      </c>
      <c r="Y126" s="688"/>
      <c r="Z126" s="688"/>
      <c r="AA126" s="688"/>
      <c r="AB126" s="697" t="s">
        <v>1954</v>
      </c>
      <c r="AC126" s="835"/>
      <c r="AD126" s="688"/>
    </row>
    <row r="127" spans="1:30">
      <c r="A127" s="515">
        <v>17</v>
      </c>
      <c r="B127" s="515" t="s">
        <v>931</v>
      </c>
      <c r="C127" s="688">
        <v>102</v>
      </c>
      <c r="D127" s="688" t="s">
        <v>937</v>
      </c>
      <c r="E127" s="688" t="s">
        <v>1559</v>
      </c>
      <c r="F127" s="688">
        <v>10</v>
      </c>
      <c r="G127" s="688" t="s">
        <v>2173</v>
      </c>
      <c r="H127" s="708" t="s">
        <v>938</v>
      </c>
      <c r="I127" s="679">
        <v>35925</v>
      </c>
      <c r="J127" s="679">
        <v>0</v>
      </c>
      <c r="K127" s="679">
        <v>0</v>
      </c>
      <c r="L127" s="679">
        <v>0</v>
      </c>
      <c r="M127" s="679">
        <v>0</v>
      </c>
      <c r="N127" s="679">
        <v>0</v>
      </c>
      <c r="O127" s="679">
        <v>35925</v>
      </c>
      <c r="P127" s="679">
        <v>0</v>
      </c>
      <c r="Q127" s="679">
        <v>0</v>
      </c>
      <c r="R127" s="697">
        <v>0</v>
      </c>
      <c r="S127" s="697">
        <v>0</v>
      </c>
      <c r="T127" s="697">
        <v>2.8740000000000001</v>
      </c>
      <c r="U127" s="688"/>
      <c r="V127" s="679">
        <v>20482064</v>
      </c>
      <c r="W127" s="688"/>
      <c r="X127" s="697">
        <v>0</v>
      </c>
      <c r="Y127" s="688"/>
      <c r="Z127" s="688"/>
      <c r="AA127" s="688"/>
      <c r="AB127" s="697" t="s">
        <v>1954</v>
      </c>
      <c r="AC127" s="835" t="s">
        <v>2226</v>
      </c>
      <c r="AD127" s="688"/>
    </row>
    <row r="128" spans="1:30">
      <c r="A128" s="515">
        <v>17</v>
      </c>
      <c r="B128" s="515" t="s">
        <v>931</v>
      </c>
      <c r="C128" s="688">
        <v>103</v>
      </c>
      <c r="D128" s="688" t="s">
        <v>939</v>
      </c>
      <c r="E128" s="688" t="s">
        <v>1560</v>
      </c>
      <c r="F128" s="688">
        <v>10</v>
      </c>
      <c r="G128" s="688" t="s">
        <v>2173</v>
      </c>
      <c r="H128" s="708" t="s">
        <v>731</v>
      </c>
      <c r="I128" s="679">
        <v>1899651</v>
      </c>
      <c r="J128" s="679">
        <v>0</v>
      </c>
      <c r="K128" s="679">
        <v>0</v>
      </c>
      <c r="L128" s="679">
        <v>0</v>
      </c>
      <c r="M128" s="679">
        <v>0</v>
      </c>
      <c r="N128" s="679">
        <v>128500</v>
      </c>
      <c r="O128" s="679">
        <v>1771151</v>
      </c>
      <c r="P128" s="679">
        <v>11999.0756141</v>
      </c>
      <c r="Q128" s="679">
        <v>68933.196920000002</v>
      </c>
      <c r="R128" s="697">
        <v>0.11098386</v>
      </c>
      <c r="S128" s="697">
        <v>0.10884894203677725</v>
      </c>
      <c r="T128" s="697">
        <v>0.77504175723000601</v>
      </c>
      <c r="U128" s="688"/>
      <c r="V128" s="679">
        <v>10878626.07</v>
      </c>
      <c r="W128" s="688"/>
      <c r="X128" s="697">
        <v>0</v>
      </c>
      <c r="Y128" s="688"/>
      <c r="Z128" s="688"/>
      <c r="AA128" s="688"/>
      <c r="AB128" s="697" t="s">
        <v>1954</v>
      </c>
      <c r="AC128" s="835"/>
      <c r="AD128" s="688"/>
    </row>
    <row r="129" spans="1:30">
      <c r="A129" s="515">
        <v>17</v>
      </c>
      <c r="B129" s="515" t="s">
        <v>931</v>
      </c>
      <c r="C129" s="688">
        <v>104</v>
      </c>
      <c r="D129" s="688" t="s">
        <v>1239</v>
      </c>
      <c r="E129" s="688" t="s">
        <v>1760</v>
      </c>
      <c r="F129" s="688">
        <v>10</v>
      </c>
      <c r="G129" s="688" t="s">
        <v>2173</v>
      </c>
      <c r="H129" s="708" t="s">
        <v>737</v>
      </c>
      <c r="I129" s="679">
        <v>443946</v>
      </c>
      <c r="J129" s="679">
        <v>0</v>
      </c>
      <c r="K129" s="679">
        <v>0</v>
      </c>
      <c r="L129" s="679">
        <v>0</v>
      </c>
      <c r="M129" s="679">
        <v>0</v>
      </c>
      <c r="N129" s="679">
        <v>12000</v>
      </c>
      <c r="O129" s="679">
        <v>431946</v>
      </c>
      <c r="P129" s="679">
        <v>894.12821999999994</v>
      </c>
      <c r="Q129" s="679">
        <v>5615.2979999999998</v>
      </c>
      <c r="R129" s="697">
        <v>9.0407400000000002E-3</v>
      </c>
      <c r="S129" s="697">
        <v>8.8668344691829395E-3</v>
      </c>
      <c r="T129" s="697">
        <v>4.4714906832298098</v>
      </c>
      <c r="U129" s="688"/>
      <c r="V129" s="679">
        <v>6231548.4500000002</v>
      </c>
      <c r="W129" s="688"/>
      <c r="X129" s="697">
        <v>0</v>
      </c>
      <c r="Y129" s="688"/>
      <c r="Z129" s="688"/>
      <c r="AA129" s="688"/>
      <c r="AB129" s="697" t="s">
        <v>1954</v>
      </c>
      <c r="AC129" s="835"/>
      <c r="AD129" s="688"/>
    </row>
    <row r="130" spans="1:30">
      <c r="A130" s="515">
        <v>17</v>
      </c>
      <c r="B130" s="515" t="s">
        <v>931</v>
      </c>
      <c r="C130" s="688">
        <v>105</v>
      </c>
      <c r="D130" s="688" t="s">
        <v>1244</v>
      </c>
      <c r="E130" s="688" t="s">
        <v>1762</v>
      </c>
      <c r="F130" s="688">
        <v>10</v>
      </c>
      <c r="G130" s="688" t="s">
        <v>2173</v>
      </c>
      <c r="H130" s="708" t="s">
        <v>1245</v>
      </c>
      <c r="I130" s="679">
        <v>36944</v>
      </c>
      <c r="J130" s="679">
        <v>0</v>
      </c>
      <c r="K130" s="679">
        <v>0</v>
      </c>
      <c r="L130" s="679">
        <v>0</v>
      </c>
      <c r="M130" s="679">
        <v>0</v>
      </c>
      <c r="N130" s="679">
        <v>0</v>
      </c>
      <c r="O130" s="679">
        <v>36944</v>
      </c>
      <c r="P130" s="679">
        <v>0</v>
      </c>
      <c r="Q130" s="679">
        <v>0</v>
      </c>
      <c r="R130" s="697">
        <v>0</v>
      </c>
      <c r="S130" s="697">
        <v>0</v>
      </c>
      <c r="T130" s="697">
        <v>0.43209356725146097</v>
      </c>
      <c r="U130" s="688"/>
      <c r="V130" s="679">
        <v>369443.11</v>
      </c>
      <c r="W130" s="688"/>
      <c r="X130" s="697">
        <v>0</v>
      </c>
      <c r="Y130" s="688"/>
      <c r="Z130" s="688"/>
      <c r="AA130" s="688"/>
      <c r="AB130" s="697" t="s">
        <v>1954</v>
      </c>
      <c r="AC130" s="835" t="s">
        <v>2226</v>
      </c>
      <c r="AD130" s="688"/>
    </row>
    <row r="131" spans="1:30">
      <c r="A131" s="515">
        <v>17</v>
      </c>
      <c r="B131" s="515" t="s">
        <v>931</v>
      </c>
      <c r="C131" s="688">
        <v>106</v>
      </c>
      <c r="D131" s="688" t="s">
        <v>941</v>
      </c>
      <c r="E131" s="688" t="s">
        <v>1561</v>
      </c>
      <c r="F131" s="688">
        <v>10</v>
      </c>
      <c r="G131" s="688" t="s">
        <v>2173</v>
      </c>
      <c r="H131" s="708" t="s">
        <v>942</v>
      </c>
      <c r="I131" s="679">
        <v>2859830</v>
      </c>
      <c r="J131" s="679">
        <v>0</v>
      </c>
      <c r="K131" s="679">
        <v>0</v>
      </c>
      <c r="L131" s="679">
        <v>0</v>
      </c>
      <c r="M131" s="679">
        <v>0</v>
      </c>
      <c r="N131" s="679">
        <v>0</v>
      </c>
      <c r="O131" s="679">
        <v>2859830</v>
      </c>
      <c r="P131" s="679">
        <v>3002.8215</v>
      </c>
      <c r="Q131" s="679">
        <v>55394.907100000004</v>
      </c>
      <c r="R131" s="697">
        <v>8.9186940000000006E-2</v>
      </c>
      <c r="S131" s="697">
        <v>8.7471309927178706E-2</v>
      </c>
      <c r="T131" s="697">
        <v>5.6173125650645197</v>
      </c>
      <c r="U131" s="688"/>
      <c r="V131" s="679">
        <v>89898942.5</v>
      </c>
      <c r="W131" s="688"/>
      <c r="X131" s="697">
        <v>0</v>
      </c>
      <c r="Y131" s="688"/>
      <c r="Z131" s="688"/>
      <c r="AA131" s="688"/>
      <c r="AB131" s="697" t="s">
        <v>1954</v>
      </c>
      <c r="AC131" s="835"/>
      <c r="AD131" s="688"/>
    </row>
    <row r="132" spans="1:30">
      <c r="A132" s="515">
        <v>17</v>
      </c>
      <c r="B132" s="515" t="s">
        <v>931</v>
      </c>
      <c r="C132" s="688">
        <v>107</v>
      </c>
      <c r="D132" s="688" t="s">
        <v>943</v>
      </c>
      <c r="E132" s="688" t="s">
        <v>1767</v>
      </c>
      <c r="F132" s="688">
        <v>10</v>
      </c>
      <c r="G132" s="688" t="s">
        <v>2173</v>
      </c>
      <c r="H132" s="708" t="s">
        <v>745</v>
      </c>
      <c r="I132" s="679">
        <v>2747234</v>
      </c>
      <c r="J132" s="679">
        <v>0</v>
      </c>
      <c r="K132" s="679">
        <v>0</v>
      </c>
      <c r="L132" s="679">
        <v>0</v>
      </c>
      <c r="M132" s="679">
        <v>0</v>
      </c>
      <c r="N132" s="679">
        <v>295500</v>
      </c>
      <c r="O132" s="679">
        <v>2451734</v>
      </c>
      <c r="P132" s="679">
        <v>7502.3062416000002</v>
      </c>
      <c r="Q132" s="679">
        <v>172969.83369999999</v>
      </c>
      <c r="R132" s="697">
        <v>0.27848497</v>
      </c>
      <c r="S132" s="697">
        <v>0.27312795929619421</v>
      </c>
      <c r="T132" s="697">
        <v>0.99856308613907496</v>
      </c>
      <c r="U132" s="688"/>
      <c r="V132" s="679">
        <v>36707462.549999997</v>
      </c>
      <c r="W132" s="688"/>
      <c r="X132" s="697">
        <v>0</v>
      </c>
      <c r="Y132" s="688"/>
      <c r="Z132" s="688"/>
      <c r="AA132" s="688"/>
      <c r="AB132" s="697" t="s">
        <v>1954</v>
      </c>
      <c r="AC132" s="835"/>
      <c r="AD132" s="688"/>
    </row>
    <row r="133" spans="1:30">
      <c r="A133" s="515">
        <v>17</v>
      </c>
      <c r="B133" s="515" t="s">
        <v>931</v>
      </c>
      <c r="C133" s="688">
        <v>108</v>
      </c>
      <c r="D133" s="688" t="s">
        <v>1264</v>
      </c>
      <c r="E133" s="688" t="s">
        <v>1773</v>
      </c>
      <c r="F133" s="688">
        <v>10</v>
      </c>
      <c r="G133" s="688" t="s">
        <v>2173</v>
      </c>
      <c r="H133" s="708" t="s">
        <v>2236</v>
      </c>
      <c r="I133" s="679">
        <v>649777</v>
      </c>
      <c r="J133" s="679">
        <v>0</v>
      </c>
      <c r="K133" s="679">
        <v>0</v>
      </c>
      <c r="L133" s="679">
        <v>0</v>
      </c>
      <c r="M133" s="679">
        <v>0</v>
      </c>
      <c r="N133" s="679">
        <v>38500</v>
      </c>
      <c r="O133" s="679">
        <v>611277</v>
      </c>
      <c r="P133" s="679">
        <v>293.41285160000001</v>
      </c>
      <c r="Q133" s="679">
        <v>2139.4695000000002</v>
      </c>
      <c r="R133" s="697">
        <v>3.44459E-3</v>
      </c>
      <c r="S133" s="697">
        <v>3.3783286137913943E-3</v>
      </c>
      <c r="T133" s="697">
        <v>3.2361190521567802</v>
      </c>
      <c r="U133" s="688"/>
      <c r="V133" s="679">
        <v>29322988.91</v>
      </c>
      <c r="W133" s="688"/>
      <c r="X133" s="697">
        <v>0</v>
      </c>
      <c r="Y133" s="688"/>
      <c r="Z133" s="688"/>
      <c r="AA133" s="688"/>
      <c r="AB133" s="697" t="s">
        <v>1954</v>
      </c>
      <c r="AC133" s="835"/>
      <c r="AD133" s="688"/>
    </row>
    <row r="134" spans="1:30">
      <c r="A134" s="515">
        <v>17</v>
      </c>
      <c r="B134" s="515" t="s">
        <v>931</v>
      </c>
      <c r="C134" s="688">
        <v>109</v>
      </c>
      <c r="D134" s="688" t="s">
        <v>1257</v>
      </c>
      <c r="E134" s="688" t="s">
        <v>1769</v>
      </c>
      <c r="F134" s="688">
        <v>10</v>
      </c>
      <c r="G134" s="688" t="s">
        <v>2173</v>
      </c>
      <c r="H134" s="708" t="s">
        <v>749</v>
      </c>
      <c r="I134" s="679">
        <v>2025828</v>
      </c>
      <c r="J134" s="679">
        <v>0</v>
      </c>
      <c r="K134" s="679">
        <v>0</v>
      </c>
      <c r="L134" s="679">
        <v>0</v>
      </c>
      <c r="M134" s="679">
        <v>0</v>
      </c>
      <c r="N134" s="679">
        <v>13500</v>
      </c>
      <c r="O134" s="679">
        <v>2012328</v>
      </c>
      <c r="P134" s="679">
        <v>37039.362697299999</v>
      </c>
      <c r="Q134" s="679">
        <v>388379.304</v>
      </c>
      <c r="R134" s="697">
        <v>0.62529862999999997</v>
      </c>
      <c r="S134" s="697">
        <v>0.61327021287641004</v>
      </c>
      <c r="T134" s="697">
        <v>3.3538800000000002</v>
      </c>
      <c r="U134" s="688"/>
      <c r="V134" s="679" t="e">
        <v>#N/A</v>
      </c>
      <c r="W134" s="688"/>
      <c r="X134" s="697">
        <v>0</v>
      </c>
      <c r="Y134" s="688"/>
      <c r="Z134" s="688"/>
      <c r="AA134" s="688"/>
      <c r="AB134" s="697" t="e">
        <v>#N/A</v>
      </c>
      <c r="AC134" s="835"/>
      <c r="AD134" s="688"/>
    </row>
    <row r="135" spans="1:30">
      <c r="A135" s="515">
        <v>17</v>
      </c>
      <c r="B135" s="515" t="s">
        <v>931</v>
      </c>
      <c r="C135" s="688">
        <v>110</v>
      </c>
      <c r="D135" s="688" t="s">
        <v>1260</v>
      </c>
      <c r="E135" s="688" t="s">
        <v>1771</v>
      </c>
      <c r="F135" s="688">
        <v>10</v>
      </c>
      <c r="G135" s="688" t="s">
        <v>2173</v>
      </c>
      <c r="H135" s="708" t="s">
        <v>752</v>
      </c>
      <c r="I135" s="679">
        <v>645578</v>
      </c>
      <c r="J135" s="679">
        <v>0</v>
      </c>
      <c r="K135" s="679">
        <v>0</v>
      </c>
      <c r="L135" s="679">
        <v>0</v>
      </c>
      <c r="M135" s="679">
        <v>0</v>
      </c>
      <c r="N135" s="679">
        <v>20000</v>
      </c>
      <c r="O135" s="679">
        <v>625578</v>
      </c>
      <c r="P135" s="679">
        <v>187.67339999999999</v>
      </c>
      <c r="Q135" s="679">
        <v>1720.3395</v>
      </c>
      <c r="R135" s="697">
        <v>2.7697799999999999E-3</v>
      </c>
      <c r="S135" s="697">
        <v>2.7165015244599564E-3</v>
      </c>
      <c r="T135" s="697">
        <v>2.8300038000108501</v>
      </c>
      <c r="U135" s="688"/>
      <c r="V135" s="679">
        <v>7251523.1100000003</v>
      </c>
      <c r="W135" s="688"/>
      <c r="X135" s="697">
        <v>0</v>
      </c>
      <c r="Y135" s="688"/>
      <c r="Z135" s="688"/>
      <c r="AA135" s="688"/>
      <c r="AB135" s="697" t="s">
        <v>1954</v>
      </c>
      <c r="AC135" s="835"/>
      <c r="AD135" s="688"/>
    </row>
    <row r="136" spans="1:30">
      <c r="A136" s="515">
        <v>17</v>
      </c>
      <c r="B136" s="515" t="s">
        <v>931</v>
      </c>
      <c r="C136" s="688">
        <v>111</v>
      </c>
      <c r="D136" s="688" t="s">
        <v>945</v>
      </c>
      <c r="E136" s="688" t="s">
        <v>1774</v>
      </c>
      <c r="F136" s="688">
        <v>10</v>
      </c>
      <c r="G136" s="688" t="s">
        <v>2173</v>
      </c>
      <c r="H136" s="708" t="s">
        <v>2237</v>
      </c>
      <c r="I136" s="679">
        <v>8640868</v>
      </c>
      <c r="J136" s="679">
        <v>0</v>
      </c>
      <c r="K136" s="679">
        <v>0</v>
      </c>
      <c r="L136" s="679">
        <v>0</v>
      </c>
      <c r="M136" s="679">
        <v>0</v>
      </c>
      <c r="N136" s="679">
        <v>913500</v>
      </c>
      <c r="O136" s="679">
        <v>7727368</v>
      </c>
      <c r="P136" s="679">
        <v>104108.44739740001</v>
      </c>
      <c r="Q136" s="679">
        <v>297117.29960000003</v>
      </c>
      <c r="R136" s="697">
        <v>0.47836494000000002</v>
      </c>
      <c r="S136" s="697">
        <v>0.46916297469588158</v>
      </c>
      <c r="T136" s="697">
        <v>3.8601211082171099</v>
      </c>
      <c r="U136" s="688"/>
      <c r="V136" s="679">
        <v>66264982.259999998</v>
      </c>
      <c r="W136" s="688"/>
      <c r="X136" s="697">
        <v>0</v>
      </c>
      <c r="Y136" s="688"/>
      <c r="Z136" s="688"/>
      <c r="AA136" s="688"/>
      <c r="AB136" s="697" t="s">
        <v>1954</v>
      </c>
      <c r="AC136" s="835"/>
      <c r="AD136" s="688"/>
    </row>
    <row r="137" spans="1:30">
      <c r="A137" s="515">
        <v>17</v>
      </c>
      <c r="B137" s="515" t="s">
        <v>931</v>
      </c>
      <c r="C137" s="688">
        <v>112</v>
      </c>
      <c r="D137" s="688" t="s">
        <v>946</v>
      </c>
      <c r="E137" s="688" t="s">
        <v>1775</v>
      </c>
      <c r="F137" s="688">
        <v>10</v>
      </c>
      <c r="G137" s="688" t="s">
        <v>2173</v>
      </c>
      <c r="H137" s="708" t="s">
        <v>757</v>
      </c>
      <c r="I137" s="679">
        <v>6283599</v>
      </c>
      <c r="J137" s="679">
        <v>0</v>
      </c>
      <c r="K137" s="679">
        <v>0</v>
      </c>
      <c r="L137" s="679">
        <v>0</v>
      </c>
      <c r="M137" s="679">
        <v>0</v>
      </c>
      <c r="N137" s="679">
        <v>328700</v>
      </c>
      <c r="O137" s="679">
        <v>5954899</v>
      </c>
      <c r="P137" s="679">
        <v>258205.33836570001</v>
      </c>
      <c r="Q137" s="679">
        <v>591261.92171000002</v>
      </c>
      <c r="R137" s="697">
        <v>0.95194380000000001</v>
      </c>
      <c r="S137" s="697">
        <v>0.93363194397404603</v>
      </c>
      <c r="T137" s="697">
        <v>1.6936582444017301</v>
      </c>
      <c r="U137" s="688"/>
      <c r="V137" s="679">
        <v>231619649.31999999</v>
      </c>
      <c r="W137" s="688"/>
      <c r="X137" s="697">
        <v>0</v>
      </c>
      <c r="Y137" s="688"/>
      <c r="Z137" s="688"/>
      <c r="AA137" s="688"/>
      <c r="AB137" s="697" t="s">
        <v>1954</v>
      </c>
      <c r="AC137" s="835"/>
      <c r="AD137" s="688"/>
    </row>
    <row r="138" spans="1:30">
      <c r="A138" s="515">
        <v>17</v>
      </c>
      <c r="B138" s="515" t="s">
        <v>931</v>
      </c>
      <c r="C138" s="688">
        <v>113</v>
      </c>
      <c r="D138" s="688" t="s">
        <v>1277</v>
      </c>
      <c r="E138" s="688" t="s">
        <v>1776</v>
      </c>
      <c r="F138" s="688">
        <v>10</v>
      </c>
      <c r="G138" s="688" t="s">
        <v>2173</v>
      </c>
      <c r="H138" s="708" t="s">
        <v>1278</v>
      </c>
      <c r="I138" s="679">
        <v>1899686</v>
      </c>
      <c r="J138" s="679">
        <v>0</v>
      </c>
      <c r="K138" s="679">
        <v>0</v>
      </c>
      <c r="L138" s="679">
        <v>0</v>
      </c>
      <c r="M138" s="679">
        <v>0</v>
      </c>
      <c r="N138" s="679">
        <v>71000</v>
      </c>
      <c r="O138" s="679">
        <v>1828686</v>
      </c>
      <c r="P138" s="679">
        <v>6766.1381985999997</v>
      </c>
      <c r="Q138" s="679">
        <v>7095.3016799999996</v>
      </c>
      <c r="R138" s="697">
        <v>1.1423579999999999E-2</v>
      </c>
      <c r="S138" s="697">
        <v>1.1203833795726533E-2</v>
      </c>
      <c r="T138" s="697">
        <v>10.5385799000708</v>
      </c>
      <c r="U138" s="688"/>
      <c r="V138" s="679">
        <v>26912336.719999999</v>
      </c>
      <c r="W138" s="688"/>
      <c r="X138" s="697">
        <v>0</v>
      </c>
      <c r="Y138" s="688"/>
      <c r="Z138" s="688"/>
      <c r="AA138" s="688"/>
      <c r="AB138" s="697" t="s">
        <v>1954</v>
      </c>
      <c r="AC138" s="835"/>
      <c r="AD138" s="688"/>
    </row>
    <row r="139" spans="1:30">
      <c r="A139" s="515">
        <v>17</v>
      </c>
      <c r="B139" s="515" t="s">
        <v>931</v>
      </c>
      <c r="C139" s="688">
        <v>114</v>
      </c>
      <c r="D139" s="688" t="s">
        <v>1285</v>
      </c>
      <c r="E139" s="688" t="s">
        <v>1778</v>
      </c>
      <c r="F139" s="688">
        <v>10</v>
      </c>
      <c r="G139" s="688" t="s">
        <v>2173</v>
      </c>
      <c r="H139" s="708" t="s">
        <v>762</v>
      </c>
      <c r="I139" s="679">
        <v>592645</v>
      </c>
      <c r="J139" s="679">
        <v>0</v>
      </c>
      <c r="K139" s="679">
        <v>0</v>
      </c>
      <c r="L139" s="679">
        <v>0</v>
      </c>
      <c r="M139" s="679">
        <v>0</v>
      </c>
      <c r="N139" s="679">
        <v>0</v>
      </c>
      <c r="O139" s="679">
        <v>592645</v>
      </c>
      <c r="P139" s="679">
        <v>2074.2578899999999</v>
      </c>
      <c r="Q139" s="679">
        <v>17791.2029</v>
      </c>
      <c r="R139" s="697">
        <v>2.8644200000000002E-2</v>
      </c>
      <c r="S139" s="697">
        <v>2.8093193116722828E-2</v>
      </c>
      <c r="T139" s="697">
        <v>1.9234913618232501</v>
      </c>
      <c r="U139" s="688"/>
      <c r="V139" s="679">
        <v>1077944</v>
      </c>
      <c r="W139" s="688"/>
      <c r="X139" s="697">
        <v>0</v>
      </c>
      <c r="Y139" s="688"/>
      <c r="Z139" s="688"/>
      <c r="AA139" s="688"/>
      <c r="AB139" s="697" t="s">
        <v>1954</v>
      </c>
      <c r="AC139" s="835"/>
      <c r="AD139" s="688"/>
    </row>
    <row r="140" spans="1:30">
      <c r="A140" s="515">
        <v>17</v>
      </c>
      <c r="B140" s="515" t="s">
        <v>931</v>
      </c>
      <c r="C140" s="688">
        <v>115</v>
      </c>
      <c r="D140" s="688" t="s">
        <v>951</v>
      </c>
      <c r="E140" s="688" t="s">
        <v>1567</v>
      </c>
      <c r="F140" s="688">
        <v>10</v>
      </c>
      <c r="G140" s="688" t="s">
        <v>2173</v>
      </c>
      <c r="H140" s="708" t="s">
        <v>774</v>
      </c>
      <c r="I140" s="679">
        <v>352976</v>
      </c>
      <c r="J140" s="679">
        <v>0</v>
      </c>
      <c r="K140" s="679">
        <v>0</v>
      </c>
      <c r="L140" s="679">
        <v>0</v>
      </c>
      <c r="M140" s="679">
        <v>0</v>
      </c>
      <c r="N140" s="679">
        <v>0</v>
      </c>
      <c r="O140" s="679">
        <v>352976</v>
      </c>
      <c r="P140" s="679">
        <v>24355.344000000001</v>
      </c>
      <c r="Q140" s="679">
        <v>294417.28160000005</v>
      </c>
      <c r="R140" s="697">
        <v>0.47401785000000002</v>
      </c>
      <c r="S140" s="697">
        <v>0.46489951215661579</v>
      </c>
      <c r="T140" s="697">
        <v>1.7575772664578599</v>
      </c>
      <c r="U140" s="688"/>
      <c r="V140" s="679">
        <v>12548614</v>
      </c>
      <c r="W140" s="688"/>
      <c r="X140" s="697">
        <v>0</v>
      </c>
      <c r="Y140" s="688"/>
      <c r="Z140" s="688"/>
      <c r="AA140" s="688"/>
      <c r="AB140" s="697" t="s">
        <v>1954</v>
      </c>
      <c r="AC140" s="835"/>
      <c r="AD140" s="688"/>
    </row>
    <row r="141" spans="1:30">
      <c r="A141" s="515">
        <v>17</v>
      </c>
      <c r="B141" s="515" t="s">
        <v>931</v>
      </c>
      <c r="C141" s="688">
        <v>116</v>
      </c>
      <c r="D141" s="688" t="s">
        <v>1299</v>
      </c>
      <c r="E141" s="688" t="s">
        <v>1790</v>
      </c>
      <c r="F141" s="688">
        <v>10</v>
      </c>
      <c r="G141" s="688" t="s">
        <v>2173</v>
      </c>
      <c r="H141" s="708" t="s">
        <v>777</v>
      </c>
      <c r="I141" s="679">
        <v>258610</v>
      </c>
      <c r="J141" s="679">
        <v>0</v>
      </c>
      <c r="K141" s="679">
        <v>0</v>
      </c>
      <c r="L141" s="679">
        <v>0</v>
      </c>
      <c r="M141" s="679">
        <v>0</v>
      </c>
      <c r="N141" s="679">
        <v>0</v>
      </c>
      <c r="O141" s="679">
        <v>258610</v>
      </c>
      <c r="P141" s="679">
        <v>0</v>
      </c>
      <c r="Q141" s="679">
        <v>0</v>
      </c>
      <c r="R141" s="697">
        <v>0</v>
      </c>
      <c r="S141" s="697">
        <v>0</v>
      </c>
      <c r="T141" s="697">
        <v>2.1604845446950698</v>
      </c>
      <c r="U141" s="688"/>
      <c r="V141" s="679">
        <v>3238784.58</v>
      </c>
      <c r="W141" s="688"/>
      <c r="X141" s="697">
        <v>0</v>
      </c>
      <c r="Y141" s="688"/>
      <c r="Z141" s="688"/>
      <c r="AA141" s="688"/>
      <c r="AB141" s="697" t="s">
        <v>1954</v>
      </c>
      <c r="AC141" s="835" t="s">
        <v>2226</v>
      </c>
      <c r="AD141" s="688"/>
    </row>
    <row r="142" spans="1:30">
      <c r="A142" s="515">
        <v>17</v>
      </c>
      <c r="B142" s="515" t="s">
        <v>931</v>
      </c>
      <c r="C142" s="688">
        <v>117</v>
      </c>
      <c r="D142" s="688" t="s">
        <v>950</v>
      </c>
      <c r="E142" s="688" t="s">
        <v>1566</v>
      </c>
      <c r="F142" s="688">
        <v>10</v>
      </c>
      <c r="G142" s="688" t="s">
        <v>2173</v>
      </c>
      <c r="H142" s="708" t="s">
        <v>772</v>
      </c>
      <c r="I142" s="679">
        <v>224435</v>
      </c>
      <c r="J142" s="679">
        <v>0</v>
      </c>
      <c r="K142" s="679">
        <v>0</v>
      </c>
      <c r="L142" s="679">
        <v>0</v>
      </c>
      <c r="M142" s="679">
        <v>0</v>
      </c>
      <c r="N142" s="679">
        <v>0</v>
      </c>
      <c r="O142" s="679">
        <v>224435</v>
      </c>
      <c r="P142" s="679">
        <v>16945.09</v>
      </c>
      <c r="Q142" s="679">
        <v>152391.36499999999</v>
      </c>
      <c r="R142" s="697">
        <v>0.24535322000000001</v>
      </c>
      <c r="S142" s="697">
        <v>0.2406335350301691</v>
      </c>
      <c r="T142" s="697">
        <v>1.1399873015873001</v>
      </c>
      <c r="U142" s="688"/>
      <c r="V142" s="679">
        <v>17256939</v>
      </c>
      <c r="W142" s="688"/>
      <c r="X142" s="697">
        <v>0</v>
      </c>
      <c r="Y142" s="688"/>
      <c r="Z142" s="688"/>
      <c r="AA142" s="688"/>
      <c r="AB142" s="697" t="s">
        <v>1954</v>
      </c>
      <c r="AC142" s="835"/>
      <c r="AD142" s="688"/>
    </row>
    <row r="143" spans="1:30">
      <c r="A143" s="515">
        <v>17</v>
      </c>
      <c r="B143" s="515" t="s">
        <v>931</v>
      </c>
      <c r="C143" s="688">
        <v>118</v>
      </c>
      <c r="D143" s="688" t="s">
        <v>1311</v>
      </c>
      <c r="E143" s="688" t="s">
        <v>1796</v>
      </c>
      <c r="F143" s="688">
        <v>10</v>
      </c>
      <c r="G143" s="688" t="s">
        <v>2173</v>
      </c>
      <c r="H143" s="708" t="s">
        <v>781</v>
      </c>
      <c r="I143" s="679">
        <v>1211998</v>
      </c>
      <c r="J143" s="679">
        <v>0</v>
      </c>
      <c r="K143" s="679">
        <v>0</v>
      </c>
      <c r="L143" s="679">
        <v>0</v>
      </c>
      <c r="M143" s="679">
        <v>0</v>
      </c>
      <c r="N143" s="679">
        <v>0</v>
      </c>
      <c r="O143" s="679">
        <v>1211998</v>
      </c>
      <c r="P143" s="679">
        <v>6908.3885399999999</v>
      </c>
      <c r="Q143" s="679">
        <v>34444.983159999996</v>
      </c>
      <c r="R143" s="697">
        <v>5.545713E-2</v>
      </c>
      <c r="S143" s="697">
        <v>5.4390339385997653E-2</v>
      </c>
      <c r="T143" s="697">
        <v>14.0277546296296</v>
      </c>
      <c r="U143" s="688"/>
      <c r="V143" s="679">
        <v>21440492.370000001</v>
      </c>
      <c r="W143" s="688"/>
      <c r="X143" s="697">
        <v>0</v>
      </c>
      <c r="Y143" s="688"/>
      <c r="Z143" s="688"/>
      <c r="AA143" s="688"/>
      <c r="AB143" s="697" t="s">
        <v>1954</v>
      </c>
      <c r="AC143" s="835"/>
      <c r="AD143" s="688"/>
    </row>
    <row r="144" spans="1:30">
      <c r="A144" s="515">
        <v>17</v>
      </c>
      <c r="B144" s="515" t="s">
        <v>931</v>
      </c>
      <c r="C144" s="688">
        <v>119</v>
      </c>
      <c r="D144" s="688" t="s">
        <v>1318</v>
      </c>
      <c r="E144" s="688" t="s">
        <v>1799</v>
      </c>
      <c r="F144" s="688">
        <v>10</v>
      </c>
      <c r="G144" s="688" t="s">
        <v>2173</v>
      </c>
      <c r="H144" s="708" t="s">
        <v>786</v>
      </c>
      <c r="I144" s="679">
        <v>518566</v>
      </c>
      <c r="J144" s="679">
        <v>0</v>
      </c>
      <c r="K144" s="679">
        <v>0</v>
      </c>
      <c r="L144" s="679">
        <v>0</v>
      </c>
      <c r="M144" s="679">
        <v>0</v>
      </c>
      <c r="N144" s="679">
        <v>2000</v>
      </c>
      <c r="O144" s="679">
        <v>516566</v>
      </c>
      <c r="P144" s="679">
        <v>5183.0297391999993</v>
      </c>
      <c r="Q144" s="679">
        <v>82650.559999999998</v>
      </c>
      <c r="R144" s="697">
        <v>0.13306909</v>
      </c>
      <c r="S144" s="697">
        <v>0.13050933971897352</v>
      </c>
      <c r="T144" s="697">
        <v>2.1561315635695801</v>
      </c>
      <c r="U144" s="688"/>
      <c r="V144" s="679">
        <v>4557314</v>
      </c>
      <c r="W144" s="688"/>
      <c r="X144" s="697">
        <v>0</v>
      </c>
      <c r="Y144" s="688"/>
      <c r="Z144" s="688"/>
      <c r="AA144" s="688"/>
      <c r="AB144" s="697" t="s">
        <v>1954</v>
      </c>
      <c r="AC144" s="835"/>
      <c r="AD144" s="688"/>
    </row>
    <row r="145" spans="1:30">
      <c r="A145" s="515">
        <v>17</v>
      </c>
      <c r="B145" s="515" t="s">
        <v>931</v>
      </c>
      <c r="C145" s="688">
        <v>120</v>
      </c>
      <c r="D145" s="688" t="s">
        <v>1320</v>
      </c>
      <c r="E145" s="688" t="s">
        <v>1801</v>
      </c>
      <c r="F145" s="688">
        <v>10</v>
      </c>
      <c r="G145" s="688" t="s">
        <v>2173</v>
      </c>
      <c r="H145" s="708" t="s">
        <v>788</v>
      </c>
      <c r="I145" s="679">
        <v>1409947</v>
      </c>
      <c r="J145" s="679">
        <v>0</v>
      </c>
      <c r="K145" s="679">
        <v>0</v>
      </c>
      <c r="L145" s="679">
        <v>0</v>
      </c>
      <c r="M145" s="679">
        <v>0</v>
      </c>
      <c r="N145" s="679">
        <v>0</v>
      </c>
      <c r="O145" s="679">
        <v>1409947</v>
      </c>
      <c r="P145" s="679">
        <v>0</v>
      </c>
      <c r="Q145" s="679">
        <v>578.07826999999997</v>
      </c>
      <c r="R145" s="697">
        <v>9.3072000000000001E-4</v>
      </c>
      <c r="S145" s="697">
        <v>9.1281430305598056E-4</v>
      </c>
      <c r="T145" s="697">
        <v>4.2160965253274298</v>
      </c>
      <c r="U145" s="688"/>
      <c r="V145" s="679">
        <v>21400699.120000001</v>
      </c>
      <c r="W145" s="688"/>
      <c r="X145" s="697">
        <v>0</v>
      </c>
      <c r="Y145" s="688"/>
      <c r="Z145" s="688"/>
      <c r="AA145" s="688"/>
      <c r="AB145" s="697" t="s">
        <v>1954</v>
      </c>
      <c r="AC145" s="835"/>
      <c r="AD145" s="688"/>
    </row>
    <row r="146" spans="1:30">
      <c r="A146" s="515">
        <v>17</v>
      </c>
      <c r="B146" s="515" t="s">
        <v>931</v>
      </c>
      <c r="C146" s="688">
        <v>121</v>
      </c>
      <c r="D146" s="688" t="s">
        <v>1329</v>
      </c>
      <c r="E146" s="688" t="s">
        <v>1807</v>
      </c>
      <c r="F146" s="688">
        <v>10</v>
      </c>
      <c r="G146" s="688" t="s">
        <v>2173</v>
      </c>
      <c r="H146" s="708" t="s">
        <v>795</v>
      </c>
      <c r="I146" s="679">
        <v>485694</v>
      </c>
      <c r="J146" s="679">
        <v>0</v>
      </c>
      <c r="K146" s="679">
        <v>0</v>
      </c>
      <c r="L146" s="679">
        <v>0</v>
      </c>
      <c r="M146" s="679">
        <v>0</v>
      </c>
      <c r="N146" s="679">
        <v>0</v>
      </c>
      <c r="O146" s="679">
        <v>485694</v>
      </c>
      <c r="P146" s="679">
        <v>0</v>
      </c>
      <c r="Q146" s="679">
        <v>0</v>
      </c>
      <c r="R146" s="697">
        <v>0</v>
      </c>
      <c r="S146" s="697">
        <v>0</v>
      </c>
      <c r="T146" s="697">
        <v>4.9259026369168302</v>
      </c>
      <c r="U146" s="688"/>
      <c r="V146" s="679">
        <v>4856945.3899999997</v>
      </c>
      <c r="W146" s="688"/>
      <c r="X146" s="697">
        <v>0</v>
      </c>
      <c r="Y146" s="688"/>
      <c r="Z146" s="688"/>
      <c r="AA146" s="688"/>
      <c r="AB146" s="697" t="s">
        <v>1954</v>
      </c>
      <c r="AC146" s="835" t="s">
        <v>2226</v>
      </c>
      <c r="AD146" s="688"/>
    </row>
    <row r="147" spans="1:30">
      <c r="C147" s="688"/>
      <c r="D147" s="688"/>
      <c r="E147" s="688"/>
      <c r="F147" s="688"/>
      <c r="G147" s="701" t="s">
        <v>2174</v>
      </c>
      <c r="H147" s="710"/>
      <c r="I147" s="492">
        <v>37232390</v>
      </c>
      <c r="J147" s="492">
        <v>0</v>
      </c>
      <c r="K147" s="492">
        <v>0</v>
      </c>
      <c r="L147" s="492">
        <v>0</v>
      </c>
      <c r="M147" s="649">
        <v>0</v>
      </c>
      <c r="N147" s="492">
        <v>1823200</v>
      </c>
      <c r="O147" s="492">
        <v>35409190</v>
      </c>
      <c r="P147" s="492">
        <v>524528.88530960004</v>
      </c>
      <c r="Q147" s="492">
        <v>2284441.5980099998</v>
      </c>
      <c r="R147" s="493">
        <v>3.6779977500000007</v>
      </c>
      <c r="S147" s="493">
        <v>3.6072467577091052</v>
      </c>
      <c r="T147" s="626"/>
      <c r="U147" s="688"/>
      <c r="V147" s="679" t="e">
        <v>#N/A</v>
      </c>
      <c r="W147" s="688">
        <v>0</v>
      </c>
      <c r="X147" s="697">
        <v>0</v>
      </c>
      <c r="Y147" s="688">
        <v>0</v>
      </c>
      <c r="Z147" s="688">
        <v>0</v>
      </c>
      <c r="AA147" s="688">
        <v>0</v>
      </c>
      <c r="AB147" s="697" t="e">
        <v>#N/A</v>
      </c>
      <c r="AC147" s="835">
        <v>0</v>
      </c>
      <c r="AD147" s="688">
        <v>0</v>
      </c>
    </row>
    <row r="148" spans="1:30">
      <c r="C148" s="688"/>
      <c r="D148" s="688"/>
      <c r="E148" s="688"/>
      <c r="F148" s="688"/>
      <c r="G148" s="701"/>
      <c r="H148" s="693" t="s">
        <v>2175</v>
      </c>
      <c r="I148" s="625"/>
      <c r="J148" s="625"/>
      <c r="K148" s="625"/>
      <c r="L148" s="625"/>
      <c r="M148" s="679"/>
      <c r="N148" s="625"/>
      <c r="O148" s="625"/>
      <c r="P148" s="625"/>
      <c r="Q148" s="625"/>
      <c r="R148" s="626"/>
      <c r="S148" s="626"/>
      <c r="T148" s="626"/>
      <c r="U148" s="688"/>
      <c r="V148" s="679"/>
      <c r="W148" s="688"/>
      <c r="X148" s="697"/>
      <c r="Y148" s="688"/>
      <c r="Z148" s="688"/>
      <c r="AA148" s="688"/>
      <c r="AB148" s="697"/>
      <c r="AC148" s="835"/>
      <c r="AD148" s="688"/>
    </row>
    <row r="149" spans="1:30">
      <c r="A149" s="515">
        <v>17</v>
      </c>
      <c r="B149" s="515" t="s">
        <v>931</v>
      </c>
      <c r="C149" s="688">
        <v>122</v>
      </c>
      <c r="D149" s="688" t="s">
        <v>1262</v>
      </c>
      <c r="E149" s="688" t="s">
        <v>1772</v>
      </c>
      <c r="F149" s="688">
        <v>11</v>
      </c>
      <c r="G149" s="688" t="s">
        <v>2175</v>
      </c>
      <c r="H149" s="708" t="s">
        <v>754</v>
      </c>
      <c r="I149" s="679">
        <v>115477</v>
      </c>
      <c r="J149" s="679">
        <v>0</v>
      </c>
      <c r="K149" s="679">
        <v>0</v>
      </c>
      <c r="L149" s="679">
        <v>0</v>
      </c>
      <c r="M149" s="679">
        <v>0</v>
      </c>
      <c r="N149" s="679">
        <v>0</v>
      </c>
      <c r="O149" s="679">
        <v>115477</v>
      </c>
      <c r="P149" s="679">
        <v>635.12350000000004</v>
      </c>
      <c r="Q149" s="679">
        <v>2540.4940000000001</v>
      </c>
      <c r="R149" s="697">
        <v>4.0902500000000001E-3</v>
      </c>
      <c r="S149" s="697">
        <v>4.0115662192732144E-3</v>
      </c>
      <c r="T149" s="697">
        <v>5.3471476199296104</v>
      </c>
      <c r="U149" s="688"/>
      <c r="V149" s="679">
        <v>337533.04</v>
      </c>
      <c r="W149" s="688"/>
      <c r="X149" s="697">
        <v>0</v>
      </c>
      <c r="Y149" s="688"/>
      <c r="Z149" s="688"/>
      <c r="AA149" s="688"/>
      <c r="AB149" s="697" t="s">
        <v>1954</v>
      </c>
      <c r="AC149" s="835"/>
      <c r="AD149" s="688"/>
    </row>
    <row r="150" spans="1:30">
      <c r="C150" s="688"/>
      <c r="D150" s="688"/>
      <c r="E150" s="688"/>
      <c r="F150" s="688"/>
      <c r="G150" s="701" t="s">
        <v>2176</v>
      </c>
      <c r="H150" s="710"/>
      <c r="I150" s="492">
        <v>115477</v>
      </c>
      <c r="J150" s="492">
        <v>0</v>
      </c>
      <c r="K150" s="492">
        <v>0</v>
      </c>
      <c r="L150" s="492">
        <v>0</v>
      </c>
      <c r="M150" s="492">
        <v>0</v>
      </c>
      <c r="N150" s="492">
        <v>0</v>
      </c>
      <c r="O150" s="492">
        <v>115477</v>
      </c>
      <c r="P150" s="492">
        <v>635.12350000000004</v>
      </c>
      <c r="Q150" s="492">
        <v>2540.4940000000001</v>
      </c>
      <c r="R150" s="493">
        <v>4.0902500000000001E-3</v>
      </c>
      <c r="S150" s="493">
        <v>4.0115662192732144E-3</v>
      </c>
      <c r="T150" s="626"/>
      <c r="U150" s="688"/>
      <c r="V150" s="679">
        <v>337533.04</v>
      </c>
      <c r="W150" s="688">
        <v>0</v>
      </c>
      <c r="X150" s="697">
        <v>0</v>
      </c>
      <c r="Y150" s="688">
        <v>0</v>
      </c>
      <c r="Z150" s="688">
        <v>0</v>
      </c>
      <c r="AA150" s="688">
        <v>0</v>
      </c>
      <c r="AB150" s="697">
        <v>0</v>
      </c>
      <c r="AC150" s="835">
        <v>0</v>
      </c>
      <c r="AD150" s="688">
        <v>0</v>
      </c>
    </row>
    <row r="151" spans="1:30">
      <c r="C151" s="688"/>
      <c r="D151" s="688"/>
      <c r="E151" s="688"/>
      <c r="F151" s="688"/>
      <c r="G151" s="701"/>
      <c r="H151" s="693" t="s">
        <v>2177</v>
      </c>
      <c r="I151" s="625"/>
      <c r="J151" s="625"/>
      <c r="K151" s="625"/>
      <c r="L151" s="625"/>
      <c r="M151" s="679"/>
      <c r="N151" s="625"/>
      <c r="O151" s="625"/>
      <c r="P151" s="625"/>
      <c r="Q151" s="625"/>
      <c r="R151" s="626"/>
      <c r="S151" s="626"/>
      <c r="T151" s="626"/>
      <c r="U151" s="688"/>
      <c r="V151" s="679"/>
      <c r="W151" s="688"/>
      <c r="X151" s="697"/>
      <c r="Y151" s="688"/>
      <c r="Z151" s="688"/>
      <c r="AA151" s="688"/>
      <c r="AB151" s="697"/>
      <c r="AC151" s="835"/>
      <c r="AD151" s="688"/>
    </row>
    <row r="152" spans="1:30">
      <c r="A152" s="515">
        <v>15</v>
      </c>
      <c r="B152" s="515" t="s">
        <v>928</v>
      </c>
      <c r="C152" s="688">
        <v>123</v>
      </c>
      <c r="D152" s="688" t="s">
        <v>1714</v>
      </c>
      <c r="E152" s="688" t="s">
        <v>1715</v>
      </c>
      <c r="F152" s="688">
        <v>12</v>
      </c>
      <c r="G152" s="688" t="s">
        <v>2177</v>
      </c>
      <c r="H152" s="708" t="s">
        <v>1158</v>
      </c>
      <c r="I152" s="679">
        <v>1145187</v>
      </c>
      <c r="J152" s="679">
        <v>0</v>
      </c>
      <c r="K152" s="679">
        <v>0</v>
      </c>
      <c r="L152" s="679">
        <v>0</v>
      </c>
      <c r="M152" s="679">
        <v>0</v>
      </c>
      <c r="N152" s="679">
        <v>31500</v>
      </c>
      <c r="O152" s="679">
        <v>1113687</v>
      </c>
      <c r="P152" s="679">
        <v>6192.0999922999999</v>
      </c>
      <c r="Q152" s="679">
        <v>22362.83496</v>
      </c>
      <c r="R152" s="697">
        <v>3.6004620000000001E-2</v>
      </c>
      <c r="S152" s="697">
        <v>3.5312027224909039E-2</v>
      </c>
      <c r="T152" s="697">
        <v>8.3051470588235201</v>
      </c>
      <c r="U152" s="688"/>
      <c r="V152" s="679">
        <v>70591711.040000007</v>
      </c>
      <c r="W152" s="688"/>
      <c r="X152" s="697">
        <v>0</v>
      </c>
      <c r="Y152" s="688"/>
      <c r="Z152" s="688"/>
      <c r="AA152" s="688"/>
      <c r="AB152" s="697" t="s">
        <v>1954</v>
      </c>
      <c r="AC152" s="835"/>
      <c r="AD152" s="688"/>
    </row>
    <row r="153" spans="1:30">
      <c r="A153" s="515">
        <v>17</v>
      </c>
      <c r="B153" s="515" t="s">
        <v>931</v>
      </c>
      <c r="C153" s="688">
        <v>124</v>
      </c>
      <c r="D153" s="688" t="s">
        <v>940</v>
      </c>
      <c r="E153" s="688" t="s">
        <v>1757</v>
      </c>
      <c r="F153" s="688">
        <v>12</v>
      </c>
      <c r="G153" s="688" t="s">
        <v>2177</v>
      </c>
      <c r="H153" s="708" t="s">
        <v>736</v>
      </c>
      <c r="I153" s="679">
        <v>1597530</v>
      </c>
      <c r="J153" s="679">
        <v>0</v>
      </c>
      <c r="K153" s="679">
        <v>0</v>
      </c>
      <c r="L153" s="679">
        <v>0</v>
      </c>
      <c r="M153" s="679">
        <v>0</v>
      </c>
      <c r="N153" s="679">
        <v>0</v>
      </c>
      <c r="O153" s="679">
        <v>1597530</v>
      </c>
      <c r="P153" s="679">
        <v>43197.211200000005</v>
      </c>
      <c r="Q153" s="679">
        <v>96810.317999999999</v>
      </c>
      <c r="R153" s="697">
        <v>0.15586659</v>
      </c>
      <c r="S153" s="697">
        <v>0.15286830095481335</v>
      </c>
      <c r="T153" s="697">
        <v>0.51449082491684195</v>
      </c>
      <c r="U153" s="688"/>
      <c r="V153" s="679">
        <v>49447620</v>
      </c>
      <c r="W153" s="688"/>
      <c r="X153" s="697">
        <v>0</v>
      </c>
      <c r="Y153" s="688"/>
      <c r="Z153" s="688"/>
      <c r="AA153" s="688"/>
      <c r="AB153" s="697" t="s">
        <v>1954</v>
      </c>
      <c r="AC153" s="835"/>
      <c r="AD153" s="688"/>
    </row>
    <row r="154" spans="1:30">
      <c r="A154" s="515">
        <v>17</v>
      </c>
      <c r="B154" s="515" t="s">
        <v>931</v>
      </c>
      <c r="C154" s="688">
        <v>125</v>
      </c>
      <c r="D154" s="688" t="s">
        <v>948</v>
      </c>
      <c r="E154" s="688" t="s">
        <v>1780</v>
      </c>
      <c r="F154" s="688">
        <v>12</v>
      </c>
      <c r="G154" s="688" t="s">
        <v>2177</v>
      </c>
      <c r="H154" s="708" t="s">
        <v>764</v>
      </c>
      <c r="I154" s="679">
        <v>957000</v>
      </c>
      <c r="J154" s="679">
        <v>0</v>
      </c>
      <c r="K154" s="679">
        <v>0</v>
      </c>
      <c r="L154" s="679">
        <v>0</v>
      </c>
      <c r="M154" s="679">
        <v>0</v>
      </c>
      <c r="N154" s="679">
        <v>300500</v>
      </c>
      <c r="O154" s="679">
        <v>656500</v>
      </c>
      <c r="P154" s="679">
        <v>7352.7998612000001</v>
      </c>
      <c r="Q154" s="679">
        <v>8928.4</v>
      </c>
      <c r="R154" s="697">
        <v>1.4374909999999999E-2</v>
      </c>
      <c r="S154" s="697">
        <v>1.4098387098004941E-2</v>
      </c>
      <c r="T154" s="697">
        <v>1.92700001467631</v>
      </c>
      <c r="U154" s="688"/>
      <c r="V154" s="679">
        <v>18321114</v>
      </c>
      <c r="W154" s="688"/>
      <c r="X154" s="697">
        <v>0</v>
      </c>
      <c r="Y154" s="688"/>
      <c r="Z154" s="688"/>
      <c r="AA154" s="688"/>
      <c r="AB154" s="697" t="s">
        <v>1954</v>
      </c>
      <c r="AC154" s="835"/>
      <c r="AD154" s="688"/>
    </row>
    <row r="155" spans="1:30">
      <c r="C155" s="688"/>
      <c r="D155" s="688"/>
      <c r="E155" s="688"/>
      <c r="F155" s="688"/>
      <c r="G155" s="701" t="s">
        <v>2178</v>
      </c>
      <c r="H155" s="710"/>
      <c r="I155" s="492">
        <v>3699717</v>
      </c>
      <c r="J155" s="492">
        <v>0</v>
      </c>
      <c r="K155" s="492">
        <v>0</v>
      </c>
      <c r="L155" s="492">
        <v>0</v>
      </c>
      <c r="M155" s="492">
        <v>0</v>
      </c>
      <c r="N155" s="492">
        <v>332000</v>
      </c>
      <c r="O155" s="492">
        <v>3367717</v>
      </c>
      <c r="P155" s="492">
        <v>56742.111053500004</v>
      </c>
      <c r="Q155" s="492">
        <v>128101.55296</v>
      </c>
      <c r="R155" s="493">
        <v>0.20624612000000001</v>
      </c>
      <c r="S155" s="493">
        <v>0.20227871527772734</v>
      </c>
      <c r="T155" s="626"/>
      <c r="U155" s="688"/>
      <c r="V155" s="679">
        <v>138360445.04000002</v>
      </c>
      <c r="W155" s="688">
        <v>0</v>
      </c>
      <c r="X155" s="697">
        <v>0</v>
      </c>
      <c r="Y155" s="688">
        <v>0</v>
      </c>
      <c r="Z155" s="688">
        <v>0</v>
      </c>
      <c r="AA155" s="688">
        <v>0</v>
      </c>
      <c r="AB155" s="697">
        <v>0</v>
      </c>
      <c r="AC155" s="835">
        <v>0</v>
      </c>
      <c r="AD155" s="688">
        <v>0</v>
      </c>
    </row>
    <row r="156" spans="1:30">
      <c r="C156" s="688"/>
      <c r="D156" s="688"/>
      <c r="E156" s="688"/>
      <c r="F156" s="688"/>
      <c r="G156" s="701"/>
      <c r="H156" s="693" t="s">
        <v>2301</v>
      </c>
      <c r="I156" s="625"/>
      <c r="J156" s="625"/>
      <c r="K156" s="625"/>
      <c r="L156" s="625"/>
      <c r="M156" s="679"/>
      <c r="N156" s="625"/>
      <c r="O156" s="625"/>
      <c r="P156" s="625"/>
      <c r="Q156" s="625"/>
      <c r="R156" s="626"/>
      <c r="S156" s="626"/>
      <c r="T156" s="626"/>
      <c r="U156" s="688"/>
      <c r="V156" s="679"/>
      <c r="W156" s="688"/>
      <c r="X156" s="697"/>
      <c r="Y156" s="688"/>
      <c r="Z156" s="688"/>
      <c r="AA156" s="688"/>
      <c r="AB156" s="697"/>
      <c r="AC156" s="835"/>
      <c r="AD156" s="688"/>
    </row>
    <row r="157" spans="1:30">
      <c r="A157" s="515">
        <v>17</v>
      </c>
      <c r="B157" s="515" t="s">
        <v>931</v>
      </c>
      <c r="C157" s="688">
        <v>126</v>
      </c>
      <c r="D157" s="688" t="s">
        <v>1195</v>
      </c>
      <c r="E157" s="688" t="s">
        <v>1738</v>
      </c>
      <c r="F157" s="688">
        <v>13</v>
      </c>
      <c r="G157" s="688" t="s">
        <v>2301</v>
      </c>
      <c r="H157" s="708" t="s">
        <v>1196</v>
      </c>
      <c r="I157" s="679">
        <v>1488808</v>
      </c>
      <c r="J157" s="679">
        <v>0</v>
      </c>
      <c r="K157" s="679">
        <v>0</v>
      </c>
      <c r="L157" s="679">
        <v>0</v>
      </c>
      <c r="M157" s="679">
        <v>0</v>
      </c>
      <c r="N157" s="679">
        <v>35000</v>
      </c>
      <c r="O157" s="679">
        <v>1453808</v>
      </c>
      <c r="P157" s="679">
        <v>0</v>
      </c>
      <c r="Q157" s="679">
        <v>4172.4289600000002</v>
      </c>
      <c r="R157" s="697">
        <v>6.7177000000000001E-3</v>
      </c>
      <c r="S157" s="697">
        <v>6.5884725837783006E-3</v>
      </c>
      <c r="T157" s="697">
        <v>6.1178193447934799</v>
      </c>
      <c r="U157" s="688"/>
      <c r="V157" s="679">
        <v>29066945.800000001</v>
      </c>
      <c r="W157" s="688"/>
      <c r="X157" s="697">
        <v>0</v>
      </c>
      <c r="Y157" s="688"/>
      <c r="Z157" s="688"/>
      <c r="AA157" s="688"/>
      <c r="AB157" s="697" t="s">
        <v>1954</v>
      </c>
      <c r="AC157" s="835"/>
      <c r="AD157" s="688"/>
    </row>
    <row r="158" spans="1:30">
      <c r="A158" s="515">
        <v>7</v>
      </c>
      <c r="B158" s="515" t="s">
        <v>906</v>
      </c>
      <c r="C158" s="688">
        <v>127</v>
      </c>
      <c r="D158" s="688" t="s">
        <v>911</v>
      </c>
      <c r="E158" s="688" t="s">
        <v>1667</v>
      </c>
      <c r="F158" s="688">
        <v>13</v>
      </c>
      <c r="G158" s="688" t="s">
        <v>2301</v>
      </c>
      <c r="H158" s="708" t="s">
        <v>912</v>
      </c>
      <c r="I158" s="679">
        <v>2745908</v>
      </c>
      <c r="J158" s="679">
        <v>0</v>
      </c>
      <c r="K158" s="679">
        <v>0</v>
      </c>
      <c r="L158" s="679">
        <v>0</v>
      </c>
      <c r="M158" s="679">
        <v>0</v>
      </c>
      <c r="N158" s="679">
        <v>83800</v>
      </c>
      <c r="O158" s="679">
        <v>2662108</v>
      </c>
      <c r="P158" s="679">
        <v>109414.0553026</v>
      </c>
      <c r="Q158" s="679">
        <v>673513.32400000002</v>
      </c>
      <c r="R158" s="697">
        <v>1.0843702500000001</v>
      </c>
      <c r="S158" s="697">
        <v>1.0635109938416762</v>
      </c>
      <c r="T158" s="697">
        <v>3.2853362951993001</v>
      </c>
      <c r="U158" s="688"/>
      <c r="V158" s="679" t="e">
        <v>#N/A</v>
      </c>
      <c r="W158" s="688"/>
      <c r="X158" s="697">
        <v>0</v>
      </c>
      <c r="Y158" s="688"/>
      <c r="Z158" s="688"/>
      <c r="AA158" s="688"/>
      <c r="AB158" s="697" t="e">
        <v>#N/A</v>
      </c>
      <c r="AC158" s="835"/>
      <c r="AD158" s="688"/>
    </row>
    <row r="159" spans="1:30">
      <c r="C159" s="688"/>
      <c r="D159" s="688"/>
      <c r="E159" s="688"/>
      <c r="F159" s="688"/>
      <c r="G159" s="701" t="s">
        <v>2238</v>
      </c>
      <c r="H159" s="710"/>
      <c r="I159" s="492">
        <v>4234716</v>
      </c>
      <c r="J159" s="492">
        <v>0</v>
      </c>
      <c r="K159" s="492">
        <v>0</v>
      </c>
      <c r="L159" s="492">
        <v>0</v>
      </c>
      <c r="M159" s="492">
        <v>0</v>
      </c>
      <c r="N159" s="492">
        <v>118800</v>
      </c>
      <c r="O159" s="492">
        <v>4115916</v>
      </c>
      <c r="P159" s="492">
        <v>109414.0553026</v>
      </c>
      <c r="Q159" s="492">
        <v>677685.75296000007</v>
      </c>
      <c r="R159" s="493">
        <v>1.0910879500000001</v>
      </c>
      <c r="S159" s="493">
        <v>1.0700994664254546</v>
      </c>
      <c r="T159" s="626"/>
      <c r="U159" s="688"/>
      <c r="V159" s="679" t="e">
        <v>#N/A</v>
      </c>
      <c r="W159" s="688">
        <v>0</v>
      </c>
      <c r="X159" s="697">
        <v>0</v>
      </c>
      <c r="Y159" s="688">
        <v>0</v>
      </c>
      <c r="Z159" s="688">
        <v>0</v>
      </c>
      <c r="AA159" s="688">
        <v>0</v>
      </c>
      <c r="AB159" s="697" t="e">
        <v>#N/A</v>
      </c>
      <c r="AC159" s="835">
        <v>0</v>
      </c>
      <c r="AD159" s="688">
        <v>0</v>
      </c>
    </row>
  </sheetData>
  <pageMargins left="0.7" right="0.7" top="0.75" bottom="0.75" header="0.3" footer="0.3"/>
  <pageSetup scale="52" orientation="portrait" r:id="rId1"/>
  <headerFooter>
    <oddFooter>&amp;C11 of 20</oddFooter>
  </headerFooter>
  <colBreaks count="1" manualBreakCount="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6"/>
  <sheetViews>
    <sheetView view="pageBreakPreview" topLeftCell="K209" zoomScaleNormal="100" zoomScaleSheetLayoutView="100" workbookViewId="0">
      <selection activeCell="L229" sqref="L229"/>
    </sheetView>
  </sheetViews>
  <sheetFormatPr defaultRowHeight="15.75"/>
  <cols>
    <col min="1" max="1" width="2.875" style="515" hidden="1" customWidth="1"/>
    <col min="2" max="2" width="33.75" style="515" hidden="1" customWidth="1"/>
    <col min="3" max="3" width="3.875" style="515" hidden="1" customWidth="1"/>
    <col min="4" max="4" width="37.75" style="515" hidden="1" customWidth="1"/>
    <col min="5" max="5" width="8.25" style="515" hidden="1" customWidth="1"/>
    <col min="6" max="6" width="5.5" style="515" hidden="1" customWidth="1"/>
    <col min="7" max="7" width="37.625" style="515" hidden="1" customWidth="1"/>
    <col min="8" max="8" width="31" style="491" customWidth="1"/>
    <col min="9" max="9" width="13.375" style="457" bestFit="1" customWidth="1"/>
    <col min="10" max="10" width="11.75" style="457" customWidth="1"/>
    <col min="11" max="11" width="10.25" style="457" customWidth="1"/>
    <col min="12" max="12" width="11.125" style="457" customWidth="1"/>
    <col min="13" max="13" width="10.875" style="457" customWidth="1"/>
    <col min="14" max="14" width="11.75" style="457" customWidth="1"/>
    <col min="15" max="15" width="12.75" style="457" customWidth="1"/>
    <col min="16" max="16" width="11.75" style="457" customWidth="1"/>
    <col min="17" max="17" width="10.75" style="457" customWidth="1"/>
    <col min="18" max="18" width="6.125" style="479" customWidth="1"/>
    <col min="19" max="19" width="9" style="479" customWidth="1"/>
    <col min="20" max="20" width="10.75" style="515" customWidth="1"/>
    <col min="21" max="21" width="2" style="515" hidden="1" customWidth="1"/>
    <col min="22" max="22" width="14.25" style="515" hidden="1" customWidth="1"/>
    <col min="23" max="23" width="1.5" style="515" hidden="1" customWidth="1"/>
    <col min="24" max="24" width="12" style="515" hidden="1" customWidth="1"/>
    <col min="25" max="25" width="1.5" style="515" hidden="1" customWidth="1"/>
    <col min="26" max="26" width="8" style="515" hidden="1" customWidth="1"/>
    <col min="27" max="27" width="1.375" style="515" hidden="1" customWidth="1"/>
    <col min="28" max="28" width="15.75" style="515" hidden="1" customWidth="1"/>
    <col min="29" max="29" width="16.875" style="827" hidden="1" customWidth="1"/>
    <col min="30" max="30" width="8" style="515" hidden="1" customWidth="1"/>
    <col min="31" max="31" width="10.75" style="515" hidden="1" customWidth="1"/>
    <col min="32" max="32" width="0" style="515" hidden="1" customWidth="1"/>
    <col min="33" max="33" width="16.75" style="515" bestFit="1" customWidth="1"/>
    <col min="34" max="16384" width="9" style="515"/>
  </cols>
  <sheetData>
    <row r="1" spans="1:30">
      <c r="D1" s="478"/>
      <c r="E1" s="478"/>
      <c r="F1" s="478"/>
      <c r="G1" s="478"/>
      <c r="H1" s="612"/>
      <c r="I1" s="628"/>
      <c r="J1" s="628"/>
      <c r="K1" s="628"/>
      <c r="L1" s="628"/>
      <c r="M1" s="628"/>
      <c r="N1" s="628"/>
      <c r="O1" s="628"/>
      <c r="P1" s="628"/>
      <c r="Q1" s="628"/>
      <c r="R1" s="629"/>
      <c r="S1" s="629"/>
      <c r="T1" s="630"/>
    </row>
    <row r="2" spans="1:30" hidden="1">
      <c r="D2" s="480"/>
      <c r="E2" s="480"/>
      <c r="F2" s="480"/>
      <c r="G2" s="480"/>
      <c r="H2" s="612"/>
      <c r="I2" s="628"/>
      <c r="J2" s="628"/>
      <c r="K2" s="628"/>
      <c r="L2" s="628"/>
      <c r="M2" s="628"/>
      <c r="N2" s="628"/>
      <c r="O2" s="628"/>
      <c r="P2" s="628"/>
      <c r="Q2" s="628"/>
      <c r="R2" s="629"/>
      <c r="S2" s="631"/>
      <c r="T2" s="629"/>
    </row>
    <row r="3" spans="1:30" hidden="1">
      <c r="D3" s="478"/>
      <c r="E3" s="478"/>
      <c r="F3" s="478"/>
      <c r="G3" s="478"/>
      <c r="H3" s="612" t="s">
        <v>2307</v>
      </c>
      <c r="I3" s="628"/>
      <c r="J3" s="628"/>
      <c r="K3" s="628"/>
      <c r="L3" s="628"/>
      <c r="M3" s="628"/>
      <c r="N3" s="628"/>
      <c r="O3" s="628"/>
      <c r="P3" s="628"/>
      <c r="Q3" s="628"/>
      <c r="R3" s="629"/>
      <c r="S3" s="631"/>
    </row>
    <row r="4" spans="1:30" hidden="1">
      <c r="D4" s="482"/>
      <c r="E4" s="482"/>
      <c r="F4" s="482"/>
      <c r="G4" s="482"/>
      <c r="H4" s="482" t="s">
        <v>2308</v>
      </c>
      <c r="I4" s="481"/>
      <c r="J4" s="481"/>
      <c r="K4" s="481"/>
      <c r="L4" s="481"/>
      <c r="M4" s="481"/>
      <c r="N4" s="481"/>
      <c r="O4" s="481"/>
      <c r="P4" s="481"/>
      <c r="Q4" s="481"/>
      <c r="R4" s="482"/>
      <c r="S4" s="482"/>
      <c r="T4" s="483"/>
    </row>
    <row r="5" spans="1:30">
      <c r="D5" s="482"/>
      <c r="E5" s="482"/>
      <c r="F5" s="482"/>
      <c r="G5" s="482"/>
      <c r="H5" s="484"/>
      <c r="I5" s="481"/>
      <c r="J5" s="481"/>
      <c r="K5" s="481"/>
      <c r="L5" s="481"/>
      <c r="M5" s="481"/>
      <c r="N5" s="481"/>
      <c r="O5" s="481"/>
      <c r="P5" s="481"/>
      <c r="Q5" s="481"/>
      <c r="R5" s="482"/>
      <c r="S5" s="482"/>
      <c r="T5" s="483"/>
    </row>
    <row r="6" spans="1:30" ht="63.75">
      <c r="A6" s="828" t="s">
        <v>29</v>
      </c>
      <c r="B6" s="828" t="s">
        <v>864</v>
      </c>
      <c r="C6" s="810" t="s">
        <v>29</v>
      </c>
      <c r="D6" s="810" t="s">
        <v>865</v>
      </c>
      <c r="E6" s="810" t="s">
        <v>1496</v>
      </c>
      <c r="F6" s="810" t="s">
        <v>2223</v>
      </c>
      <c r="G6" s="810" t="s">
        <v>2224</v>
      </c>
      <c r="H6" s="810" t="s">
        <v>2007</v>
      </c>
      <c r="I6" s="811" t="s">
        <v>2331</v>
      </c>
      <c r="J6" s="812" t="s">
        <v>2009</v>
      </c>
      <c r="K6" s="812" t="s">
        <v>2010</v>
      </c>
      <c r="L6" s="812" t="s">
        <v>2011</v>
      </c>
      <c r="M6" s="812" t="s">
        <v>2225</v>
      </c>
      <c r="N6" s="812" t="s">
        <v>2012</v>
      </c>
      <c r="O6" s="812" t="s">
        <v>2217</v>
      </c>
      <c r="P6" s="812" t="s">
        <v>2218</v>
      </c>
      <c r="Q6" s="812" t="s">
        <v>2219</v>
      </c>
      <c r="R6" s="809" t="s">
        <v>2333</v>
      </c>
      <c r="S6" s="809" t="s">
        <v>2015</v>
      </c>
      <c r="T6" s="814" t="s">
        <v>2016</v>
      </c>
      <c r="V6" s="829" t="s">
        <v>1599</v>
      </c>
      <c r="X6" s="830" t="s">
        <v>11</v>
      </c>
      <c r="Z6" s="830" t="s">
        <v>1600</v>
      </c>
      <c r="AB6" s="830" t="s">
        <v>1601</v>
      </c>
      <c r="AC6" s="831" t="s">
        <v>1601</v>
      </c>
    </row>
    <row r="7" spans="1:30">
      <c r="A7" s="693"/>
      <c r="B7" s="693"/>
      <c r="C7" s="693"/>
      <c r="D7" s="693"/>
      <c r="E7" s="693"/>
      <c r="F7" s="693"/>
      <c r="G7" s="693"/>
      <c r="H7" s="693"/>
      <c r="I7" s="694" t="s">
        <v>2017</v>
      </c>
      <c r="J7" s="695"/>
      <c r="K7" s="695"/>
      <c r="L7" s="695"/>
      <c r="M7" s="695"/>
      <c r="N7" s="695"/>
      <c r="O7" s="695"/>
      <c r="P7" s="694" t="s">
        <v>2047</v>
      </c>
      <c r="Q7" s="695"/>
      <c r="R7" s="694" t="s">
        <v>2019</v>
      </c>
      <c r="S7" s="696"/>
      <c r="T7" s="696"/>
      <c r="V7" s="832"/>
      <c r="X7" s="833"/>
      <c r="Z7" s="833"/>
      <c r="AB7" s="833"/>
      <c r="AC7" s="834"/>
    </row>
    <row r="8" spans="1:30" hidden="1">
      <c r="B8" s="486"/>
      <c r="C8" s="688"/>
      <c r="D8" s="688"/>
      <c r="E8" s="688"/>
      <c r="F8" s="688"/>
      <c r="G8" s="816"/>
      <c r="H8" s="693" t="s">
        <v>2161</v>
      </c>
      <c r="I8" s="625"/>
      <c r="J8" s="625"/>
      <c r="K8" s="625"/>
      <c r="L8" s="625"/>
      <c r="M8" s="679"/>
      <c r="N8" s="625"/>
      <c r="O8" s="626"/>
      <c r="P8" s="625"/>
      <c r="Q8" s="625"/>
      <c r="R8" s="626"/>
      <c r="S8" s="626"/>
      <c r="T8" s="626"/>
      <c r="U8" s="688"/>
      <c r="V8" s="679"/>
      <c r="W8" s="688"/>
      <c r="X8" s="697"/>
      <c r="Y8" s="688"/>
      <c r="Z8" s="688"/>
      <c r="AA8" s="688"/>
      <c r="AB8" s="688"/>
      <c r="AC8" s="835"/>
      <c r="AD8" s="688"/>
    </row>
    <row r="9" spans="1:30" hidden="1">
      <c r="A9" s="515">
        <v>31</v>
      </c>
      <c r="B9" s="515" t="s">
        <v>1012</v>
      </c>
      <c r="C9" s="688">
        <v>1</v>
      </c>
      <c r="D9" s="688" t="s">
        <v>1384</v>
      </c>
      <c r="E9" s="688" t="s">
        <v>1858</v>
      </c>
      <c r="F9" s="688">
        <v>2</v>
      </c>
      <c r="G9" s="688" t="s">
        <v>2161</v>
      </c>
      <c r="H9" s="708" t="s">
        <v>1385</v>
      </c>
      <c r="I9" s="679">
        <v>157629</v>
      </c>
      <c r="J9" s="679">
        <v>0</v>
      </c>
      <c r="K9" s="679">
        <v>0</v>
      </c>
      <c r="L9" s="679">
        <v>0</v>
      </c>
      <c r="M9" s="679">
        <v>0</v>
      </c>
      <c r="N9" s="679">
        <v>0</v>
      </c>
      <c r="O9" s="679">
        <v>157629</v>
      </c>
      <c r="P9" s="679">
        <v>53.593859999999999</v>
      </c>
      <c r="Q9" s="679">
        <v>53.593859999999999</v>
      </c>
      <c r="R9" s="697">
        <v>8.6290000000000002E-5</v>
      </c>
      <c r="S9" s="697">
        <v>8.4627367093351906E-5</v>
      </c>
      <c r="T9" s="697">
        <v>3.1525799999999999</v>
      </c>
      <c r="U9" s="688"/>
      <c r="V9" s="679">
        <v>1526367.93</v>
      </c>
      <c r="W9" s="688"/>
      <c r="X9" s="697">
        <v>0</v>
      </c>
      <c r="Y9" s="688"/>
      <c r="Z9" s="688"/>
      <c r="AA9" s="688"/>
      <c r="AB9" s="697" t="s">
        <v>1954</v>
      </c>
      <c r="AC9" s="835"/>
      <c r="AD9" s="688"/>
    </row>
    <row r="10" spans="1:30" hidden="1">
      <c r="A10" s="515">
        <v>17</v>
      </c>
      <c r="B10" s="515" t="s">
        <v>1012</v>
      </c>
      <c r="C10" s="688">
        <v>2</v>
      </c>
      <c r="D10" s="688" t="s">
        <v>1391</v>
      </c>
      <c r="E10" s="688" t="s">
        <v>1903</v>
      </c>
      <c r="F10" s="688">
        <v>2</v>
      </c>
      <c r="G10" s="688" t="s">
        <v>2161</v>
      </c>
      <c r="H10" s="708" t="s">
        <v>840</v>
      </c>
      <c r="I10" s="679">
        <v>172406</v>
      </c>
      <c r="J10" s="679">
        <v>0</v>
      </c>
      <c r="K10" s="679">
        <v>0</v>
      </c>
      <c r="L10" s="679">
        <v>0</v>
      </c>
      <c r="M10" s="679">
        <v>0</v>
      </c>
      <c r="N10" s="679">
        <v>0</v>
      </c>
      <c r="O10" s="679">
        <v>172406</v>
      </c>
      <c r="P10" s="679">
        <v>0</v>
      </c>
      <c r="Q10" s="679">
        <v>0</v>
      </c>
      <c r="R10" s="697">
        <v>0</v>
      </c>
      <c r="S10" s="697">
        <v>0</v>
      </c>
      <c r="T10" s="697">
        <v>1.7240599999999999</v>
      </c>
      <c r="U10" s="688"/>
      <c r="V10" s="679">
        <v>9607505.2300000004</v>
      </c>
      <c r="W10" s="688"/>
      <c r="X10" s="697">
        <v>0</v>
      </c>
      <c r="Y10" s="688"/>
      <c r="Z10" s="688"/>
      <c r="AA10" s="688"/>
      <c r="AB10" s="697" t="s">
        <v>1954</v>
      </c>
      <c r="AC10" s="835" t="s">
        <v>2226</v>
      </c>
      <c r="AD10" s="688"/>
    </row>
    <row r="11" spans="1:30" hidden="1">
      <c r="A11" s="515">
        <v>31</v>
      </c>
      <c r="B11" s="515" t="s">
        <v>1012</v>
      </c>
      <c r="C11" s="688">
        <v>3</v>
      </c>
      <c r="D11" s="688" t="s">
        <v>1017</v>
      </c>
      <c r="E11" s="688" t="s">
        <v>1594</v>
      </c>
      <c r="F11" s="688">
        <v>2</v>
      </c>
      <c r="G11" s="688" t="s">
        <v>2161</v>
      </c>
      <c r="H11" s="708" t="s">
        <v>843</v>
      </c>
      <c r="I11" s="679">
        <v>6429358</v>
      </c>
      <c r="J11" s="679">
        <v>0</v>
      </c>
      <c r="K11" s="679">
        <v>0</v>
      </c>
      <c r="L11" s="679">
        <v>0</v>
      </c>
      <c r="M11" s="679">
        <v>0</v>
      </c>
      <c r="N11" s="679">
        <v>0</v>
      </c>
      <c r="O11" s="679">
        <v>6429358</v>
      </c>
      <c r="P11" s="679">
        <v>35940.164700000001</v>
      </c>
      <c r="Q11" s="679">
        <v>153147.30756000002</v>
      </c>
      <c r="R11" s="697">
        <v>0.24657029999999999</v>
      </c>
      <c r="S11" s="697">
        <v>0.24182720588214002</v>
      </c>
      <c r="T11" s="697">
        <v>2.2678511463844702</v>
      </c>
      <c r="U11" s="688"/>
      <c r="V11" s="679">
        <v>109276543.69</v>
      </c>
      <c r="W11" s="688"/>
      <c r="X11" s="697">
        <v>0</v>
      </c>
      <c r="Y11" s="688"/>
      <c r="Z11" s="688"/>
      <c r="AA11" s="688"/>
      <c r="AB11" s="697" t="s">
        <v>1954</v>
      </c>
      <c r="AC11" s="835"/>
      <c r="AD11" s="688"/>
    </row>
    <row r="12" spans="1:30" hidden="1">
      <c r="A12" s="515">
        <v>31</v>
      </c>
      <c r="B12" s="515" t="s">
        <v>1012</v>
      </c>
      <c r="C12" s="688">
        <v>4</v>
      </c>
      <c r="D12" s="688" t="s">
        <v>1396</v>
      </c>
      <c r="E12" s="688" t="s">
        <v>1862</v>
      </c>
      <c r="F12" s="688">
        <v>2</v>
      </c>
      <c r="G12" s="688" t="s">
        <v>2161</v>
      </c>
      <c r="H12" s="708" t="s">
        <v>844</v>
      </c>
      <c r="I12" s="679">
        <v>10108128</v>
      </c>
      <c r="J12" s="679">
        <v>0</v>
      </c>
      <c r="K12" s="679">
        <v>0</v>
      </c>
      <c r="L12" s="679">
        <v>0</v>
      </c>
      <c r="M12" s="679">
        <v>0</v>
      </c>
      <c r="N12" s="679">
        <v>0</v>
      </c>
      <c r="O12" s="679">
        <v>10108128</v>
      </c>
      <c r="P12" s="679">
        <v>20519.49984</v>
      </c>
      <c r="Q12" s="679">
        <v>113918.60256</v>
      </c>
      <c r="R12" s="697">
        <v>0.18341128000000001</v>
      </c>
      <c r="S12" s="697">
        <v>0.17988313209025769</v>
      </c>
      <c r="T12" s="697">
        <v>3.5576341399032101</v>
      </c>
      <c r="U12" s="688"/>
      <c r="V12" s="679">
        <v>101795484.59</v>
      </c>
      <c r="W12" s="688"/>
      <c r="X12" s="697">
        <v>0</v>
      </c>
      <c r="Y12" s="688"/>
      <c r="Z12" s="688"/>
      <c r="AA12" s="688"/>
      <c r="AB12" s="697" t="s">
        <v>1954</v>
      </c>
      <c r="AC12" s="835"/>
      <c r="AD12" s="688"/>
    </row>
    <row r="13" spans="1:30" hidden="1">
      <c r="C13" s="688"/>
      <c r="D13" s="688"/>
      <c r="E13" s="688"/>
      <c r="F13" s="688"/>
      <c r="G13" s="701" t="s">
        <v>2162</v>
      </c>
      <c r="H13" s="710"/>
      <c r="I13" s="492">
        <v>16867521</v>
      </c>
      <c r="J13" s="492">
        <v>0</v>
      </c>
      <c r="K13" s="492">
        <v>0</v>
      </c>
      <c r="L13" s="492">
        <v>0</v>
      </c>
      <c r="M13" s="649">
        <v>0</v>
      </c>
      <c r="N13" s="492">
        <v>0</v>
      </c>
      <c r="O13" s="492">
        <v>16867521</v>
      </c>
      <c r="P13" s="492">
        <v>56513.258400000006</v>
      </c>
      <c r="Q13" s="492">
        <v>267119.50398000004</v>
      </c>
      <c r="R13" s="493">
        <v>0.43006787000000002</v>
      </c>
      <c r="S13" s="493">
        <v>0.42179496533949107</v>
      </c>
      <c r="T13" s="626"/>
      <c r="U13" s="688"/>
      <c r="V13" s="679">
        <v>222205901.44</v>
      </c>
      <c r="W13" s="688">
        <v>0</v>
      </c>
      <c r="X13" s="697">
        <v>0</v>
      </c>
      <c r="Y13" s="688">
        <v>0</v>
      </c>
      <c r="Z13" s="688">
        <v>0</v>
      </c>
      <c r="AA13" s="688">
        <v>0</v>
      </c>
      <c r="AB13" s="697">
        <v>0</v>
      </c>
      <c r="AC13" s="835">
        <v>0</v>
      </c>
      <c r="AD13" s="688">
        <v>0</v>
      </c>
    </row>
    <row r="14" spans="1:30" hidden="1">
      <c r="C14" s="688"/>
      <c r="D14" s="688"/>
      <c r="E14" s="688"/>
      <c r="F14" s="688"/>
      <c r="G14" s="701"/>
      <c r="H14" s="693" t="s">
        <v>2163</v>
      </c>
      <c r="I14" s="625"/>
      <c r="J14" s="625"/>
      <c r="K14" s="625"/>
      <c r="L14" s="625"/>
      <c r="M14" s="679"/>
      <c r="N14" s="625"/>
      <c r="O14" s="625"/>
      <c r="P14" s="625"/>
      <c r="Q14" s="625"/>
      <c r="R14" s="626"/>
      <c r="S14" s="626"/>
      <c r="T14" s="626"/>
      <c r="U14" s="688"/>
      <c r="V14" s="679"/>
      <c r="W14" s="688"/>
      <c r="X14" s="697"/>
      <c r="Y14" s="688"/>
      <c r="Z14" s="688"/>
      <c r="AA14" s="688"/>
      <c r="AB14" s="697"/>
      <c r="AC14" s="835"/>
      <c r="AD14" s="688"/>
    </row>
    <row r="15" spans="1:30" hidden="1">
      <c r="A15" s="515">
        <v>31</v>
      </c>
      <c r="B15" s="515" t="s">
        <v>1012</v>
      </c>
      <c r="C15" s="688">
        <v>5</v>
      </c>
      <c r="D15" s="688" t="s">
        <v>1014</v>
      </c>
      <c r="E15" s="688" t="s">
        <v>1589</v>
      </c>
      <c r="F15" s="688">
        <v>3</v>
      </c>
      <c r="G15" s="688" t="s">
        <v>2163</v>
      </c>
      <c r="H15" s="708" t="s">
        <v>838</v>
      </c>
      <c r="I15" s="679">
        <v>1858077</v>
      </c>
      <c r="J15" s="679">
        <v>0</v>
      </c>
      <c r="K15" s="679">
        <v>0</v>
      </c>
      <c r="L15" s="679">
        <v>0</v>
      </c>
      <c r="M15" s="679">
        <v>0</v>
      </c>
      <c r="N15" s="679">
        <v>0</v>
      </c>
      <c r="O15" s="679">
        <v>1858077</v>
      </c>
      <c r="P15" s="679">
        <v>2396.9193300000002</v>
      </c>
      <c r="Q15" s="679">
        <v>13285.250550000001</v>
      </c>
      <c r="R15" s="697">
        <v>2.138953E-2</v>
      </c>
      <c r="S15" s="697">
        <v>2.0978070533117139E-2</v>
      </c>
      <c r="T15" s="697">
        <v>2.3807368190420299</v>
      </c>
      <c r="U15" s="688"/>
      <c r="V15" s="679">
        <v>12210097.67</v>
      </c>
      <c r="W15" s="688"/>
      <c r="X15" s="697">
        <v>0</v>
      </c>
      <c r="Y15" s="688"/>
      <c r="Z15" s="688"/>
      <c r="AA15" s="688"/>
      <c r="AB15" s="697" t="s">
        <v>1954</v>
      </c>
      <c r="AC15" s="835"/>
      <c r="AD15" s="688"/>
    </row>
    <row r="16" spans="1:30" hidden="1">
      <c r="A16" s="515">
        <v>31</v>
      </c>
      <c r="B16" s="515" t="s">
        <v>1012</v>
      </c>
      <c r="C16" s="688">
        <v>6</v>
      </c>
      <c r="D16" s="688" t="s">
        <v>1388</v>
      </c>
      <c r="E16" s="688" t="s">
        <v>1859</v>
      </c>
      <c r="F16" s="688">
        <v>3</v>
      </c>
      <c r="G16" s="688" t="s">
        <v>2163</v>
      </c>
      <c r="H16" s="708" t="s">
        <v>1389</v>
      </c>
      <c r="I16" s="679">
        <v>1584070</v>
      </c>
      <c r="J16" s="679">
        <v>0</v>
      </c>
      <c r="K16" s="679">
        <v>0</v>
      </c>
      <c r="L16" s="679">
        <v>0</v>
      </c>
      <c r="M16" s="679">
        <v>0</v>
      </c>
      <c r="N16" s="679">
        <v>0</v>
      </c>
      <c r="O16" s="679">
        <v>1584070</v>
      </c>
      <c r="P16" s="679">
        <v>8981.6769000000004</v>
      </c>
      <c r="Q16" s="679">
        <v>15238.7534</v>
      </c>
      <c r="R16" s="697">
        <v>2.4534710000000001E-2</v>
      </c>
      <c r="S16" s="697">
        <v>2.4062748569087286E-2</v>
      </c>
      <c r="T16" s="697">
        <v>0.78574900793650704</v>
      </c>
      <c r="U16" s="688"/>
      <c r="V16" s="679">
        <v>84564.42</v>
      </c>
      <c r="W16" s="688"/>
      <c r="X16" s="697">
        <v>0</v>
      </c>
      <c r="Y16" s="688"/>
      <c r="Z16" s="688"/>
      <c r="AA16" s="688"/>
      <c r="AB16" s="697" t="s">
        <v>1954</v>
      </c>
      <c r="AC16" s="835"/>
      <c r="AD16" s="688"/>
    </row>
    <row r="17" spans="1:30" hidden="1">
      <c r="A17" s="515">
        <v>31</v>
      </c>
      <c r="B17" s="515" t="s">
        <v>1012</v>
      </c>
      <c r="C17" s="688">
        <v>7</v>
      </c>
      <c r="D17" s="688" t="s">
        <v>1018</v>
      </c>
      <c r="E17" s="688" t="s">
        <v>1595</v>
      </c>
      <c r="F17" s="688">
        <v>3</v>
      </c>
      <c r="G17" s="688" t="s">
        <v>2163</v>
      </c>
      <c r="H17" s="708" t="s">
        <v>845</v>
      </c>
      <c r="I17" s="679">
        <v>1948462</v>
      </c>
      <c r="J17" s="679">
        <v>0</v>
      </c>
      <c r="K17" s="679">
        <v>0</v>
      </c>
      <c r="L17" s="679">
        <v>0</v>
      </c>
      <c r="M17" s="679">
        <v>0</v>
      </c>
      <c r="N17" s="679">
        <v>0</v>
      </c>
      <c r="O17" s="679">
        <v>1948462</v>
      </c>
      <c r="P17" s="679">
        <v>13269.026220000002</v>
      </c>
      <c r="Q17" s="679">
        <v>59311.183280000005</v>
      </c>
      <c r="R17" s="697">
        <v>9.5492220000000003E-2</v>
      </c>
      <c r="S17" s="697">
        <v>9.3655304547529059E-2</v>
      </c>
      <c r="T17" s="697">
        <v>4.2933268698976503</v>
      </c>
      <c r="U17" s="688"/>
      <c r="V17" s="679">
        <v>15332686.779999999</v>
      </c>
      <c r="W17" s="688"/>
      <c r="X17" s="697">
        <v>0</v>
      </c>
      <c r="Y17" s="688"/>
      <c r="Z17" s="688"/>
      <c r="AA17" s="688"/>
      <c r="AB17" s="697" t="s">
        <v>1954</v>
      </c>
      <c r="AC17" s="835"/>
      <c r="AD17" s="688"/>
    </row>
    <row r="18" spans="1:30" hidden="1">
      <c r="C18" s="688"/>
      <c r="D18" s="688"/>
      <c r="E18" s="688"/>
      <c r="F18" s="688"/>
      <c r="G18" s="701" t="s">
        <v>2164</v>
      </c>
      <c r="H18" s="710"/>
      <c r="I18" s="492">
        <v>5390609</v>
      </c>
      <c r="J18" s="492">
        <v>0</v>
      </c>
      <c r="K18" s="492">
        <v>0</v>
      </c>
      <c r="L18" s="492">
        <v>0</v>
      </c>
      <c r="M18" s="649">
        <v>0</v>
      </c>
      <c r="N18" s="492">
        <v>0</v>
      </c>
      <c r="O18" s="492">
        <v>5390609</v>
      </c>
      <c r="P18" s="492">
        <v>24647.622450000003</v>
      </c>
      <c r="Q18" s="492">
        <v>87835.18723000001</v>
      </c>
      <c r="R18" s="493">
        <v>0.14141646000000002</v>
      </c>
      <c r="S18" s="493">
        <v>0.13869612364973349</v>
      </c>
      <c r="T18" s="626"/>
      <c r="U18" s="688"/>
      <c r="V18" s="679">
        <v>27627348.869999997</v>
      </c>
      <c r="W18" s="688">
        <v>0</v>
      </c>
      <c r="X18" s="697">
        <v>0</v>
      </c>
      <c r="Y18" s="688">
        <v>0</v>
      </c>
      <c r="Z18" s="688">
        <v>0</v>
      </c>
      <c r="AA18" s="688">
        <v>0</v>
      </c>
      <c r="AB18" s="697">
        <v>0</v>
      </c>
      <c r="AC18" s="835">
        <v>0</v>
      </c>
      <c r="AD18" s="688">
        <v>0</v>
      </c>
    </row>
    <row r="19" spans="1:30" hidden="1">
      <c r="C19" s="688"/>
      <c r="D19" s="688"/>
      <c r="E19" s="688"/>
      <c r="F19" s="688"/>
      <c r="G19" s="701"/>
      <c r="H19" s="693" t="s">
        <v>2165</v>
      </c>
      <c r="I19" s="625"/>
      <c r="J19" s="625"/>
      <c r="K19" s="625"/>
      <c r="L19" s="625"/>
      <c r="M19" s="679"/>
      <c r="N19" s="625"/>
      <c r="O19" s="625"/>
      <c r="P19" s="625"/>
      <c r="Q19" s="625"/>
      <c r="R19" s="626"/>
      <c r="S19" s="626"/>
      <c r="T19" s="626"/>
      <c r="U19" s="688"/>
      <c r="V19" s="679"/>
      <c r="W19" s="688"/>
      <c r="X19" s="697"/>
      <c r="Y19" s="688"/>
      <c r="Z19" s="688"/>
      <c r="AA19" s="688"/>
      <c r="AB19" s="697"/>
      <c r="AC19" s="835"/>
      <c r="AD19" s="688"/>
    </row>
    <row r="20" spans="1:30" hidden="1">
      <c r="A20" s="515">
        <v>30</v>
      </c>
      <c r="B20" s="515" t="s">
        <v>1003</v>
      </c>
      <c r="C20" s="688">
        <v>8</v>
      </c>
      <c r="D20" s="818" t="s">
        <v>1431</v>
      </c>
      <c r="E20" s="688" t="s">
        <v>1852</v>
      </c>
      <c r="F20" s="688">
        <v>4</v>
      </c>
      <c r="G20" s="688" t="s">
        <v>2165</v>
      </c>
      <c r="H20" s="708" t="s">
        <v>1432</v>
      </c>
      <c r="I20" s="679">
        <v>500000</v>
      </c>
      <c r="J20" s="679">
        <v>0</v>
      </c>
      <c r="K20" s="679">
        <v>0</v>
      </c>
      <c r="L20" s="679">
        <v>0</v>
      </c>
      <c r="M20" s="679">
        <v>0</v>
      </c>
      <c r="N20" s="679">
        <v>0</v>
      </c>
      <c r="O20" s="679">
        <v>500000</v>
      </c>
      <c r="P20" s="679">
        <v>1900</v>
      </c>
      <c r="Q20" s="679">
        <v>4115</v>
      </c>
      <c r="R20" s="697">
        <v>6.6252300000000002E-3</v>
      </c>
      <c r="S20" s="697">
        <v>6.4977894032850611E-3</v>
      </c>
      <c r="T20" s="697">
        <v>2.5</v>
      </c>
      <c r="U20" s="688"/>
      <c r="V20" s="679">
        <v>3100000</v>
      </c>
      <c r="W20" s="688"/>
      <c r="X20" s="697">
        <v>0</v>
      </c>
      <c r="Y20" s="688"/>
      <c r="Z20" s="688"/>
      <c r="AA20" s="688"/>
      <c r="AB20" s="697" t="s">
        <v>1954</v>
      </c>
      <c r="AC20" s="835"/>
      <c r="AD20" s="688"/>
    </row>
    <row r="21" spans="1:30" hidden="1">
      <c r="A21" s="515">
        <v>30</v>
      </c>
      <c r="B21" s="515" t="s">
        <v>1003</v>
      </c>
      <c r="C21" s="688">
        <v>9</v>
      </c>
      <c r="D21" s="688" t="s">
        <v>1376</v>
      </c>
      <c r="E21" s="688" t="s">
        <v>1853</v>
      </c>
      <c r="F21" s="688">
        <v>4</v>
      </c>
      <c r="G21" s="688" t="s">
        <v>2165</v>
      </c>
      <c r="H21" s="708" t="s">
        <v>1377</v>
      </c>
      <c r="I21" s="679">
        <v>1333580</v>
      </c>
      <c r="J21" s="679">
        <v>0</v>
      </c>
      <c r="K21" s="679">
        <v>0</v>
      </c>
      <c r="L21" s="679">
        <v>0</v>
      </c>
      <c r="M21" s="679">
        <v>0</v>
      </c>
      <c r="N21" s="679">
        <v>445000</v>
      </c>
      <c r="O21" s="679">
        <v>888580</v>
      </c>
      <c r="P21" s="679">
        <v>4647.2734</v>
      </c>
      <c r="Q21" s="679">
        <v>58770.681200000006</v>
      </c>
      <c r="R21" s="697">
        <v>9.4621999999999998E-2</v>
      </c>
      <c r="S21" s="697">
        <v>9.2801824914995043E-2</v>
      </c>
      <c r="T21" s="697">
        <v>1.0829355208651901</v>
      </c>
      <c r="U21" s="688"/>
      <c r="V21" s="679">
        <v>37339961.119999997</v>
      </c>
      <c r="W21" s="688"/>
      <c r="X21" s="697">
        <v>0</v>
      </c>
      <c r="Y21" s="688"/>
      <c r="Z21" s="688"/>
      <c r="AA21" s="688"/>
      <c r="AB21" s="697" t="s">
        <v>1954</v>
      </c>
      <c r="AC21" s="835"/>
      <c r="AD21" s="688"/>
    </row>
    <row r="22" spans="1:30" hidden="1">
      <c r="A22" s="515">
        <v>30</v>
      </c>
      <c r="B22" s="515" t="s">
        <v>1003</v>
      </c>
      <c r="C22" s="688">
        <v>10</v>
      </c>
      <c r="D22" s="688" t="s">
        <v>1382</v>
      </c>
      <c r="E22" s="688" t="s">
        <v>1857</v>
      </c>
      <c r="F22" s="688">
        <v>4</v>
      </c>
      <c r="G22" s="688" t="s">
        <v>2165</v>
      </c>
      <c r="H22" s="708" t="s">
        <v>1383</v>
      </c>
      <c r="I22" s="679">
        <v>371026</v>
      </c>
      <c r="J22" s="679">
        <v>0</v>
      </c>
      <c r="K22" s="679">
        <v>0</v>
      </c>
      <c r="L22" s="679">
        <v>0</v>
      </c>
      <c r="M22" s="679">
        <v>0</v>
      </c>
      <c r="N22" s="679">
        <v>50000</v>
      </c>
      <c r="O22" s="679">
        <v>321026</v>
      </c>
      <c r="P22" s="679">
        <v>542.53411219999998</v>
      </c>
      <c r="Q22" s="679">
        <v>738.35980000000006</v>
      </c>
      <c r="R22" s="697">
        <v>1.18877E-3</v>
      </c>
      <c r="S22" s="697">
        <v>1.1659068005471875E-3</v>
      </c>
      <c r="T22" s="697">
        <v>0.88436914600550898</v>
      </c>
      <c r="U22" s="688"/>
      <c r="V22" s="679">
        <v>1968553</v>
      </c>
      <c r="W22" s="688"/>
      <c r="X22" s="697">
        <v>0</v>
      </c>
      <c r="Y22" s="688"/>
      <c r="Z22" s="688"/>
      <c r="AA22" s="688"/>
      <c r="AB22" s="697" t="s">
        <v>1954</v>
      </c>
      <c r="AC22" s="835"/>
      <c r="AD22" s="688"/>
    </row>
    <row r="23" spans="1:30" hidden="1">
      <c r="A23" s="515">
        <v>30</v>
      </c>
      <c r="B23" s="515" t="s">
        <v>1003</v>
      </c>
      <c r="C23" s="688">
        <v>11</v>
      </c>
      <c r="D23" s="688" t="s">
        <v>1009</v>
      </c>
      <c r="E23" s="688" t="s">
        <v>1855</v>
      </c>
      <c r="F23" s="688">
        <v>4</v>
      </c>
      <c r="G23" s="688" t="s">
        <v>2165</v>
      </c>
      <c r="H23" s="708" t="s">
        <v>1010</v>
      </c>
      <c r="I23" s="679">
        <v>556752</v>
      </c>
      <c r="J23" s="679">
        <v>0</v>
      </c>
      <c r="K23" s="679">
        <v>0</v>
      </c>
      <c r="L23" s="679">
        <v>0</v>
      </c>
      <c r="M23" s="679">
        <v>0</v>
      </c>
      <c r="N23" s="679">
        <v>184000</v>
      </c>
      <c r="O23" s="679">
        <v>372752</v>
      </c>
      <c r="P23" s="679">
        <v>178.9209208</v>
      </c>
      <c r="Q23" s="679">
        <v>764.14159999999993</v>
      </c>
      <c r="R23" s="697">
        <v>1.23028E-3</v>
      </c>
      <c r="S23" s="697">
        <v>1.2066175433995848E-3</v>
      </c>
      <c r="T23" s="697">
        <v>0.82539387296420497</v>
      </c>
      <c r="U23" s="688"/>
      <c r="V23" s="679">
        <v>39241449.229999997</v>
      </c>
      <c r="W23" s="688"/>
      <c r="X23" s="697">
        <v>0</v>
      </c>
      <c r="Y23" s="688"/>
      <c r="Z23" s="688"/>
      <c r="AA23" s="688"/>
      <c r="AB23" s="697" t="s">
        <v>1954</v>
      </c>
      <c r="AC23" s="835"/>
      <c r="AD23" s="688"/>
    </row>
    <row r="24" spans="1:30" hidden="1">
      <c r="C24" s="688"/>
      <c r="D24" s="688"/>
      <c r="E24" s="688"/>
      <c r="F24" s="688"/>
      <c r="G24" s="701" t="s">
        <v>2166</v>
      </c>
      <c r="H24" s="710"/>
      <c r="I24" s="492">
        <v>2761358</v>
      </c>
      <c r="J24" s="492">
        <v>0</v>
      </c>
      <c r="K24" s="492">
        <v>0</v>
      </c>
      <c r="L24" s="492">
        <v>0</v>
      </c>
      <c r="M24" s="649">
        <v>0</v>
      </c>
      <c r="N24" s="492">
        <v>679000</v>
      </c>
      <c r="O24" s="492">
        <v>2082358</v>
      </c>
      <c r="P24" s="492">
        <v>7268.7284330000002</v>
      </c>
      <c r="Q24" s="492">
        <v>64388.182600000007</v>
      </c>
      <c r="R24" s="493">
        <v>0.10366628</v>
      </c>
      <c r="S24" s="493">
        <v>0.10167213866222688</v>
      </c>
      <c r="T24" s="626"/>
      <c r="U24" s="688"/>
      <c r="V24" s="679">
        <v>81649963.349999994</v>
      </c>
      <c r="W24" s="688">
        <v>0</v>
      </c>
      <c r="X24" s="697">
        <v>0</v>
      </c>
      <c r="Y24" s="688">
        <v>0</v>
      </c>
      <c r="Z24" s="688">
        <v>0</v>
      </c>
      <c r="AA24" s="688">
        <v>0</v>
      </c>
      <c r="AB24" s="697">
        <v>0</v>
      </c>
      <c r="AC24" s="835">
        <v>0</v>
      </c>
      <c r="AD24" s="688">
        <v>0</v>
      </c>
    </row>
    <row r="25" spans="1:30" hidden="1">
      <c r="C25" s="688"/>
      <c r="D25" s="688"/>
      <c r="E25" s="688"/>
      <c r="F25" s="688"/>
      <c r="G25" s="701"/>
      <c r="H25" s="693" t="s">
        <v>2167</v>
      </c>
      <c r="I25" s="625"/>
      <c r="J25" s="625"/>
      <c r="K25" s="625"/>
      <c r="L25" s="625"/>
      <c r="M25" s="679"/>
      <c r="N25" s="625"/>
      <c r="O25" s="625"/>
      <c r="P25" s="625"/>
      <c r="Q25" s="625"/>
      <c r="R25" s="626"/>
      <c r="S25" s="626"/>
      <c r="T25" s="626"/>
      <c r="U25" s="688"/>
      <c r="V25" s="679"/>
      <c r="W25" s="688"/>
      <c r="X25" s="697"/>
      <c r="Y25" s="688"/>
      <c r="Z25" s="688"/>
      <c r="AA25" s="688"/>
      <c r="AB25" s="697"/>
      <c r="AC25" s="835"/>
      <c r="AD25" s="688"/>
    </row>
    <row r="26" spans="1:30" hidden="1">
      <c r="A26" s="515">
        <v>30</v>
      </c>
      <c r="B26" s="515" t="s">
        <v>1003</v>
      </c>
      <c r="C26" s="688">
        <v>12</v>
      </c>
      <c r="D26" s="688" t="s">
        <v>1360</v>
      </c>
      <c r="E26" s="688" t="s">
        <v>1846</v>
      </c>
      <c r="F26" s="688">
        <v>5</v>
      </c>
      <c r="G26" s="688" t="s">
        <v>2167</v>
      </c>
      <c r="H26" s="708" t="s">
        <v>1361</v>
      </c>
      <c r="I26" s="679">
        <v>663832</v>
      </c>
      <c r="J26" s="679">
        <v>0</v>
      </c>
      <c r="K26" s="679">
        <v>0</v>
      </c>
      <c r="L26" s="679">
        <v>0</v>
      </c>
      <c r="M26" s="679">
        <v>0</v>
      </c>
      <c r="N26" s="679">
        <v>0</v>
      </c>
      <c r="O26" s="679">
        <v>663832</v>
      </c>
      <c r="P26" s="679">
        <v>431.49108000000001</v>
      </c>
      <c r="Q26" s="679">
        <v>1427.2388000000001</v>
      </c>
      <c r="R26" s="697">
        <v>2.29788E-3</v>
      </c>
      <c r="S26" s="697">
        <v>2.2536809600479431E-3</v>
      </c>
      <c r="T26" s="697">
        <v>4.4332901467897203</v>
      </c>
      <c r="U26" s="688"/>
      <c r="V26" s="679">
        <v>4019204.16</v>
      </c>
      <c r="W26" s="688"/>
      <c r="X26" s="697">
        <v>0</v>
      </c>
      <c r="Y26" s="688"/>
      <c r="Z26" s="688"/>
      <c r="AA26" s="688"/>
      <c r="AB26" s="697" t="s">
        <v>1954</v>
      </c>
      <c r="AC26" s="835"/>
      <c r="AD26" s="688"/>
    </row>
    <row r="27" spans="1:30" hidden="1">
      <c r="A27" s="515">
        <v>30</v>
      </c>
      <c r="B27" s="515" t="s">
        <v>1003</v>
      </c>
      <c r="C27" s="688">
        <v>13</v>
      </c>
      <c r="D27" s="688" t="s">
        <v>1362</v>
      </c>
      <c r="E27" s="688" t="s">
        <v>1847</v>
      </c>
      <c r="F27" s="688">
        <v>5</v>
      </c>
      <c r="G27" s="688" t="s">
        <v>2167</v>
      </c>
      <c r="H27" s="708" t="s">
        <v>1363</v>
      </c>
      <c r="I27" s="679">
        <v>3988559</v>
      </c>
      <c r="J27" s="679">
        <v>0</v>
      </c>
      <c r="K27" s="679">
        <v>0</v>
      </c>
      <c r="L27" s="679">
        <v>0</v>
      </c>
      <c r="M27" s="679">
        <v>0</v>
      </c>
      <c r="N27" s="679">
        <v>0</v>
      </c>
      <c r="O27" s="679">
        <v>3988559</v>
      </c>
      <c r="P27" s="679">
        <v>7224.9314175000009</v>
      </c>
      <c r="Q27" s="679">
        <v>9014.1433400000005</v>
      </c>
      <c r="R27" s="697">
        <v>1.451296E-2</v>
      </c>
      <c r="S27" s="697">
        <v>1.4233780090970743E-2</v>
      </c>
      <c r="T27" s="697">
        <v>1.2597699820694199</v>
      </c>
      <c r="U27" s="688"/>
      <c r="V27" s="679" t="e">
        <v>#N/A</v>
      </c>
      <c r="W27" s="688"/>
      <c r="X27" s="697">
        <v>0</v>
      </c>
      <c r="Y27" s="688"/>
      <c r="Z27" s="688"/>
      <c r="AA27" s="688"/>
      <c r="AB27" s="697" t="e">
        <v>#N/A</v>
      </c>
      <c r="AC27" s="835"/>
      <c r="AD27" s="688"/>
    </row>
    <row r="28" spans="1:30" hidden="1">
      <c r="A28" s="515">
        <v>30</v>
      </c>
      <c r="B28" s="515" t="s">
        <v>1003</v>
      </c>
      <c r="C28" s="688">
        <v>14</v>
      </c>
      <c r="D28" s="688" t="s">
        <v>1005</v>
      </c>
      <c r="E28" s="688" t="s">
        <v>1848</v>
      </c>
      <c r="F28" s="688">
        <v>5</v>
      </c>
      <c r="G28" s="688" t="s">
        <v>2167</v>
      </c>
      <c r="H28" s="708" t="s">
        <v>1364</v>
      </c>
      <c r="I28" s="679">
        <v>2368064</v>
      </c>
      <c r="J28" s="679">
        <v>0</v>
      </c>
      <c r="K28" s="679">
        <v>0</v>
      </c>
      <c r="L28" s="679">
        <v>0</v>
      </c>
      <c r="M28" s="679">
        <v>0</v>
      </c>
      <c r="N28" s="679">
        <v>490000</v>
      </c>
      <c r="O28" s="679">
        <v>1878064</v>
      </c>
      <c r="P28" s="679">
        <v>1427.3286257</v>
      </c>
      <c r="Q28" s="679">
        <v>2685.6315199999999</v>
      </c>
      <c r="R28" s="697">
        <v>4.3239200000000002E-3</v>
      </c>
      <c r="S28" s="697">
        <v>4.2407455727300975E-3</v>
      </c>
      <c r="T28" s="697">
        <v>2.9977366104064802</v>
      </c>
      <c r="U28" s="688"/>
      <c r="V28" s="679">
        <v>16246805.68</v>
      </c>
      <c r="W28" s="688"/>
      <c r="X28" s="697">
        <v>0</v>
      </c>
      <c r="Y28" s="688"/>
      <c r="Z28" s="688"/>
      <c r="AA28" s="688"/>
      <c r="AB28" s="697" t="s">
        <v>1954</v>
      </c>
      <c r="AC28" s="835"/>
      <c r="AD28" s="688"/>
    </row>
    <row r="29" spans="1:30" hidden="1">
      <c r="A29" s="515">
        <v>30</v>
      </c>
      <c r="B29" s="515" t="s">
        <v>1003</v>
      </c>
      <c r="C29" s="688">
        <v>15</v>
      </c>
      <c r="D29" s="688" t="s">
        <v>1006</v>
      </c>
      <c r="E29" s="688" t="s">
        <v>1585</v>
      </c>
      <c r="F29" s="688">
        <v>5</v>
      </c>
      <c r="G29" s="688" t="s">
        <v>2167</v>
      </c>
      <c r="H29" s="708" t="s">
        <v>2227</v>
      </c>
      <c r="I29" s="679">
        <v>8271554</v>
      </c>
      <c r="J29" s="679">
        <v>0</v>
      </c>
      <c r="K29" s="679">
        <v>0</v>
      </c>
      <c r="L29" s="679">
        <v>0</v>
      </c>
      <c r="M29" s="679">
        <v>0</v>
      </c>
      <c r="N29" s="679">
        <v>0</v>
      </c>
      <c r="O29" s="679">
        <v>8271554</v>
      </c>
      <c r="P29" s="679">
        <v>1654.3112800000001</v>
      </c>
      <c r="Q29" s="679">
        <v>12820.9087</v>
      </c>
      <c r="R29" s="697">
        <v>2.0641929999999999E-2</v>
      </c>
      <c r="S29" s="697">
        <v>2.024485168683967E-2</v>
      </c>
      <c r="T29" s="697">
        <v>2.9036557072794298</v>
      </c>
      <c r="U29" s="688"/>
      <c r="V29" s="679">
        <v>20399309.449999999</v>
      </c>
      <c r="W29" s="688"/>
      <c r="X29" s="697">
        <v>0</v>
      </c>
      <c r="Y29" s="688"/>
      <c r="Z29" s="688"/>
      <c r="AA29" s="688"/>
      <c r="AB29" s="697" t="s">
        <v>1954</v>
      </c>
      <c r="AC29" s="835"/>
      <c r="AD29" s="688"/>
    </row>
    <row r="30" spans="1:30" hidden="1">
      <c r="A30" s="515">
        <v>30</v>
      </c>
      <c r="B30" s="515" t="s">
        <v>1003</v>
      </c>
      <c r="C30" s="688">
        <v>16</v>
      </c>
      <c r="D30" s="688" t="s">
        <v>1365</v>
      </c>
      <c r="E30" s="688" t="s">
        <v>1849</v>
      </c>
      <c r="F30" s="688">
        <v>5</v>
      </c>
      <c r="G30" s="688" t="s">
        <v>2167</v>
      </c>
      <c r="H30" s="708" t="s">
        <v>1366</v>
      </c>
      <c r="I30" s="679">
        <v>6433579</v>
      </c>
      <c r="J30" s="679">
        <v>0</v>
      </c>
      <c r="K30" s="679">
        <v>0</v>
      </c>
      <c r="L30" s="679">
        <v>0</v>
      </c>
      <c r="M30" s="679">
        <v>0</v>
      </c>
      <c r="N30" s="679">
        <v>1429000</v>
      </c>
      <c r="O30" s="679">
        <v>5004579</v>
      </c>
      <c r="P30" s="679">
        <v>4504.1212629000001</v>
      </c>
      <c r="Q30" s="679">
        <v>8157.4637699999994</v>
      </c>
      <c r="R30" s="697">
        <v>1.313368E-2</v>
      </c>
      <c r="S30" s="697">
        <v>1.2881040496327533E-2</v>
      </c>
      <c r="T30" s="697">
        <v>2.3595085585938098</v>
      </c>
      <c r="U30" s="688"/>
      <c r="V30" s="679">
        <v>77968223.230000004</v>
      </c>
      <c r="W30" s="688"/>
      <c r="X30" s="697">
        <v>0</v>
      </c>
      <c r="Y30" s="688"/>
      <c r="Z30" s="688"/>
      <c r="AA30" s="688"/>
      <c r="AB30" s="697" t="s">
        <v>1954</v>
      </c>
      <c r="AC30" s="835"/>
      <c r="AD30" s="688"/>
    </row>
    <row r="31" spans="1:30" hidden="1">
      <c r="A31" s="515">
        <v>17</v>
      </c>
      <c r="B31" s="515" t="s">
        <v>1003</v>
      </c>
      <c r="C31" s="688">
        <v>17</v>
      </c>
      <c r="D31" s="688" t="s">
        <v>1369</v>
      </c>
      <c r="E31" s="688" t="s">
        <v>1904</v>
      </c>
      <c r="F31" s="688">
        <v>5</v>
      </c>
      <c r="G31" s="688" t="s">
        <v>2167</v>
      </c>
      <c r="H31" s="708" t="s">
        <v>836</v>
      </c>
      <c r="I31" s="679">
        <v>98518</v>
      </c>
      <c r="J31" s="679">
        <v>0</v>
      </c>
      <c r="K31" s="679">
        <v>0</v>
      </c>
      <c r="L31" s="679">
        <v>0</v>
      </c>
      <c r="M31" s="679">
        <v>0</v>
      </c>
      <c r="N31" s="679">
        <v>0</v>
      </c>
      <c r="O31" s="679">
        <v>98518</v>
      </c>
      <c r="P31" s="679">
        <v>0</v>
      </c>
      <c r="Q31" s="679">
        <v>0</v>
      </c>
      <c r="R31" s="697">
        <v>0</v>
      </c>
      <c r="S31" s="697">
        <v>0</v>
      </c>
      <c r="T31" s="697">
        <v>0.60317265953603905</v>
      </c>
      <c r="U31" s="688"/>
      <c r="V31" s="679">
        <v>988952.06</v>
      </c>
      <c r="W31" s="688"/>
      <c r="X31" s="697">
        <v>0</v>
      </c>
      <c r="Y31" s="688"/>
      <c r="Z31" s="688"/>
      <c r="AA31" s="688"/>
      <c r="AB31" s="697" t="s">
        <v>1954</v>
      </c>
      <c r="AC31" s="835" t="s">
        <v>2226</v>
      </c>
      <c r="AD31" s="688"/>
    </row>
    <row r="32" spans="1:30" hidden="1">
      <c r="A32" s="515">
        <v>30</v>
      </c>
      <c r="B32" s="515" t="s">
        <v>1003</v>
      </c>
      <c r="C32" s="688">
        <v>18</v>
      </c>
      <c r="D32" s="688" t="s">
        <v>1372</v>
      </c>
      <c r="E32" s="688" t="s">
        <v>1850</v>
      </c>
      <c r="F32" s="688">
        <v>5</v>
      </c>
      <c r="G32" s="688" t="s">
        <v>2167</v>
      </c>
      <c r="H32" s="708" t="s">
        <v>1373</v>
      </c>
      <c r="I32" s="679">
        <v>1775606</v>
      </c>
      <c r="J32" s="679">
        <v>0</v>
      </c>
      <c r="K32" s="679">
        <v>0</v>
      </c>
      <c r="L32" s="679">
        <v>0</v>
      </c>
      <c r="M32" s="679">
        <v>0</v>
      </c>
      <c r="N32" s="679">
        <v>0</v>
      </c>
      <c r="O32" s="679">
        <v>1775606</v>
      </c>
      <c r="P32" s="679">
        <v>0</v>
      </c>
      <c r="Q32" s="679">
        <v>0</v>
      </c>
      <c r="R32" s="697">
        <v>0</v>
      </c>
      <c r="S32" s="697">
        <v>0</v>
      </c>
      <c r="T32" s="697">
        <v>3.49391184573002</v>
      </c>
      <c r="U32" s="688"/>
      <c r="V32" s="679">
        <v>10594362.41</v>
      </c>
      <c r="W32" s="688"/>
      <c r="X32" s="697">
        <v>0</v>
      </c>
      <c r="Y32" s="688"/>
      <c r="Z32" s="688"/>
      <c r="AA32" s="688"/>
      <c r="AB32" s="697" t="s">
        <v>1954</v>
      </c>
      <c r="AC32" s="835" t="s">
        <v>2226</v>
      </c>
      <c r="AD32" s="688"/>
    </row>
    <row r="33" spans="1:30" hidden="1">
      <c r="A33" s="515">
        <v>30</v>
      </c>
      <c r="B33" s="515" t="s">
        <v>1003</v>
      </c>
      <c r="C33" s="688">
        <v>19</v>
      </c>
      <c r="D33" s="688" t="s">
        <v>1374</v>
      </c>
      <c r="E33" s="688" t="s">
        <v>1851</v>
      </c>
      <c r="F33" s="688">
        <v>5</v>
      </c>
      <c r="G33" s="688" t="s">
        <v>2167</v>
      </c>
      <c r="H33" s="708" t="s">
        <v>1375</v>
      </c>
      <c r="I33" s="679">
        <v>993701</v>
      </c>
      <c r="J33" s="679">
        <v>0</v>
      </c>
      <c r="K33" s="679">
        <v>0</v>
      </c>
      <c r="L33" s="679">
        <v>0</v>
      </c>
      <c r="M33" s="679">
        <v>0</v>
      </c>
      <c r="N33" s="679">
        <v>75000</v>
      </c>
      <c r="O33" s="679">
        <v>918701</v>
      </c>
      <c r="P33" s="679">
        <v>3702.3654460999996</v>
      </c>
      <c r="Q33" s="679">
        <v>16499.86996</v>
      </c>
      <c r="R33" s="697">
        <v>2.6565129999999999E-2</v>
      </c>
      <c r="S33" s="697">
        <v>2.6054114260430011E-2</v>
      </c>
      <c r="T33" s="697">
        <v>0.12036141662888</v>
      </c>
      <c r="U33" s="688"/>
      <c r="V33" s="679">
        <v>27565785.300000001</v>
      </c>
      <c r="W33" s="688"/>
      <c r="X33" s="697">
        <v>0</v>
      </c>
      <c r="Y33" s="688"/>
      <c r="Z33" s="688"/>
      <c r="AA33" s="688"/>
      <c r="AB33" s="697" t="s">
        <v>1954</v>
      </c>
      <c r="AC33" s="835"/>
      <c r="AD33" s="688"/>
    </row>
    <row r="34" spans="1:30" hidden="1">
      <c r="A34" s="515">
        <v>30</v>
      </c>
      <c r="B34" s="515" t="s">
        <v>1003</v>
      </c>
      <c r="C34" s="688">
        <v>20</v>
      </c>
      <c r="D34" s="515" t="s">
        <v>2228</v>
      </c>
      <c r="E34" s="688" t="s">
        <v>2229</v>
      </c>
      <c r="F34" s="688">
        <v>5</v>
      </c>
      <c r="G34" s="688" t="s">
        <v>2167</v>
      </c>
      <c r="H34" s="708" t="s">
        <v>2230</v>
      </c>
      <c r="I34" s="679">
        <v>0</v>
      </c>
      <c r="J34" s="679">
        <v>0</v>
      </c>
      <c r="K34" s="679">
        <v>0</v>
      </c>
      <c r="L34" s="679">
        <v>188740</v>
      </c>
      <c r="M34" s="679">
        <v>0</v>
      </c>
      <c r="N34" s="679">
        <v>0</v>
      </c>
      <c r="O34" s="679">
        <v>188740</v>
      </c>
      <c r="P34" s="679">
        <v>0</v>
      </c>
      <c r="Q34" s="679">
        <v>1506.1451999999999</v>
      </c>
      <c r="R34" s="697">
        <v>2.4249200000000001E-3</v>
      </c>
      <c r="S34" s="697">
        <v>2.3782780851442668E-3</v>
      </c>
      <c r="T34" s="697">
        <v>0.12</v>
      </c>
      <c r="U34" s="688"/>
      <c r="V34" s="679" t="e">
        <v>#N/A</v>
      </c>
      <c r="W34" s="688"/>
      <c r="X34" s="697">
        <v>0</v>
      </c>
      <c r="Y34" s="688"/>
      <c r="Z34" s="688"/>
      <c r="AA34" s="688"/>
      <c r="AB34" s="697" t="e">
        <v>#N/A</v>
      </c>
      <c r="AC34" s="835"/>
      <c r="AD34" s="688"/>
    </row>
    <row r="35" spans="1:30" hidden="1">
      <c r="A35" s="515">
        <v>30</v>
      </c>
      <c r="B35" s="515" t="s">
        <v>1003</v>
      </c>
      <c r="C35" s="688">
        <v>21</v>
      </c>
      <c r="D35" s="688" t="s">
        <v>1378</v>
      </c>
      <c r="E35" s="688" t="s">
        <v>1854</v>
      </c>
      <c r="F35" s="688">
        <v>5</v>
      </c>
      <c r="G35" s="688" t="s">
        <v>2167</v>
      </c>
      <c r="H35" s="708" t="s">
        <v>1379</v>
      </c>
      <c r="I35" s="679">
        <v>326292</v>
      </c>
      <c r="J35" s="679">
        <v>0</v>
      </c>
      <c r="K35" s="679">
        <v>0</v>
      </c>
      <c r="L35" s="679">
        <v>0</v>
      </c>
      <c r="M35" s="679">
        <v>0</v>
      </c>
      <c r="N35" s="679">
        <v>0</v>
      </c>
      <c r="O35" s="679">
        <v>326292</v>
      </c>
      <c r="P35" s="679">
        <v>0</v>
      </c>
      <c r="Q35" s="679">
        <v>0</v>
      </c>
      <c r="R35" s="697">
        <v>0</v>
      </c>
      <c r="S35" s="697">
        <v>0</v>
      </c>
      <c r="T35" s="697">
        <v>3.2629199999999998</v>
      </c>
      <c r="U35" s="688"/>
      <c r="V35" s="679">
        <v>3510080.93</v>
      </c>
      <c r="W35" s="688"/>
      <c r="X35" s="697">
        <v>0</v>
      </c>
      <c r="Y35" s="688"/>
      <c r="Z35" s="688"/>
      <c r="AA35" s="688"/>
      <c r="AB35" s="697" t="s">
        <v>1954</v>
      </c>
      <c r="AC35" s="835" t="s">
        <v>2226</v>
      </c>
      <c r="AD35" s="688"/>
    </row>
    <row r="36" spans="1:30" hidden="1">
      <c r="A36" s="515">
        <v>30</v>
      </c>
      <c r="B36" s="515" t="s">
        <v>1003</v>
      </c>
      <c r="C36" s="688">
        <v>22</v>
      </c>
      <c r="D36" s="688" t="s">
        <v>1380</v>
      </c>
      <c r="E36" s="688" t="s">
        <v>1856</v>
      </c>
      <c r="F36" s="688">
        <v>5</v>
      </c>
      <c r="G36" s="688" t="s">
        <v>2167</v>
      </c>
      <c r="H36" s="708" t="s">
        <v>1381</v>
      </c>
      <c r="I36" s="679">
        <v>2262698</v>
      </c>
      <c r="J36" s="679">
        <v>0</v>
      </c>
      <c r="K36" s="679">
        <v>0</v>
      </c>
      <c r="L36" s="679">
        <v>0</v>
      </c>
      <c r="M36" s="679">
        <v>0</v>
      </c>
      <c r="N36" s="679">
        <v>0</v>
      </c>
      <c r="O36" s="679">
        <v>2262698</v>
      </c>
      <c r="P36" s="679">
        <v>2828.3720033</v>
      </c>
      <c r="Q36" s="679">
        <v>5792.5068799999999</v>
      </c>
      <c r="R36" s="697">
        <v>9.3260500000000007E-3</v>
      </c>
      <c r="S36" s="697">
        <v>9.1466560931518365E-3</v>
      </c>
      <c r="T36" s="697">
        <v>4.3992604056492199</v>
      </c>
      <c r="U36" s="688"/>
      <c r="V36" s="679">
        <v>16233569.52</v>
      </c>
      <c r="W36" s="688"/>
      <c r="X36" s="697">
        <v>0</v>
      </c>
      <c r="Y36" s="688"/>
      <c r="Z36" s="688"/>
      <c r="AA36" s="688"/>
      <c r="AB36" s="697" t="s">
        <v>1954</v>
      </c>
      <c r="AC36" s="835"/>
      <c r="AD36" s="688"/>
    </row>
    <row r="37" spans="1:30" hidden="1">
      <c r="C37" s="688"/>
      <c r="D37" s="688"/>
      <c r="E37" s="688"/>
      <c r="F37" s="688"/>
      <c r="G37" s="701" t="s">
        <v>2168</v>
      </c>
      <c r="H37" s="710"/>
      <c r="I37" s="492">
        <v>27182403</v>
      </c>
      <c r="J37" s="492">
        <v>0</v>
      </c>
      <c r="K37" s="492">
        <v>0</v>
      </c>
      <c r="L37" s="492">
        <v>188740</v>
      </c>
      <c r="M37" s="649">
        <v>0</v>
      </c>
      <c r="N37" s="492">
        <v>1994000</v>
      </c>
      <c r="O37" s="492">
        <v>25377143</v>
      </c>
      <c r="P37" s="492">
        <v>21772.921115499998</v>
      </c>
      <c r="Q37" s="492">
        <v>57903.908169999995</v>
      </c>
      <c r="R37" s="493">
        <v>9.3226470000000006E-2</v>
      </c>
      <c r="S37" s="493">
        <v>9.1433147245642096E-2</v>
      </c>
      <c r="T37" s="626"/>
      <c r="U37" s="688"/>
      <c r="V37" s="679" t="e">
        <v>#N/A</v>
      </c>
      <c r="W37" s="688">
        <v>0</v>
      </c>
      <c r="X37" s="697">
        <v>0</v>
      </c>
      <c r="Y37" s="688">
        <v>0</v>
      </c>
      <c r="Z37" s="688">
        <v>0</v>
      </c>
      <c r="AA37" s="688">
        <v>0</v>
      </c>
      <c r="AB37" s="697" t="e">
        <v>#N/A</v>
      </c>
      <c r="AC37" s="835">
        <v>0</v>
      </c>
      <c r="AD37" s="688">
        <v>0</v>
      </c>
    </row>
    <row r="38" spans="1:30" hidden="1">
      <c r="C38" s="688"/>
      <c r="D38" s="688"/>
      <c r="E38" s="688"/>
      <c r="F38" s="688"/>
      <c r="G38" s="701"/>
      <c r="H38" s="693" t="s">
        <v>2169</v>
      </c>
      <c r="I38" s="625"/>
      <c r="J38" s="625"/>
      <c r="K38" s="625"/>
      <c r="L38" s="625"/>
      <c r="M38" s="679"/>
      <c r="N38" s="625"/>
      <c r="O38" s="625"/>
      <c r="P38" s="625"/>
      <c r="Q38" s="625"/>
      <c r="R38" s="626"/>
      <c r="S38" s="626"/>
      <c r="T38" s="626"/>
      <c r="U38" s="688"/>
      <c r="V38" s="679"/>
      <c r="W38" s="688"/>
      <c r="X38" s="697"/>
      <c r="Y38" s="688"/>
      <c r="Z38" s="688"/>
      <c r="AA38" s="688"/>
      <c r="AB38" s="697"/>
      <c r="AC38" s="835"/>
      <c r="AD38" s="688"/>
    </row>
    <row r="39" spans="1:30" hidden="1">
      <c r="A39" s="515">
        <v>26</v>
      </c>
      <c r="B39" s="515" t="s">
        <v>986</v>
      </c>
      <c r="C39" s="688">
        <v>23</v>
      </c>
      <c r="D39" s="688" t="s">
        <v>987</v>
      </c>
      <c r="E39" s="688" t="s">
        <v>1579</v>
      </c>
      <c r="F39" s="688">
        <v>6</v>
      </c>
      <c r="G39" s="688" t="s">
        <v>2169</v>
      </c>
      <c r="H39" s="708" t="s">
        <v>817</v>
      </c>
      <c r="I39" s="679">
        <v>1864104</v>
      </c>
      <c r="J39" s="679">
        <v>0</v>
      </c>
      <c r="K39" s="679">
        <v>0</v>
      </c>
      <c r="L39" s="679">
        <v>0</v>
      </c>
      <c r="M39" s="679">
        <v>0</v>
      </c>
      <c r="N39" s="679">
        <v>185400</v>
      </c>
      <c r="O39" s="679">
        <v>1678704</v>
      </c>
      <c r="P39" s="679">
        <v>106434.59247439999</v>
      </c>
      <c r="Q39" s="679">
        <v>156119.47200000001</v>
      </c>
      <c r="R39" s="697">
        <v>0.25135554999999998</v>
      </c>
      <c r="S39" s="697">
        <v>0.24652040116842255</v>
      </c>
      <c r="T39" s="697">
        <v>0.14660225393332699</v>
      </c>
      <c r="U39" s="688"/>
      <c r="V39" s="679">
        <v>61352802.640000001</v>
      </c>
      <c r="W39" s="688"/>
      <c r="X39" s="697">
        <v>0</v>
      </c>
      <c r="Y39" s="688"/>
      <c r="Z39" s="688"/>
      <c r="AA39" s="688"/>
      <c r="AB39" s="697" t="s">
        <v>1954</v>
      </c>
      <c r="AC39" s="835"/>
      <c r="AD39" s="688"/>
    </row>
    <row r="40" spans="1:30" hidden="1">
      <c r="A40" s="515">
        <v>26</v>
      </c>
      <c r="B40" s="515" t="s">
        <v>986</v>
      </c>
      <c r="C40" s="688">
        <v>24</v>
      </c>
      <c r="D40" s="688" t="s">
        <v>988</v>
      </c>
      <c r="E40" s="688" t="s">
        <v>1826</v>
      </c>
      <c r="F40" s="688">
        <v>6</v>
      </c>
      <c r="G40" s="688" t="s">
        <v>2169</v>
      </c>
      <c r="H40" s="708" t="s">
        <v>818</v>
      </c>
      <c r="I40" s="679">
        <v>30034856</v>
      </c>
      <c r="J40" s="679">
        <v>0</v>
      </c>
      <c r="K40" s="679">
        <v>0</v>
      </c>
      <c r="L40" s="679">
        <v>0</v>
      </c>
      <c r="M40" s="679">
        <v>0</v>
      </c>
      <c r="N40" s="679">
        <v>2304500</v>
      </c>
      <c r="O40" s="679">
        <v>27730356</v>
      </c>
      <c r="P40" s="679">
        <v>253420.50975189998</v>
      </c>
      <c r="Q40" s="679">
        <v>604799.06435999996</v>
      </c>
      <c r="R40" s="697">
        <v>0.97373887999999997</v>
      </c>
      <c r="S40" s="697">
        <v>0.95500776464523141</v>
      </c>
      <c r="T40" s="697">
        <v>2.2003676860038599</v>
      </c>
      <c r="U40" s="688"/>
      <c r="V40" s="679">
        <v>817223734.5</v>
      </c>
      <c r="W40" s="688"/>
      <c r="X40" s="697">
        <v>0</v>
      </c>
      <c r="Y40" s="688"/>
      <c r="Z40" s="688"/>
      <c r="AA40" s="688"/>
      <c r="AB40" s="697" t="s">
        <v>1954</v>
      </c>
      <c r="AC40" s="835"/>
      <c r="AD40" s="688"/>
    </row>
    <row r="41" spans="1:30" hidden="1">
      <c r="A41" s="515">
        <v>26</v>
      </c>
      <c r="B41" s="515" t="s">
        <v>986</v>
      </c>
      <c r="C41" s="688">
        <v>25</v>
      </c>
      <c r="D41" s="688" t="s">
        <v>1829</v>
      </c>
      <c r="E41" s="688" t="s">
        <v>1830</v>
      </c>
      <c r="F41" s="688">
        <v>6</v>
      </c>
      <c r="G41" s="688" t="s">
        <v>2169</v>
      </c>
      <c r="H41" s="708" t="s">
        <v>989</v>
      </c>
      <c r="I41" s="679">
        <v>1438409</v>
      </c>
      <c r="J41" s="679">
        <v>0</v>
      </c>
      <c r="K41" s="679">
        <v>0</v>
      </c>
      <c r="L41" s="679">
        <v>0</v>
      </c>
      <c r="M41" s="679">
        <v>0</v>
      </c>
      <c r="N41" s="679">
        <v>175000</v>
      </c>
      <c r="O41" s="679">
        <v>1263409</v>
      </c>
      <c r="P41" s="679">
        <v>14366.8935738</v>
      </c>
      <c r="Q41" s="679">
        <v>31496.786370000002</v>
      </c>
      <c r="R41" s="697">
        <v>5.0710470000000001E-2</v>
      </c>
      <c r="S41" s="697">
        <v>4.973499020960373E-2</v>
      </c>
      <c r="T41" s="697">
        <v>9.3644376118615702E-2</v>
      </c>
      <c r="U41" s="688"/>
      <c r="V41" s="679" t="e">
        <v>#N/A</v>
      </c>
      <c r="W41" s="688"/>
      <c r="X41" s="697">
        <v>0</v>
      </c>
      <c r="Y41" s="688"/>
      <c r="Z41" s="688"/>
      <c r="AA41" s="688"/>
      <c r="AB41" s="697" t="e">
        <v>#N/A</v>
      </c>
      <c r="AC41" s="835"/>
      <c r="AD41" s="688"/>
    </row>
    <row r="42" spans="1:30" hidden="1">
      <c r="A42" s="515">
        <v>26</v>
      </c>
      <c r="B42" s="515" t="s">
        <v>986</v>
      </c>
      <c r="C42" s="688">
        <v>26</v>
      </c>
      <c r="D42" s="688" t="s">
        <v>1827</v>
      </c>
      <c r="E42" s="688" t="s">
        <v>1828</v>
      </c>
      <c r="F42" s="688">
        <v>6</v>
      </c>
      <c r="G42" s="688" t="s">
        <v>2169</v>
      </c>
      <c r="H42" s="708" t="s">
        <v>990</v>
      </c>
      <c r="I42" s="679">
        <v>84316829</v>
      </c>
      <c r="J42" s="679">
        <v>0</v>
      </c>
      <c r="K42" s="679">
        <v>0</v>
      </c>
      <c r="L42" s="679">
        <v>0</v>
      </c>
      <c r="M42" s="679">
        <v>0</v>
      </c>
      <c r="N42" s="679">
        <v>4148500</v>
      </c>
      <c r="O42" s="679">
        <v>80168329</v>
      </c>
      <c r="P42" s="679">
        <v>865605.27768239996</v>
      </c>
      <c r="Q42" s="679">
        <v>3335002.4864000003</v>
      </c>
      <c r="R42" s="697">
        <v>5.36942231</v>
      </c>
      <c r="S42" s="697">
        <v>5.2661345847045569</v>
      </c>
      <c r="T42" s="697">
        <v>7.2131093099005996</v>
      </c>
      <c r="U42" s="688"/>
      <c r="V42" s="679">
        <v>1061279981</v>
      </c>
      <c r="W42" s="688"/>
      <c r="X42" s="697">
        <v>0</v>
      </c>
      <c r="Y42" s="688"/>
      <c r="Z42" s="688"/>
      <c r="AA42" s="688"/>
      <c r="AB42" s="697" t="s">
        <v>1954</v>
      </c>
      <c r="AC42" s="835"/>
      <c r="AD42" s="688"/>
    </row>
    <row r="43" spans="1:30" hidden="1">
      <c r="A43" s="515">
        <v>26</v>
      </c>
      <c r="B43" s="515" t="s">
        <v>986</v>
      </c>
      <c r="C43" s="688">
        <v>27</v>
      </c>
      <c r="D43" s="688" t="s">
        <v>1343</v>
      </c>
      <c r="E43" s="688" t="s">
        <v>1831</v>
      </c>
      <c r="F43" s="688">
        <v>6</v>
      </c>
      <c r="G43" s="688" t="s">
        <v>2169</v>
      </c>
      <c r="H43" s="708" t="s">
        <v>1344</v>
      </c>
      <c r="I43" s="679">
        <v>397816</v>
      </c>
      <c r="J43" s="679">
        <v>0</v>
      </c>
      <c r="K43" s="679">
        <v>0</v>
      </c>
      <c r="L43" s="679">
        <v>0</v>
      </c>
      <c r="M43" s="679">
        <v>0</v>
      </c>
      <c r="N43" s="679">
        <v>150000</v>
      </c>
      <c r="O43" s="679">
        <v>247816</v>
      </c>
      <c r="P43" s="679">
        <v>1532.2023184</v>
      </c>
      <c r="Q43" s="679">
        <v>2381.5117599999999</v>
      </c>
      <c r="R43" s="697">
        <v>3.8342799999999998E-3</v>
      </c>
      <c r="S43" s="697">
        <v>3.760525365231289E-3</v>
      </c>
      <c r="T43" s="697">
        <v>4.3033174038675202E-2</v>
      </c>
      <c r="U43" s="688"/>
      <c r="V43" s="679">
        <v>5410242.4399999995</v>
      </c>
      <c r="W43" s="688"/>
      <c r="X43" s="697">
        <v>0</v>
      </c>
      <c r="Y43" s="688"/>
      <c r="Z43" s="688"/>
      <c r="AA43" s="688"/>
      <c r="AB43" s="697" t="s">
        <v>1954</v>
      </c>
      <c r="AC43" s="835"/>
      <c r="AD43" s="688"/>
    </row>
    <row r="44" spans="1:30" hidden="1">
      <c r="A44" s="515">
        <v>26</v>
      </c>
      <c r="B44" s="515" t="s">
        <v>986</v>
      </c>
      <c r="C44" s="688">
        <v>28</v>
      </c>
      <c r="D44" s="688" t="s">
        <v>991</v>
      </c>
      <c r="E44" s="688" t="s">
        <v>1835</v>
      </c>
      <c r="F44" s="688">
        <v>6</v>
      </c>
      <c r="G44" s="688" t="s">
        <v>2169</v>
      </c>
      <c r="H44" s="708" t="s">
        <v>819</v>
      </c>
      <c r="I44" s="679">
        <v>6309853</v>
      </c>
      <c r="J44" s="679">
        <v>0</v>
      </c>
      <c r="K44" s="679">
        <v>0</v>
      </c>
      <c r="L44" s="679">
        <v>0</v>
      </c>
      <c r="M44" s="679">
        <v>0</v>
      </c>
      <c r="N44" s="679">
        <v>2285000</v>
      </c>
      <c r="O44" s="679">
        <v>4024853</v>
      </c>
      <c r="P44" s="679">
        <v>20634.936874800002</v>
      </c>
      <c r="Q44" s="679">
        <v>61016.771479999996</v>
      </c>
      <c r="R44" s="697">
        <v>9.8238249999999999E-2</v>
      </c>
      <c r="S44" s="697">
        <v>9.6348513036551661E-2</v>
      </c>
      <c r="T44" s="697">
        <v>0.335471483007311</v>
      </c>
      <c r="U44" s="688"/>
      <c r="V44" s="679">
        <v>342483025.5</v>
      </c>
      <c r="W44" s="688"/>
      <c r="X44" s="697">
        <v>0</v>
      </c>
      <c r="Y44" s="688"/>
      <c r="Z44" s="688"/>
      <c r="AA44" s="688"/>
      <c r="AB44" s="697" t="s">
        <v>1954</v>
      </c>
      <c r="AC44" s="835"/>
      <c r="AD44" s="688"/>
    </row>
    <row r="45" spans="1:30" hidden="1">
      <c r="A45" s="515">
        <v>26</v>
      </c>
      <c r="B45" s="515" t="s">
        <v>986</v>
      </c>
      <c r="C45" s="688">
        <v>29</v>
      </c>
      <c r="D45" s="688" t="s">
        <v>992</v>
      </c>
      <c r="E45" s="688" t="s">
        <v>1580</v>
      </c>
      <c r="F45" s="688">
        <v>6</v>
      </c>
      <c r="G45" s="688" t="s">
        <v>2169</v>
      </c>
      <c r="H45" s="708" t="s">
        <v>820</v>
      </c>
      <c r="I45" s="679">
        <v>1517533</v>
      </c>
      <c r="J45" s="679">
        <v>0</v>
      </c>
      <c r="K45" s="679">
        <v>0</v>
      </c>
      <c r="L45" s="679">
        <v>0</v>
      </c>
      <c r="M45" s="679">
        <v>0</v>
      </c>
      <c r="N45" s="679">
        <v>270000</v>
      </c>
      <c r="O45" s="679">
        <v>1247533</v>
      </c>
      <c r="P45" s="679">
        <v>167389.44005979999</v>
      </c>
      <c r="Q45" s="679">
        <v>246612.32344000001</v>
      </c>
      <c r="R45" s="697">
        <v>0.39705088999999999</v>
      </c>
      <c r="S45" s="697">
        <v>0.38941310861918349</v>
      </c>
      <c r="T45" s="697">
        <v>8.5048292176616205E-2</v>
      </c>
      <c r="U45" s="688"/>
      <c r="V45" s="679">
        <v>125359237.76000001</v>
      </c>
      <c r="W45" s="688"/>
      <c r="X45" s="697">
        <v>0</v>
      </c>
      <c r="Y45" s="688"/>
      <c r="Z45" s="688"/>
      <c r="AA45" s="688"/>
      <c r="AB45" s="697" t="s">
        <v>1954</v>
      </c>
      <c r="AC45" s="835"/>
      <c r="AD45" s="688"/>
    </row>
    <row r="46" spans="1:30" hidden="1">
      <c r="A46" s="515">
        <v>26</v>
      </c>
      <c r="B46" s="515" t="s">
        <v>986</v>
      </c>
      <c r="C46" s="688">
        <v>30</v>
      </c>
      <c r="D46" s="688" t="s">
        <v>993</v>
      </c>
      <c r="E46" s="688" t="s">
        <v>1836</v>
      </c>
      <c r="F46" s="688">
        <v>6</v>
      </c>
      <c r="G46" s="688" t="s">
        <v>2169</v>
      </c>
      <c r="H46" s="708" t="s">
        <v>821</v>
      </c>
      <c r="I46" s="679">
        <v>58007607</v>
      </c>
      <c r="J46" s="679">
        <v>0</v>
      </c>
      <c r="K46" s="679">
        <v>0</v>
      </c>
      <c r="L46" s="679">
        <v>0</v>
      </c>
      <c r="M46" s="679">
        <v>0</v>
      </c>
      <c r="N46" s="679">
        <v>2797500</v>
      </c>
      <c r="O46" s="679">
        <v>55210107</v>
      </c>
      <c r="P46" s="679">
        <v>838962.8616536</v>
      </c>
      <c r="Q46" s="679">
        <v>1597228.3955099999</v>
      </c>
      <c r="R46" s="697">
        <v>2.57157043</v>
      </c>
      <c r="S46" s="697">
        <v>2.5221029752055597</v>
      </c>
      <c r="T46" s="697">
        <v>5.2689876443863</v>
      </c>
      <c r="U46" s="688"/>
      <c r="V46" s="679">
        <v>1449262964.51</v>
      </c>
      <c r="W46" s="688"/>
      <c r="X46" s="697">
        <v>0</v>
      </c>
      <c r="Y46" s="688"/>
      <c r="Z46" s="688"/>
      <c r="AA46" s="688"/>
      <c r="AB46" s="697" t="s">
        <v>1954</v>
      </c>
      <c r="AC46" s="835"/>
      <c r="AD46" s="688"/>
    </row>
    <row r="47" spans="1:30" hidden="1">
      <c r="A47" s="515">
        <v>26</v>
      </c>
      <c r="B47" s="515" t="s">
        <v>986</v>
      </c>
      <c r="C47" s="688">
        <v>31</v>
      </c>
      <c r="D47" s="688" t="s">
        <v>994</v>
      </c>
      <c r="E47" s="688" t="s">
        <v>1837</v>
      </c>
      <c r="F47" s="688">
        <v>6</v>
      </c>
      <c r="G47" s="688" t="s">
        <v>2169</v>
      </c>
      <c r="H47" s="708" t="s">
        <v>823</v>
      </c>
      <c r="I47" s="679">
        <v>12586161</v>
      </c>
      <c r="J47" s="679">
        <v>0</v>
      </c>
      <c r="K47" s="679">
        <v>0</v>
      </c>
      <c r="L47" s="679">
        <v>0</v>
      </c>
      <c r="M47" s="679">
        <v>0</v>
      </c>
      <c r="N47" s="679">
        <v>2281500</v>
      </c>
      <c r="O47" s="679">
        <v>10304661</v>
      </c>
      <c r="P47" s="679">
        <v>19828.301858800001</v>
      </c>
      <c r="Q47" s="679">
        <v>71308.254119999998</v>
      </c>
      <c r="R47" s="697">
        <v>0.11480775</v>
      </c>
      <c r="S47" s="697">
        <v>0.11259927533115292</v>
      </c>
      <c r="T47" s="697">
        <v>0.96083953563768898</v>
      </c>
      <c r="U47" s="688"/>
      <c r="V47" s="679">
        <v>75699099.900000006</v>
      </c>
      <c r="W47" s="688"/>
      <c r="X47" s="697">
        <v>0</v>
      </c>
      <c r="Y47" s="688"/>
      <c r="Z47" s="688"/>
      <c r="AA47" s="688"/>
      <c r="AB47" s="697" t="s">
        <v>1954</v>
      </c>
      <c r="AC47" s="835"/>
      <c r="AD47" s="688"/>
    </row>
    <row r="48" spans="1:30" hidden="1">
      <c r="A48" s="515">
        <v>26</v>
      </c>
      <c r="B48" s="515" t="s">
        <v>986</v>
      </c>
      <c r="C48" s="688">
        <v>32</v>
      </c>
      <c r="D48" s="688" t="s">
        <v>1346</v>
      </c>
      <c r="E48" s="688" t="s">
        <v>1581</v>
      </c>
      <c r="F48" s="688">
        <v>6</v>
      </c>
      <c r="G48" s="688" t="s">
        <v>2169</v>
      </c>
      <c r="H48" s="708" t="s">
        <v>824</v>
      </c>
      <c r="I48" s="679">
        <v>113842</v>
      </c>
      <c r="J48" s="679">
        <v>0</v>
      </c>
      <c r="K48" s="679">
        <v>0</v>
      </c>
      <c r="L48" s="679">
        <v>0</v>
      </c>
      <c r="M48" s="679">
        <v>0</v>
      </c>
      <c r="N48" s="679">
        <v>0</v>
      </c>
      <c r="O48" s="679">
        <v>113842</v>
      </c>
      <c r="P48" s="679">
        <v>13407.560420199999</v>
      </c>
      <c r="Q48" s="679">
        <v>26121.046899999998</v>
      </c>
      <c r="R48" s="697">
        <v>4.2055420000000003E-2</v>
      </c>
      <c r="S48" s="697">
        <v>4.1246430558817028E-2</v>
      </c>
      <c r="T48" s="697">
        <v>1.02281096109927E-2</v>
      </c>
      <c r="U48" s="688"/>
      <c r="V48" s="679">
        <v>22592485</v>
      </c>
      <c r="W48" s="688"/>
      <c r="X48" s="697">
        <v>0</v>
      </c>
      <c r="Y48" s="688"/>
      <c r="Z48" s="688"/>
      <c r="AA48" s="688"/>
      <c r="AB48" s="697" t="s">
        <v>1954</v>
      </c>
      <c r="AC48" s="835"/>
      <c r="AD48" s="688"/>
    </row>
    <row r="49" spans="1:30" hidden="1">
      <c r="A49" s="515">
        <v>26</v>
      </c>
      <c r="B49" s="515" t="s">
        <v>986</v>
      </c>
      <c r="C49" s="688">
        <v>33</v>
      </c>
      <c r="D49" s="688" t="s">
        <v>995</v>
      </c>
      <c r="E49" s="688" t="s">
        <v>1838</v>
      </c>
      <c r="F49" s="688">
        <v>6</v>
      </c>
      <c r="G49" s="688" t="s">
        <v>2169</v>
      </c>
      <c r="H49" s="708" t="s">
        <v>826</v>
      </c>
      <c r="I49" s="679">
        <v>1462078</v>
      </c>
      <c r="J49" s="679">
        <v>0</v>
      </c>
      <c r="K49" s="679">
        <v>0</v>
      </c>
      <c r="L49" s="679">
        <v>0</v>
      </c>
      <c r="M49" s="679">
        <v>0</v>
      </c>
      <c r="N49" s="679">
        <v>350000</v>
      </c>
      <c r="O49" s="679">
        <v>1112078</v>
      </c>
      <c r="P49" s="679">
        <v>33063.573026700004</v>
      </c>
      <c r="Q49" s="679">
        <v>56882.789700000001</v>
      </c>
      <c r="R49" s="697">
        <v>9.1582460000000004E-2</v>
      </c>
      <c r="S49" s="697">
        <v>8.9820750459769769E-2</v>
      </c>
      <c r="T49" s="697">
        <v>5.2271271881419397E-2</v>
      </c>
      <c r="U49" s="688"/>
      <c r="V49" s="679">
        <v>263940702.90000001</v>
      </c>
      <c r="W49" s="688"/>
      <c r="X49" s="697">
        <v>0</v>
      </c>
      <c r="Y49" s="688"/>
      <c r="Z49" s="688"/>
      <c r="AA49" s="688"/>
      <c r="AB49" s="697" t="s">
        <v>1954</v>
      </c>
      <c r="AC49" s="835"/>
      <c r="AD49" s="688"/>
    </row>
    <row r="50" spans="1:30" hidden="1">
      <c r="A50" s="515">
        <v>26</v>
      </c>
      <c r="B50" s="515" t="s">
        <v>986</v>
      </c>
      <c r="C50" s="688">
        <v>34</v>
      </c>
      <c r="D50" s="688" t="s">
        <v>996</v>
      </c>
      <c r="E50" s="688" t="s">
        <v>1839</v>
      </c>
      <c r="F50" s="688">
        <v>6</v>
      </c>
      <c r="G50" s="688" t="s">
        <v>2169</v>
      </c>
      <c r="H50" s="708" t="s">
        <v>827</v>
      </c>
      <c r="I50" s="679">
        <v>4151532</v>
      </c>
      <c r="J50" s="679">
        <v>0</v>
      </c>
      <c r="K50" s="679">
        <v>0</v>
      </c>
      <c r="L50" s="679">
        <v>0</v>
      </c>
      <c r="M50" s="679">
        <v>0</v>
      </c>
      <c r="N50" s="679">
        <v>2500000</v>
      </c>
      <c r="O50" s="679">
        <v>1651532</v>
      </c>
      <c r="P50" s="679">
        <v>2495.1703748</v>
      </c>
      <c r="Q50" s="679">
        <v>3237.0027200000004</v>
      </c>
      <c r="R50" s="697">
        <v>5.21164E-3</v>
      </c>
      <c r="S50" s="697">
        <v>5.1113880856429941E-3</v>
      </c>
      <c r="T50" s="697">
        <v>1.6029853949555199E-2</v>
      </c>
      <c r="U50" s="688"/>
      <c r="V50" s="679">
        <v>180986389.09999999</v>
      </c>
      <c r="W50" s="688"/>
      <c r="X50" s="697">
        <v>0</v>
      </c>
      <c r="Y50" s="688"/>
      <c r="Z50" s="688"/>
      <c r="AA50" s="688"/>
      <c r="AB50" s="697" t="s">
        <v>1954</v>
      </c>
      <c r="AC50" s="835"/>
      <c r="AD50" s="688"/>
    </row>
    <row r="51" spans="1:30" hidden="1">
      <c r="A51" s="515">
        <v>26</v>
      </c>
      <c r="B51" s="515" t="s">
        <v>986</v>
      </c>
      <c r="C51" s="688">
        <v>35</v>
      </c>
      <c r="D51" s="688" t="s">
        <v>997</v>
      </c>
      <c r="E51" s="688" t="s">
        <v>1840</v>
      </c>
      <c r="F51" s="688">
        <v>6</v>
      </c>
      <c r="G51" s="688" t="s">
        <v>2169</v>
      </c>
      <c r="H51" s="708" t="s">
        <v>828</v>
      </c>
      <c r="I51" s="679">
        <v>3823804</v>
      </c>
      <c r="J51" s="679">
        <v>0</v>
      </c>
      <c r="K51" s="679">
        <v>0</v>
      </c>
      <c r="L51" s="679">
        <v>0</v>
      </c>
      <c r="M51" s="679">
        <v>0</v>
      </c>
      <c r="N51" s="679">
        <v>590500</v>
      </c>
      <c r="O51" s="860">
        <v>3233304</v>
      </c>
      <c r="P51" s="679">
        <v>8315.0449012000008</v>
      </c>
      <c r="Q51" s="679">
        <v>21016.475999999999</v>
      </c>
      <c r="R51" s="697">
        <v>3.3836959999999999E-2</v>
      </c>
      <c r="S51" s="697">
        <v>3.3186059549743567E-2</v>
      </c>
      <c r="T51" s="697">
        <v>0.32068837673939399</v>
      </c>
      <c r="U51" s="688"/>
      <c r="V51" s="679">
        <v>219201692.66999999</v>
      </c>
      <c r="W51" s="688"/>
      <c r="X51" s="697">
        <v>0</v>
      </c>
      <c r="Y51" s="688"/>
      <c r="Z51" s="688"/>
      <c r="AA51" s="688"/>
      <c r="AB51" s="697" t="s">
        <v>1954</v>
      </c>
      <c r="AC51" s="835"/>
      <c r="AD51" s="688"/>
    </row>
    <row r="52" spans="1:30" hidden="1">
      <c r="A52" s="515">
        <v>26</v>
      </c>
      <c r="B52" s="515" t="s">
        <v>986</v>
      </c>
      <c r="C52" s="688">
        <v>36</v>
      </c>
      <c r="D52" s="688" t="s">
        <v>998</v>
      </c>
      <c r="E52" s="688" t="s">
        <v>1583</v>
      </c>
      <c r="F52" s="688">
        <v>6</v>
      </c>
      <c r="G52" s="688" t="s">
        <v>2169</v>
      </c>
      <c r="H52" s="708" t="s">
        <v>2057</v>
      </c>
      <c r="I52" s="679">
        <v>11179004</v>
      </c>
      <c r="J52" s="679">
        <v>0</v>
      </c>
      <c r="K52" s="679">
        <v>0</v>
      </c>
      <c r="L52" s="679">
        <v>20878413</v>
      </c>
      <c r="M52" s="679">
        <v>0</v>
      </c>
      <c r="N52" s="679">
        <v>11177000</v>
      </c>
      <c r="O52" s="860">
        <v>20880417</v>
      </c>
      <c r="P52" s="679">
        <v>32573.7912</v>
      </c>
      <c r="Q52" s="679">
        <v>35496.708899999998</v>
      </c>
      <c r="R52" s="697">
        <v>5.7150430000000002E-2</v>
      </c>
      <c r="S52" s="697">
        <v>5.6051066571546654E-2</v>
      </c>
      <c r="T52" s="697">
        <v>0.78156832926786102</v>
      </c>
      <c r="U52" s="688"/>
      <c r="V52" s="679">
        <v>41238248.759999998</v>
      </c>
      <c r="W52" s="688"/>
      <c r="X52" s="697">
        <v>0</v>
      </c>
      <c r="Y52" s="688"/>
      <c r="Z52" s="688"/>
      <c r="AA52" s="688"/>
      <c r="AB52" s="697" t="s">
        <v>1954</v>
      </c>
      <c r="AC52" s="835"/>
      <c r="AD52" s="688"/>
    </row>
    <row r="53" spans="1:30" hidden="1">
      <c r="A53" s="515">
        <v>26</v>
      </c>
      <c r="B53" s="515" t="s">
        <v>986</v>
      </c>
      <c r="C53" s="688">
        <v>37</v>
      </c>
      <c r="D53" s="688" t="s">
        <v>1348</v>
      </c>
      <c r="E53" s="688" t="s">
        <v>1842</v>
      </c>
      <c r="F53" s="688">
        <v>6</v>
      </c>
      <c r="G53" s="688" t="s">
        <v>2169</v>
      </c>
      <c r="H53" s="708" t="s">
        <v>830</v>
      </c>
      <c r="I53" s="679">
        <v>2507478</v>
      </c>
      <c r="J53" s="679">
        <v>0</v>
      </c>
      <c r="K53" s="679">
        <v>0</v>
      </c>
      <c r="L53" s="679">
        <v>0</v>
      </c>
      <c r="M53" s="679">
        <v>0</v>
      </c>
      <c r="N53" s="679">
        <v>1975500</v>
      </c>
      <c r="O53" s="860">
        <v>531978</v>
      </c>
      <c r="P53" s="679">
        <v>1111.8340201000001</v>
      </c>
      <c r="Q53" s="679">
        <v>1893.84168</v>
      </c>
      <c r="R53" s="697">
        <v>3.0491200000000002E-3</v>
      </c>
      <c r="S53" s="697">
        <v>2.9904700850069445E-3</v>
      </c>
      <c r="T53" s="697">
        <v>4.9349542421767499E-2</v>
      </c>
      <c r="U53" s="688"/>
      <c r="V53" s="679">
        <v>84870204.939999998</v>
      </c>
      <c r="W53" s="688"/>
      <c r="X53" s="697">
        <v>0</v>
      </c>
      <c r="Y53" s="688"/>
      <c r="Z53" s="688"/>
      <c r="AA53" s="688"/>
      <c r="AB53" s="697" t="s">
        <v>1954</v>
      </c>
      <c r="AC53" s="835"/>
      <c r="AD53" s="688"/>
    </row>
    <row r="54" spans="1:30" hidden="1">
      <c r="A54" s="515">
        <v>26</v>
      </c>
      <c r="B54" s="515" t="s">
        <v>986</v>
      </c>
      <c r="C54" s="688">
        <v>38</v>
      </c>
      <c r="D54" s="688" t="s">
        <v>1000</v>
      </c>
      <c r="E54" s="688" t="s">
        <v>1841</v>
      </c>
      <c r="F54" s="688">
        <v>6</v>
      </c>
      <c r="G54" s="688" t="s">
        <v>2169</v>
      </c>
      <c r="H54" s="708" t="s">
        <v>829</v>
      </c>
      <c r="I54" s="679">
        <v>117273049</v>
      </c>
      <c r="J54" s="679">
        <v>0</v>
      </c>
      <c r="K54" s="679">
        <v>0</v>
      </c>
      <c r="L54" s="679">
        <v>0</v>
      </c>
      <c r="M54" s="679">
        <v>0</v>
      </c>
      <c r="N54" s="679">
        <v>4839500</v>
      </c>
      <c r="O54" s="860">
        <v>112433549</v>
      </c>
      <c r="P54" s="679">
        <v>359132.50879420002</v>
      </c>
      <c r="Q54" s="679">
        <v>1495366.2017000001</v>
      </c>
      <c r="R54" s="697">
        <v>2.4075702099999998</v>
      </c>
      <c r="S54" s="697">
        <v>2.3612575114062921</v>
      </c>
      <c r="T54" s="697">
        <v>10.198391964903999</v>
      </c>
      <c r="U54" s="688"/>
      <c r="V54" s="679">
        <v>1782419531.1700001</v>
      </c>
      <c r="W54" s="688"/>
      <c r="X54" s="697">
        <v>0</v>
      </c>
      <c r="Y54" s="688"/>
      <c r="Z54" s="688"/>
      <c r="AA54" s="688"/>
      <c r="AB54" s="697" t="s">
        <v>1954</v>
      </c>
      <c r="AC54" s="835"/>
      <c r="AD54" s="688"/>
    </row>
    <row r="55" spans="1:30" hidden="1">
      <c r="A55" s="515">
        <v>26</v>
      </c>
      <c r="B55" s="515" t="s">
        <v>986</v>
      </c>
      <c r="C55" s="688">
        <v>39</v>
      </c>
      <c r="D55" s="688" t="s">
        <v>1001</v>
      </c>
      <c r="E55" s="688" t="s">
        <v>480</v>
      </c>
      <c r="F55" s="688">
        <v>6</v>
      </c>
      <c r="G55" s="688" t="s">
        <v>2169</v>
      </c>
      <c r="H55" s="708" t="s">
        <v>831</v>
      </c>
      <c r="I55" s="679">
        <v>823599</v>
      </c>
      <c r="J55" s="679">
        <v>0</v>
      </c>
      <c r="K55" s="679">
        <v>0</v>
      </c>
      <c r="L55" s="679">
        <v>0</v>
      </c>
      <c r="M55" s="679">
        <v>0</v>
      </c>
      <c r="N55" s="679">
        <v>25000</v>
      </c>
      <c r="O55" s="860">
        <v>798599</v>
      </c>
      <c r="P55" s="679">
        <v>87889.272630099993</v>
      </c>
      <c r="Q55" s="679">
        <v>117170.44528</v>
      </c>
      <c r="R55" s="697">
        <v>0.18864681999999999</v>
      </c>
      <c r="S55" s="697">
        <v>0.18501795327304399</v>
      </c>
      <c r="T55" s="697">
        <v>6.5235438882053007E-2</v>
      </c>
      <c r="U55" s="688"/>
      <c r="V55" s="679">
        <v>62807059.960000001</v>
      </c>
      <c r="W55" s="688"/>
      <c r="X55" s="697">
        <v>0</v>
      </c>
      <c r="Y55" s="688"/>
      <c r="Z55" s="688"/>
      <c r="AA55" s="688"/>
      <c r="AB55" s="697" t="s">
        <v>1954</v>
      </c>
      <c r="AC55" s="835"/>
      <c r="AD55" s="688"/>
    </row>
    <row r="56" spans="1:30" hidden="1">
      <c r="C56" s="688"/>
      <c r="D56" s="688"/>
      <c r="E56" s="688"/>
      <c r="F56" s="688"/>
      <c r="G56" s="701" t="s">
        <v>2170</v>
      </c>
      <c r="H56" s="710"/>
      <c r="I56" s="492">
        <v>337807554</v>
      </c>
      <c r="J56" s="492">
        <v>0</v>
      </c>
      <c r="K56" s="492">
        <v>0</v>
      </c>
      <c r="L56" s="492">
        <v>20878413</v>
      </c>
      <c r="M56" s="649">
        <v>0</v>
      </c>
      <c r="N56" s="492">
        <v>36054900</v>
      </c>
      <c r="O56" s="861">
        <v>322631067</v>
      </c>
      <c r="P56" s="492">
        <v>2826163.7716152002</v>
      </c>
      <c r="Q56" s="492">
        <v>7863149.5783200003</v>
      </c>
      <c r="R56" s="493">
        <v>12.659831870000001</v>
      </c>
      <c r="S56" s="493">
        <v>12.416303768275355</v>
      </c>
      <c r="T56" s="626"/>
      <c r="U56" s="688"/>
      <c r="V56" s="679" t="e">
        <v>#N/A</v>
      </c>
      <c r="W56" s="688">
        <v>0</v>
      </c>
      <c r="X56" s="697">
        <v>0</v>
      </c>
      <c r="Y56" s="688">
        <v>0</v>
      </c>
      <c r="Z56" s="688">
        <v>0</v>
      </c>
      <c r="AA56" s="688">
        <v>0</v>
      </c>
      <c r="AB56" s="697" t="e">
        <v>#N/A</v>
      </c>
      <c r="AC56" s="835">
        <v>0</v>
      </c>
      <c r="AD56" s="688">
        <v>0</v>
      </c>
    </row>
    <row r="57" spans="1:30" hidden="1">
      <c r="C57" s="688"/>
      <c r="D57" s="688"/>
      <c r="E57" s="688"/>
      <c r="F57" s="688"/>
      <c r="G57" s="701"/>
      <c r="H57" s="693" t="s">
        <v>2171</v>
      </c>
      <c r="I57" s="625"/>
      <c r="J57" s="625"/>
      <c r="K57" s="625"/>
      <c r="L57" s="625"/>
      <c r="M57" s="679"/>
      <c r="N57" s="625"/>
      <c r="O57" s="625"/>
      <c r="P57" s="625"/>
      <c r="Q57" s="625"/>
      <c r="R57" s="626"/>
      <c r="S57" s="626"/>
      <c r="T57" s="626"/>
      <c r="U57" s="688"/>
      <c r="V57" s="679"/>
      <c r="W57" s="688"/>
      <c r="X57" s="697"/>
      <c r="Y57" s="688"/>
      <c r="Z57" s="688"/>
      <c r="AA57" s="688"/>
      <c r="AB57" s="697"/>
      <c r="AC57" s="835"/>
      <c r="AD57" s="688"/>
    </row>
    <row r="58" spans="1:30" hidden="1">
      <c r="A58" s="515">
        <v>17</v>
      </c>
      <c r="B58" s="515" t="s">
        <v>931</v>
      </c>
      <c r="C58" s="688">
        <v>40</v>
      </c>
      <c r="D58" s="688" t="s">
        <v>1170</v>
      </c>
      <c r="E58" s="688" t="s">
        <v>1720</v>
      </c>
      <c r="F58" s="688">
        <v>8</v>
      </c>
      <c r="G58" s="688" t="s">
        <v>2171</v>
      </c>
      <c r="H58" s="708" t="s">
        <v>701</v>
      </c>
      <c r="I58" s="679">
        <v>93592</v>
      </c>
      <c r="J58" s="679">
        <v>0</v>
      </c>
      <c r="K58" s="679">
        <v>0</v>
      </c>
      <c r="L58" s="679">
        <v>0</v>
      </c>
      <c r="M58" s="679">
        <v>0</v>
      </c>
      <c r="N58" s="679">
        <v>0</v>
      </c>
      <c r="O58" s="679">
        <v>93592</v>
      </c>
      <c r="P58" s="679">
        <v>0</v>
      </c>
      <c r="Q58" s="679">
        <v>832.9688000000001</v>
      </c>
      <c r="R58" s="697">
        <v>1.3411E-3</v>
      </c>
      <c r="S58" s="697">
        <v>1.3152991110345258E-3</v>
      </c>
      <c r="T58" s="697">
        <v>1.2114214709156299</v>
      </c>
      <c r="U58" s="688"/>
      <c r="V58" s="679">
        <v>936858.46</v>
      </c>
      <c r="W58" s="688"/>
      <c r="X58" s="697">
        <v>0</v>
      </c>
      <c r="Y58" s="688"/>
      <c r="Z58" s="688"/>
      <c r="AA58" s="688"/>
      <c r="AB58" s="697" t="s">
        <v>1954</v>
      </c>
      <c r="AC58" s="835"/>
      <c r="AD58" s="688"/>
    </row>
    <row r="59" spans="1:30" hidden="1">
      <c r="A59" s="515">
        <v>17</v>
      </c>
      <c r="B59" s="515" t="s">
        <v>931</v>
      </c>
      <c r="C59" s="688">
        <v>41</v>
      </c>
      <c r="D59" s="688" t="s">
        <v>1177</v>
      </c>
      <c r="E59" s="688" t="s">
        <v>1724</v>
      </c>
      <c r="F59" s="688">
        <v>8</v>
      </c>
      <c r="G59" s="688" t="s">
        <v>2171</v>
      </c>
      <c r="H59" s="708" t="s">
        <v>706</v>
      </c>
      <c r="I59" s="679">
        <v>918523</v>
      </c>
      <c r="J59" s="679">
        <v>0</v>
      </c>
      <c r="K59" s="679">
        <v>0</v>
      </c>
      <c r="L59" s="679">
        <v>0</v>
      </c>
      <c r="M59" s="679">
        <v>0</v>
      </c>
      <c r="N59" s="679">
        <v>555000</v>
      </c>
      <c r="O59" s="679">
        <v>363523</v>
      </c>
      <c r="P59" s="679">
        <v>436.22753669999997</v>
      </c>
      <c r="Q59" s="679">
        <v>803.38582999999994</v>
      </c>
      <c r="R59" s="697">
        <v>1.2934699999999999E-3</v>
      </c>
      <c r="S59" s="697">
        <v>1.2685861319376361E-3</v>
      </c>
      <c r="T59" s="697">
        <v>0.14012367878669399</v>
      </c>
      <c r="U59" s="688"/>
      <c r="V59" s="679">
        <v>22757009.850000001</v>
      </c>
      <c r="W59" s="688"/>
      <c r="X59" s="697">
        <v>0</v>
      </c>
      <c r="Y59" s="688"/>
      <c r="Z59" s="688"/>
      <c r="AA59" s="688"/>
      <c r="AB59" s="697" t="s">
        <v>1954</v>
      </c>
      <c r="AC59" s="835"/>
      <c r="AD59" s="688"/>
    </row>
    <row r="60" spans="1:30" hidden="1">
      <c r="A60" s="515">
        <v>17</v>
      </c>
      <c r="B60" s="515" t="s">
        <v>931</v>
      </c>
      <c r="C60" s="688">
        <v>42</v>
      </c>
      <c r="D60" s="688" t="s">
        <v>1722</v>
      </c>
      <c r="E60" s="688" t="s">
        <v>1723</v>
      </c>
      <c r="F60" s="688">
        <v>8</v>
      </c>
      <c r="G60" s="688" t="s">
        <v>2171</v>
      </c>
      <c r="H60" s="708" t="s">
        <v>1174</v>
      </c>
      <c r="I60" s="679">
        <v>358753</v>
      </c>
      <c r="J60" s="679">
        <v>0</v>
      </c>
      <c r="K60" s="679">
        <v>0</v>
      </c>
      <c r="L60" s="679">
        <v>0</v>
      </c>
      <c r="M60" s="679">
        <v>0</v>
      </c>
      <c r="N60" s="679">
        <v>0</v>
      </c>
      <c r="O60" s="679">
        <v>358753</v>
      </c>
      <c r="P60" s="679">
        <v>0</v>
      </c>
      <c r="Q60" s="679">
        <v>0</v>
      </c>
      <c r="R60" s="697">
        <v>0</v>
      </c>
      <c r="S60" s="697">
        <v>0</v>
      </c>
      <c r="T60" s="697">
        <v>4.8135381725479602</v>
      </c>
      <c r="U60" s="688"/>
      <c r="V60" s="679">
        <v>3587538.87</v>
      </c>
      <c r="W60" s="688"/>
      <c r="X60" s="697">
        <v>0</v>
      </c>
      <c r="Y60" s="688"/>
      <c r="Z60" s="688"/>
      <c r="AA60" s="688"/>
      <c r="AB60" s="697" t="s">
        <v>1954</v>
      </c>
      <c r="AC60" s="835" t="s">
        <v>2226</v>
      </c>
      <c r="AD60" s="688"/>
    </row>
    <row r="61" spans="1:30" hidden="1">
      <c r="A61" s="515">
        <v>17</v>
      </c>
      <c r="B61" s="515" t="s">
        <v>931</v>
      </c>
      <c r="C61" s="688">
        <v>43</v>
      </c>
      <c r="D61" s="688" t="s">
        <v>1180</v>
      </c>
      <c r="E61" s="688" t="s">
        <v>1725</v>
      </c>
      <c r="F61" s="688">
        <v>8</v>
      </c>
      <c r="G61" s="688" t="s">
        <v>2171</v>
      </c>
      <c r="H61" s="708" t="s">
        <v>709</v>
      </c>
      <c r="I61" s="679">
        <v>1142800</v>
      </c>
      <c r="J61" s="679">
        <v>0</v>
      </c>
      <c r="K61" s="679">
        <v>0</v>
      </c>
      <c r="L61" s="679">
        <v>0</v>
      </c>
      <c r="M61" s="679">
        <v>0</v>
      </c>
      <c r="N61" s="679">
        <v>2000</v>
      </c>
      <c r="O61" s="679">
        <v>1140800</v>
      </c>
      <c r="P61" s="679">
        <v>0</v>
      </c>
      <c r="Q61" s="679">
        <v>7825.8879999999999</v>
      </c>
      <c r="R61" s="697">
        <v>1.2599839999999999E-2</v>
      </c>
      <c r="S61" s="697">
        <v>1.2357465885223747E-2</v>
      </c>
      <c r="T61" s="697">
        <v>7.5166370165381799</v>
      </c>
      <c r="U61" s="688"/>
      <c r="V61" s="679">
        <v>13899220.609999999</v>
      </c>
      <c r="W61" s="688"/>
      <c r="X61" s="697">
        <v>0</v>
      </c>
      <c r="Y61" s="688"/>
      <c r="Z61" s="688"/>
      <c r="AA61" s="688"/>
      <c r="AB61" s="697" t="s">
        <v>1954</v>
      </c>
      <c r="AC61" s="835"/>
      <c r="AD61" s="688"/>
    </row>
    <row r="62" spans="1:30" hidden="1">
      <c r="A62" s="515">
        <v>17</v>
      </c>
      <c r="B62" s="515" t="s">
        <v>931</v>
      </c>
      <c r="C62" s="688">
        <v>44</v>
      </c>
      <c r="D62" s="688" t="s">
        <v>1185</v>
      </c>
      <c r="E62" s="688" t="s">
        <v>1728</v>
      </c>
      <c r="F62" s="688">
        <v>8</v>
      </c>
      <c r="G62" s="688" t="s">
        <v>2171</v>
      </c>
      <c r="H62" s="708" t="s">
        <v>713</v>
      </c>
      <c r="I62" s="679">
        <v>80578</v>
      </c>
      <c r="J62" s="679">
        <v>0</v>
      </c>
      <c r="K62" s="679">
        <v>0</v>
      </c>
      <c r="L62" s="679">
        <v>0</v>
      </c>
      <c r="M62" s="679">
        <v>0</v>
      </c>
      <c r="N62" s="679">
        <v>0</v>
      </c>
      <c r="O62" s="679">
        <v>80578</v>
      </c>
      <c r="P62" s="679">
        <v>392.03325000000001</v>
      </c>
      <c r="Q62" s="679">
        <v>3335.9292</v>
      </c>
      <c r="R62" s="697">
        <v>5.3709099999999996E-3</v>
      </c>
      <c r="S62" s="697">
        <v>5.2675979115113514E-3</v>
      </c>
      <c r="T62" s="697">
        <v>2.2062866217622199</v>
      </c>
      <c r="U62" s="688"/>
      <c r="V62" s="679">
        <v>672322</v>
      </c>
      <c r="W62" s="688"/>
      <c r="X62" s="697">
        <v>0</v>
      </c>
      <c r="Y62" s="688"/>
      <c r="Z62" s="688"/>
      <c r="AA62" s="688"/>
      <c r="AB62" s="697" t="s">
        <v>1954</v>
      </c>
      <c r="AC62" s="835"/>
      <c r="AD62" s="688"/>
    </row>
    <row r="63" spans="1:30" hidden="1">
      <c r="A63" s="515">
        <v>17</v>
      </c>
      <c r="B63" s="515" t="s">
        <v>931</v>
      </c>
      <c r="C63" s="688">
        <v>45</v>
      </c>
      <c r="D63" s="688" t="s">
        <v>1190</v>
      </c>
      <c r="E63" s="688" t="s">
        <v>1731</v>
      </c>
      <c r="F63" s="688">
        <v>8</v>
      </c>
      <c r="G63" s="688" t="s">
        <v>2171</v>
      </c>
      <c r="H63" s="708" t="s">
        <v>716</v>
      </c>
      <c r="I63" s="679">
        <v>602461</v>
      </c>
      <c r="J63" s="679">
        <v>0</v>
      </c>
      <c r="K63" s="679">
        <v>0</v>
      </c>
      <c r="L63" s="679">
        <v>0</v>
      </c>
      <c r="M63" s="679">
        <v>0</v>
      </c>
      <c r="N63" s="679">
        <v>20000</v>
      </c>
      <c r="O63" s="679">
        <v>582461</v>
      </c>
      <c r="P63" s="679">
        <v>0</v>
      </c>
      <c r="Q63" s="679">
        <v>3494.7660000000001</v>
      </c>
      <c r="R63" s="697">
        <v>5.6266399999999996E-3</v>
      </c>
      <c r="S63" s="697">
        <v>5.5184091085688745E-3</v>
      </c>
      <c r="T63" s="697">
        <v>5.9428731762064997</v>
      </c>
      <c r="U63" s="688"/>
      <c r="V63" s="679">
        <v>8190215.2800000003</v>
      </c>
      <c r="W63" s="688"/>
      <c r="X63" s="697">
        <v>0</v>
      </c>
      <c r="Y63" s="688"/>
      <c r="Z63" s="688"/>
      <c r="AA63" s="688"/>
      <c r="AB63" s="697" t="s">
        <v>1954</v>
      </c>
      <c r="AC63" s="835"/>
      <c r="AD63" s="688"/>
    </row>
    <row r="64" spans="1:30" hidden="1">
      <c r="A64" s="515">
        <v>17</v>
      </c>
      <c r="B64" s="515" t="s">
        <v>931</v>
      </c>
      <c r="C64" s="688">
        <v>46</v>
      </c>
      <c r="D64" s="818" t="s">
        <v>1428</v>
      </c>
      <c r="E64" s="688" t="s">
        <v>1736</v>
      </c>
      <c r="F64" s="688">
        <v>8</v>
      </c>
      <c r="G64" s="688" t="s">
        <v>2171</v>
      </c>
      <c r="H64" s="708" t="s">
        <v>1429</v>
      </c>
      <c r="I64" s="679">
        <v>1048579</v>
      </c>
      <c r="J64" s="679">
        <v>0</v>
      </c>
      <c r="K64" s="679">
        <v>0</v>
      </c>
      <c r="L64" s="679">
        <v>0</v>
      </c>
      <c r="M64" s="679">
        <v>0</v>
      </c>
      <c r="N64" s="679">
        <v>0</v>
      </c>
      <c r="O64" s="679">
        <v>1048579</v>
      </c>
      <c r="P64" s="679">
        <v>5505.0394500000002</v>
      </c>
      <c r="Q64" s="679">
        <v>54440.334237800002</v>
      </c>
      <c r="R64" s="697">
        <v>8.7650049999999993E-2</v>
      </c>
      <c r="S64" s="697">
        <v>8.59639919615246E-2</v>
      </c>
      <c r="T64" s="697">
        <v>4.9050647936671599</v>
      </c>
      <c r="U64" s="688"/>
      <c r="V64" s="679">
        <v>7356904.7699999996</v>
      </c>
      <c r="W64" s="688"/>
      <c r="X64" s="697">
        <v>0</v>
      </c>
      <c r="Y64" s="688"/>
      <c r="Z64" s="688"/>
      <c r="AA64" s="688"/>
      <c r="AB64" s="697" t="s">
        <v>1954</v>
      </c>
      <c r="AC64" s="835"/>
      <c r="AD64" s="688"/>
    </row>
    <row r="65" spans="1:30" hidden="1">
      <c r="A65" s="515">
        <v>17</v>
      </c>
      <c r="B65" s="515" t="s">
        <v>931</v>
      </c>
      <c r="C65" s="688">
        <v>47</v>
      </c>
      <c r="D65" s="688" t="s">
        <v>1194</v>
      </c>
      <c r="E65" s="688" t="s">
        <v>1737</v>
      </c>
      <c r="F65" s="688">
        <v>8</v>
      </c>
      <c r="G65" s="688" t="s">
        <v>2171</v>
      </c>
      <c r="H65" s="708" t="s">
        <v>718</v>
      </c>
      <c r="I65" s="679">
        <v>852681</v>
      </c>
      <c r="J65" s="679">
        <v>0</v>
      </c>
      <c r="K65" s="679">
        <v>0</v>
      </c>
      <c r="L65" s="679">
        <v>0</v>
      </c>
      <c r="M65" s="679">
        <v>0</v>
      </c>
      <c r="N65" s="679">
        <v>0</v>
      </c>
      <c r="O65" s="679">
        <v>852681</v>
      </c>
      <c r="P65" s="679">
        <v>0</v>
      </c>
      <c r="Q65" s="679">
        <v>51970.906950000004</v>
      </c>
      <c r="R65" s="697">
        <v>8.3674219999999994E-2</v>
      </c>
      <c r="S65" s="697">
        <v>8.2064643610892815E-2</v>
      </c>
      <c r="T65" s="697">
        <v>6.8666027798804903</v>
      </c>
      <c r="U65" s="688"/>
      <c r="V65" s="679">
        <v>10488217.789999999</v>
      </c>
      <c r="W65" s="688"/>
      <c r="X65" s="697">
        <v>0</v>
      </c>
      <c r="Y65" s="688"/>
      <c r="Z65" s="688"/>
      <c r="AA65" s="688"/>
      <c r="AB65" s="697" t="s">
        <v>1954</v>
      </c>
      <c r="AC65" s="835"/>
      <c r="AD65" s="688"/>
    </row>
    <row r="66" spans="1:30" hidden="1">
      <c r="A66" s="515">
        <v>17</v>
      </c>
      <c r="B66" s="515" t="s">
        <v>931</v>
      </c>
      <c r="C66" s="688">
        <v>48</v>
      </c>
      <c r="D66" s="818" t="s">
        <v>1733</v>
      </c>
      <c r="E66" s="688" t="s">
        <v>1734</v>
      </c>
      <c r="F66" s="688">
        <v>8</v>
      </c>
      <c r="G66" s="688" t="s">
        <v>2171</v>
      </c>
      <c r="H66" s="708" t="s">
        <v>1735</v>
      </c>
      <c r="I66" s="679">
        <v>1204498</v>
      </c>
      <c r="J66" s="679">
        <v>0</v>
      </c>
      <c r="K66" s="679">
        <v>0</v>
      </c>
      <c r="L66" s="679">
        <v>0</v>
      </c>
      <c r="M66" s="679">
        <v>0</v>
      </c>
      <c r="N66" s="679">
        <v>105000</v>
      </c>
      <c r="O66" s="679">
        <v>1099498</v>
      </c>
      <c r="P66" s="679">
        <v>1388.9559022999999</v>
      </c>
      <c r="Q66" s="679">
        <v>3738.2932000000001</v>
      </c>
      <c r="R66" s="697">
        <v>6.0187299999999999E-3</v>
      </c>
      <c r="S66" s="697">
        <v>5.9029506540297936E-3</v>
      </c>
      <c r="T66" s="697">
        <v>1.39176962025316</v>
      </c>
      <c r="U66" s="688"/>
      <c r="V66" s="679" t="e">
        <v>#N/A</v>
      </c>
      <c r="W66" s="688"/>
      <c r="X66" s="697">
        <v>0</v>
      </c>
      <c r="Y66" s="688"/>
      <c r="Z66" s="688"/>
      <c r="AA66" s="688"/>
      <c r="AB66" s="697" t="e">
        <v>#N/A</v>
      </c>
      <c r="AC66" s="835"/>
      <c r="AD66" s="688"/>
    </row>
    <row r="67" spans="1:30" hidden="1">
      <c r="A67" s="515">
        <v>17</v>
      </c>
      <c r="B67" s="515" t="s">
        <v>931</v>
      </c>
      <c r="C67" s="688">
        <v>49</v>
      </c>
      <c r="D67" s="688" t="s">
        <v>1193</v>
      </c>
      <c r="E67" s="688" t="s">
        <v>1732</v>
      </c>
      <c r="F67" s="688">
        <v>8</v>
      </c>
      <c r="G67" s="688" t="s">
        <v>2171</v>
      </c>
      <c r="H67" s="708" t="s">
        <v>717</v>
      </c>
      <c r="I67" s="679">
        <v>754008</v>
      </c>
      <c r="J67" s="679">
        <v>0</v>
      </c>
      <c r="K67" s="679">
        <v>0</v>
      </c>
      <c r="L67" s="679">
        <v>0</v>
      </c>
      <c r="M67" s="679">
        <v>0</v>
      </c>
      <c r="N67" s="679">
        <v>0</v>
      </c>
      <c r="O67" s="679">
        <v>754008</v>
      </c>
      <c r="P67" s="679">
        <v>0</v>
      </c>
      <c r="Q67" s="679">
        <v>5353.4567999999999</v>
      </c>
      <c r="R67" s="697">
        <v>8.6191800000000006E-3</v>
      </c>
      <c r="S67" s="697">
        <v>8.4533742080156373E-3</v>
      </c>
      <c r="T67" s="697">
        <v>1.8850199999999999</v>
      </c>
      <c r="U67" s="688"/>
      <c r="V67" s="679">
        <v>10031827.109999999</v>
      </c>
      <c r="W67" s="688"/>
      <c r="X67" s="697">
        <v>0</v>
      </c>
      <c r="Y67" s="688"/>
      <c r="Z67" s="688"/>
      <c r="AA67" s="688"/>
      <c r="AB67" s="697" t="s">
        <v>1954</v>
      </c>
      <c r="AC67" s="835"/>
      <c r="AD67" s="688"/>
    </row>
    <row r="68" spans="1:30" hidden="1">
      <c r="A68" s="515">
        <v>17</v>
      </c>
      <c r="B68" s="515" t="s">
        <v>931</v>
      </c>
      <c r="C68" s="688">
        <v>50</v>
      </c>
      <c r="D68" s="688" t="s">
        <v>1205</v>
      </c>
      <c r="E68" s="688" t="s">
        <v>1742</v>
      </c>
      <c r="F68" s="688">
        <v>8</v>
      </c>
      <c r="G68" s="688" t="s">
        <v>2171</v>
      </c>
      <c r="H68" s="708" t="s">
        <v>721</v>
      </c>
      <c r="I68" s="679">
        <v>618595</v>
      </c>
      <c r="J68" s="679">
        <v>0</v>
      </c>
      <c r="K68" s="679">
        <v>0</v>
      </c>
      <c r="L68" s="679">
        <v>0</v>
      </c>
      <c r="M68" s="679">
        <v>0</v>
      </c>
      <c r="N68" s="679">
        <v>0</v>
      </c>
      <c r="O68" s="679">
        <v>618595</v>
      </c>
      <c r="P68" s="679">
        <v>0</v>
      </c>
      <c r="Q68" s="679">
        <v>0</v>
      </c>
      <c r="R68" s="697">
        <v>0</v>
      </c>
      <c r="S68" s="697">
        <v>0</v>
      </c>
      <c r="T68" s="697">
        <v>6.2423811253733703</v>
      </c>
      <c r="U68" s="688"/>
      <c r="V68" s="679">
        <v>7446414.9800000004</v>
      </c>
      <c r="W68" s="688"/>
      <c r="X68" s="697">
        <v>0</v>
      </c>
      <c r="Y68" s="688"/>
      <c r="Z68" s="688"/>
      <c r="AA68" s="688"/>
      <c r="AB68" s="697" t="s">
        <v>1954</v>
      </c>
      <c r="AC68" s="835" t="s">
        <v>2226</v>
      </c>
      <c r="AD68" s="688"/>
    </row>
    <row r="69" spans="1:30" hidden="1">
      <c r="A69" s="515">
        <v>17</v>
      </c>
      <c r="B69" s="515" t="s">
        <v>931</v>
      </c>
      <c r="C69" s="688">
        <v>51</v>
      </c>
      <c r="D69" s="688" t="s">
        <v>936</v>
      </c>
      <c r="E69" s="688" t="s">
        <v>1558</v>
      </c>
      <c r="F69" s="688">
        <v>8</v>
      </c>
      <c r="G69" s="688" t="s">
        <v>2171</v>
      </c>
      <c r="H69" s="708" t="s">
        <v>724</v>
      </c>
      <c r="I69" s="679">
        <v>340301</v>
      </c>
      <c r="J69" s="679">
        <v>0</v>
      </c>
      <c r="K69" s="679">
        <v>0</v>
      </c>
      <c r="L69" s="679">
        <v>0</v>
      </c>
      <c r="M69" s="679">
        <v>0</v>
      </c>
      <c r="N69" s="679">
        <v>0</v>
      </c>
      <c r="O69" s="679">
        <v>340301</v>
      </c>
      <c r="P69" s="679">
        <v>3846.9830000000002</v>
      </c>
      <c r="Q69" s="679">
        <v>35050.9</v>
      </c>
      <c r="R69" s="697">
        <v>5.6432669999999997E-2</v>
      </c>
      <c r="S69" s="697">
        <v>5.5347112173901418E-2</v>
      </c>
      <c r="T69" s="697">
        <v>1.51773086970037</v>
      </c>
      <c r="U69" s="688"/>
      <c r="V69" s="679" t="e">
        <v>#N/A</v>
      </c>
      <c r="W69" s="688"/>
      <c r="X69" s="697">
        <v>0</v>
      </c>
      <c r="Y69" s="688"/>
      <c r="Z69" s="688"/>
      <c r="AA69" s="688"/>
      <c r="AB69" s="697" t="e">
        <v>#N/A</v>
      </c>
      <c r="AC69" s="835"/>
      <c r="AD69" s="688"/>
    </row>
    <row r="70" spans="1:30" hidden="1">
      <c r="A70" s="515">
        <v>17</v>
      </c>
      <c r="B70" s="515" t="s">
        <v>931</v>
      </c>
      <c r="C70" s="688">
        <v>52</v>
      </c>
      <c r="D70" s="688" t="s">
        <v>1207</v>
      </c>
      <c r="E70" s="688" t="s">
        <v>1744</v>
      </c>
      <c r="F70" s="688">
        <v>8</v>
      </c>
      <c r="G70" s="688" t="s">
        <v>2171</v>
      </c>
      <c r="H70" s="708" t="s">
        <v>723</v>
      </c>
      <c r="I70" s="679">
        <v>224486</v>
      </c>
      <c r="J70" s="679">
        <v>0</v>
      </c>
      <c r="K70" s="679">
        <v>0</v>
      </c>
      <c r="L70" s="679">
        <v>0</v>
      </c>
      <c r="M70" s="679">
        <v>0</v>
      </c>
      <c r="N70" s="679">
        <v>0</v>
      </c>
      <c r="O70" s="679">
        <v>224486</v>
      </c>
      <c r="P70" s="679">
        <v>224.48567879999999</v>
      </c>
      <c r="Q70" s="679">
        <v>1506.30106</v>
      </c>
      <c r="R70" s="697">
        <v>2.4251799999999999E-3</v>
      </c>
      <c r="S70" s="697">
        <v>2.3785241958262588E-3</v>
      </c>
      <c r="T70" s="697">
        <v>3.9504795424549002</v>
      </c>
      <c r="U70" s="688"/>
      <c r="V70" s="679">
        <v>5059693.82</v>
      </c>
      <c r="W70" s="688"/>
      <c r="X70" s="697">
        <v>0</v>
      </c>
      <c r="Y70" s="688"/>
      <c r="Z70" s="688"/>
      <c r="AA70" s="688"/>
      <c r="AB70" s="697" t="s">
        <v>1954</v>
      </c>
      <c r="AC70" s="835"/>
      <c r="AD70" s="688"/>
    </row>
    <row r="71" spans="1:30" hidden="1">
      <c r="A71" s="515">
        <v>17</v>
      </c>
      <c r="B71" s="515" t="s">
        <v>931</v>
      </c>
      <c r="C71" s="688">
        <v>53</v>
      </c>
      <c r="D71" s="818" t="s">
        <v>1208</v>
      </c>
      <c r="E71" s="688" t="s">
        <v>1745</v>
      </c>
      <c r="F71" s="688">
        <v>8</v>
      </c>
      <c r="G71" s="688" t="s">
        <v>2171</v>
      </c>
      <c r="H71" s="708" t="s">
        <v>2053</v>
      </c>
      <c r="I71" s="679">
        <v>197424</v>
      </c>
      <c r="J71" s="679">
        <v>0</v>
      </c>
      <c r="K71" s="679">
        <v>0</v>
      </c>
      <c r="L71" s="679">
        <v>0</v>
      </c>
      <c r="M71" s="679">
        <v>0</v>
      </c>
      <c r="N71" s="679">
        <v>5000</v>
      </c>
      <c r="O71" s="679">
        <v>192424</v>
      </c>
      <c r="P71" s="679">
        <v>384.84800000000001</v>
      </c>
      <c r="Q71" s="679">
        <v>1250.7560000000001</v>
      </c>
      <c r="R71" s="697">
        <v>2.01374E-3</v>
      </c>
      <c r="S71" s="697">
        <v>1.9750058524654218E-3</v>
      </c>
      <c r="T71" s="697">
        <v>5.6034487779365802</v>
      </c>
      <c r="U71" s="688"/>
      <c r="V71" s="679">
        <v>2119760.06</v>
      </c>
      <c r="W71" s="688"/>
      <c r="X71" s="697">
        <v>0</v>
      </c>
      <c r="Y71" s="688"/>
      <c r="Z71" s="688"/>
      <c r="AA71" s="688"/>
      <c r="AB71" s="697" t="s">
        <v>1954</v>
      </c>
      <c r="AC71" s="835"/>
      <c r="AD71" s="688"/>
    </row>
    <row r="72" spans="1:30" hidden="1">
      <c r="A72" s="515">
        <v>17</v>
      </c>
      <c r="B72" s="515" t="s">
        <v>931</v>
      </c>
      <c r="C72" s="688">
        <v>54</v>
      </c>
      <c r="D72" s="688" t="s">
        <v>1202</v>
      </c>
      <c r="E72" s="688" t="s">
        <v>1739</v>
      </c>
      <c r="F72" s="688">
        <v>8</v>
      </c>
      <c r="G72" s="688" t="s">
        <v>2171</v>
      </c>
      <c r="H72" s="708" t="s">
        <v>1203</v>
      </c>
      <c r="I72" s="679">
        <v>331614</v>
      </c>
      <c r="J72" s="679">
        <v>0</v>
      </c>
      <c r="K72" s="679">
        <v>0</v>
      </c>
      <c r="L72" s="679">
        <v>0</v>
      </c>
      <c r="M72" s="679">
        <v>0</v>
      </c>
      <c r="N72" s="679">
        <v>0</v>
      </c>
      <c r="O72" s="679">
        <v>331614</v>
      </c>
      <c r="P72" s="679">
        <v>596.90519999999992</v>
      </c>
      <c r="Q72" s="679">
        <v>13058.95932</v>
      </c>
      <c r="R72" s="697">
        <v>2.1025189999999999E-2</v>
      </c>
      <c r="S72" s="697">
        <v>2.0620745440443906E-2</v>
      </c>
      <c r="T72" s="697">
        <v>10.864041410038</v>
      </c>
      <c r="U72" s="688"/>
      <c r="V72" s="679">
        <v>3010660.57</v>
      </c>
      <c r="W72" s="688"/>
      <c r="X72" s="697">
        <v>0</v>
      </c>
      <c r="Y72" s="688"/>
      <c r="Z72" s="688"/>
      <c r="AA72" s="688"/>
      <c r="AB72" s="697" t="s">
        <v>1954</v>
      </c>
      <c r="AC72" s="835"/>
      <c r="AD72" s="688"/>
    </row>
    <row r="73" spans="1:30" hidden="1">
      <c r="A73" s="515">
        <v>17</v>
      </c>
      <c r="B73" s="515" t="s">
        <v>931</v>
      </c>
      <c r="C73" s="688">
        <v>55</v>
      </c>
      <c r="D73" s="688" t="s">
        <v>934</v>
      </c>
      <c r="E73" s="688" t="s">
        <v>1557</v>
      </c>
      <c r="F73" s="688">
        <v>8</v>
      </c>
      <c r="G73" s="688" t="s">
        <v>2171</v>
      </c>
      <c r="H73" s="708" t="s">
        <v>935</v>
      </c>
      <c r="I73" s="679">
        <v>44780</v>
      </c>
      <c r="J73" s="679">
        <v>0</v>
      </c>
      <c r="K73" s="679">
        <v>0</v>
      </c>
      <c r="L73" s="679">
        <v>0</v>
      </c>
      <c r="M73" s="679">
        <v>0</v>
      </c>
      <c r="N73" s="679">
        <v>0</v>
      </c>
      <c r="O73" s="679">
        <v>44780</v>
      </c>
      <c r="P73" s="679">
        <v>34.481000000000002</v>
      </c>
      <c r="Q73" s="679">
        <v>165.23820000000001</v>
      </c>
      <c r="R73" s="697">
        <v>2.6603999999999999E-4</v>
      </c>
      <c r="S73" s="697">
        <v>2.6091932563253892E-4</v>
      </c>
      <c r="T73" s="697">
        <v>7.4633333333333302E-2</v>
      </c>
      <c r="U73" s="688"/>
      <c r="V73" s="679">
        <v>547376</v>
      </c>
      <c r="W73" s="688"/>
      <c r="X73" s="697">
        <v>0</v>
      </c>
      <c r="Y73" s="688"/>
      <c r="Z73" s="688"/>
      <c r="AA73" s="688"/>
      <c r="AB73" s="697" t="s">
        <v>1954</v>
      </c>
      <c r="AC73" s="835"/>
      <c r="AD73" s="688"/>
    </row>
    <row r="74" spans="1:30" hidden="1">
      <c r="A74" s="515">
        <v>17</v>
      </c>
      <c r="B74" s="515" t="s">
        <v>931</v>
      </c>
      <c r="C74" s="688">
        <v>56</v>
      </c>
      <c r="D74" s="818" t="s">
        <v>1740</v>
      </c>
      <c r="E74" s="688" t="s">
        <v>1741</v>
      </c>
      <c r="F74" s="688">
        <v>8</v>
      </c>
      <c r="G74" s="688" t="s">
        <v>2171</v>
      </c>
      <c r="H74" s="708" t="s">
        <v>1204</v>
      </c>
      <c r="I74" s="679">
        <v>266787</v>
      </c>
      <c r="J74" s="679">
        <v>0</v>
      </c>
      <c r="K74" s="679">
        <v>0</v>
      </c>
      <c r="L74" s="679">
        <v>0</v>
      </c>
      <c r="M74" s="679">
        <v>0</v>
      </c>
      <c r="N74" s="679">
        <v>5000</v>
      </c>
      <c r="O74" s="679">
        <v>261787</v>
      </c>
      <c r="P74" s="679">
        <v>575.93140000000005</v>
      </c>
      <c r="Q74" s="679">
        <v>1832.509</v>
      </c>
      <c r="R74" s="697">
        <v>2.9503799999999998E-3</v>
      </c>
      <c r="S74" s="697">
        <v>2.8936227367252743E-3</v>
      </c>
      <c r="T74" s="697">
        <v>3.2723374999999999</v>
      </c>
      <c r="U74" s="688"/>
      <c r="V74" s="679">
        <v>2079366.11</v>
      </c>
      <c r="W74" s="688"/>
      <c r="X74" s="697">
        <v>0</v>
      </c>
      <c r="Y74" s="688"/>
      <c r="Z74" s="688"/>
      <c r="AA74" s="688"/>
      <c r="AB74" s="697" t="s">
        <v>1954</v>
      </c>
      <c r="AC74" s="835"/>
      <c r="AD74" s="688"/>
    </row>
    <row r="75" spans="1:30" hidden="1">
      <c r="A75" s="515">
        <v>17</v>
      </c>
      <c r="B75" s="515" t="s">
        <v>931</v>
      </c>
      <c r="C75" s="688">
        <v>57</v>
      </c>
      <c r="D75" s="688" t="s">
        <v>1210</v>
      </c>
      <c r="E75" s="688" t="s">
        <v>1746</v>
      </c>
      <c r="F75" s="688">
        <v>8</v>
      </c>
      <c r="G75" s="688" t="s">
        <v>2171</v>
      </c>
      <c r="H75" s="708" t="s">
        <v>725</v>
      </c>
      <c r="I75" s="679">
        <v>704380</v>
      </c>
      <c r="J75" s="679">
        <v>0</v>
      </c>
      <c r="K75" s="679">
        <v>0</v>
      </c>
      <c r="L75" s="679">
        <v>0</v>
      </c>
      <c r="M75" s="679">
        <v>0</v>
      </c>
      <c r="N75" s="679">
        <v>0</v>
      </c>
      <c r="O75" s="679">
        <v>704380</v>
      </c>
      <c r="P75" s="679">
        <v>7482.3853638000001</v>
      </c>
      <c r="Q75" s="679">
        <v>38142.177000000003</v>
      </c>
      <c r="R75" s="697">
        <v>6.1409690000000003E-2</v>
      </c>
      <c r="S75" s="697">
        <v>6.0228392109070036E-2</v>
      </c>
      <c r="T75" s="697">
        <v>6.4326940639269399</v>
      </c>
      <c r="U75" s="688"/>
      <c r="V75" s="679" t="e">
        <v>#N/A</v>
      </c>
      <c r="W75" s="688"/>
      <c r="X75" s="697">
        <v>0</v>
      </c>
      <c r="Y75" s="688"/>
      <c r="Z75" s="688"/>
      <c r="AA75" s="688"/>
      <c r="AB75" s="697" t="e">
        <v>#N/A</v>
      </c>
      <c r="AC75" s="835"/>
      <c r="AD75" s="688"/>
    </row>
    <row r="76" spans="1:30" hidden="1">
      <c r="A76" s="515">
        <v>17</v>
      </c>
      <c r="B76" s="515" t="s">
        <v>931</v>
      </c>
      <c r="C76" s="688">
        <v>58</v>
      </c>
      <c r="D76" s="688" t="s">
        <v>1214</v>
      </c>
      <c r="E76" s="688" t="s">
        <v>1889</v>
      </c>
      <c r="F76" s="688">
        <v>8</v>
      </c>
      <c r="G76" s="688" t="s">
        <v>2171</v>
      </c>
      <c r="H76" s="708" t="s">
        <v>727</v>
      </c>
      <c r="I76" s="679">
        <v>628671</v>
      </c>
      <c r="J76" s="679">
        <v>0</v>
      </c>
      <c r="K76" s="679">
        <v>0</v>
      </c>
      <c r="L76" s="679">
        <v>0</v>
      </c>
      <c r="M76" s="679">
        <v>0</v>
      </c>
      <c r="N76" s="679">
        <v>0</v>
      </c>
      <c r="O76" s="679">
        <v>628671</v>
      </c>
      <c r="P76" s="679">
        <v>0</v>
      </c>
      <c r="Q76" s="679">
        <v>0</v>
      </c>
      <c r="R76" s="697">
        <v>0</v>
      </c>
      <c r="S76" s="697">
        <v>0</v>
      </c>
      <c r="T76" s="697">
        <v>4.4176164710842496</v>
      </c>
      <c r="U76" s="688"/>
      <c r="V76" s="679">
        <v>5467885.0800000001</v>
      </c>
      <c r="W76" s="688"/>
      <c r="X76" s="697">
        <v>0</v>
      </c>
      <c r="Y76" s="688"/>
      <c r="Z76" s="688"/>
      <c r="AA76" s="688"/>
      <c r="AB76" s="697" t="s">
        <v>1954</v>
      </c>
      <c r="AC76" s="835" t="s">
        <v>2226</v>
      </c>
      <c r="AD76" s="688"/>
    </row>
    <row r="77" spans="1:30" hidden="1">
      <c r="A77" s="515">
        <v>17</v>
      </c>
      <c r="B77" s="515" t="s">
        <v>931</v>
      </c>
      <c r="C77" s="688">
        <v>59</v>
      </c>
      <c r="D77" s="688" t="s">
        <v>1215</v>
      </c>
      <c r="E77" s="688" t="s">
        <v>1749</v>
      </c>
      <c r="F77" s="688">
        <v>8</v>
      </c>
      <c r="G77" s="688" t="s">
        <v>2171</v>
      </c>
      <c r="H77" s="708" t="s">
        <v>1216</v>
      </c>
      <c r="I77" s="679">
        <v>1768488</v>
      </c>
      <c r="J77" s="679">
        <v>0</v>
      </c>
      <c r="K77" s="679">
        <v>0</v>
      </c>
      <c r="L77" s="679">
        <v>0</v>
      </c>
      <c r="M77" s="679">
        <v>0</v>
      </c>
      <c r="N77" s="679">
        <v>0</v>
      </c>
      <c r="O77" s="679">
        <v>1768488</v>
      </c>
      <c r="P77" s="679">
        <v>13414.715179999999</v>
      </c>
      <c r="Q77" s="679">
        <v>226950.06503999999</v>
      </c>
      <c r="R77" s="697">
        <v>0.36539424999999998</v>
      </c>
      <c r="S77" s="697">
        <v>0.35836542592752546</v>
      </c>
      <c r="T77" s="697">
        <v>5.8949796499321598</v>
      </c>
      <c r="U77" s="688"/>
      <c r="V77" s="679" t="e">
        <v>#N/A</v>
      </c>
      <c r="W77" s="688"/>
      <c r="X77" s="697">
        <v>0</v>
      </c>
      <c r="Y77" s="688"/>
      <c r="Z77" s="688"/>
      <c r="AA77" s="688"/>
      <c r="AB77" s="697" t="e">
        <v>#N/A</v>
      </c>
      <c r="AC77" s="835"/>
      <c r="AD77" s="688"/>
    </row>
    <row r="78" spans="1:30" hidden="1">
      <c r="A78" s="515">
        <v>17</v>
      </c>
      <c r="B78" s="515" t="s">
        <v>931</v>
      </c>
      <c r="C78" s="688">
        <v>60</v>
      </c>
      <c r="D78" s="688" t="s">
        <v>1217</v>
      </c>
      <c r="E78" s="688" t="s">
        <v>1750</v>
      </c>
      <c r="F78" s="688">
        <v>8</v>
      </c>
      <c r="G78" s="688" t="s">
        <v>2171</v>
      </c>
      <c r="H78" s="708" t="s">
        <v>728</v>
      </c>
      <c r="I78" s="679">
        <v>67755</v>
      </c>
      <c r="J78" s="679">
        <v>0</v>
      </c>
      <c r="K78" s="679">
        <v>0</v>
      </c>
      <c r="L78" s="679">
        <v>0</v>
      </c>
      <c r="M78" s="679">
        <v>0</v>
      </c>
      <c r="N78" s="679">
        <v>0</v>
      </c>
      <c r="O78" s="679">
        <v>67755</v>
      </c>
      <c r="P78" s="679">
        <v>1231.47703</v>
      </c>
      <c r="Q78" s="679">
        <v>24042.86175</v>
      </c>
      <c r="R78" s="697">
        <v>3.8709500000000001E-2</v>
      </c>
      <c r="S78" s="697">
        <v>3.7964872977836628E-2</v>
      </c>
      <c r="T78" s="697">
        <v>1.0950303030302999</v>
      </c>
      <c r="U78" s="688"/>
      <c r="V78" s="679" t="e">
        <v>#N/A</v>
      </c>
      <c r="W78" s="688"/>
      <c r="X78" s="697">
        <v>0</v>
      </c>
      <c r="Y78" s="688"/>
      <c r="Z78" s="688"/>
      <c r="AA78" s="688"/>
      <c r="AB78" s="697" t="e">
        <v>#N/A</v>
      </c>
      <c r="AC78" s="835"/>
      <c r="AD78" s="688"/>
    </row>
    <row r="79" spans="1:30" hidden="1">
      <c r="A79" s="515">
        <v>17</v>
      </c>
      <c r="B79" s="515" t="s">
        <v>931</v>
      </c>
      <c r="C79" s="688">
        <v>61</v>
      </c>
      <c r="D79" s="688" t="s">
        <v>1223</v>
      </c>
      <c r="E79" s="688" t="s">
        <v>1892</v>
      </c>
      <c r="F79" s="688">
        <v>8</v>
      </c>
      <c r="G79" s="688" t="s">
        <v>2171</v>
      </c>
      <c r="H79" s="708" t="s">
        <v>730</v>
      </c>
      <c r="I79" s="679">
        <v>2472</v>
      </c>
      <c r="J79" s="679">
        <v>0</v>
      </c>
      <c r="K79" s="679">
        <v>0</v>
      </c>
      <c r="L79" s="679">
        <v>0</v>
      </c>
      <c r="M79" s="679">
        <v>0</v>
      </c>
      <c r="N79" s="679">
        <v>0</v>
      </c>
      <c r="O79" s="679">
        <v>2472</v>
      </c>
      <c r="P79" s="679">
        <v>0</v>
      </c>
      <c r="Q79" s="679">
        <v>0</v>
      </c>
      <c r="R79" s="697">
        <v>0</v>
      </c>
      <c r="S79" s="697">
        <v>0</v>
      </c>
      <c r="T79" s="697">
        <v>1.51032067737149E-2</v>
      </c>
      <c r="U79" s="688"/>
      <c r="V79" s="679">
        <v>81656.89</v>
      </c>
      <c r="W79" s="688"/>
      <c r="X79" s="697">
        <v>0</v>
      </c>
      <c r="Y79" s="688"/>
      <c r="Z79" s="688"/>
      <c r="AA79" s="688"/>
      <c r="AB79" s="697" t="s">
        <v>1954</v>
      </c>
      <c r="AC79" s="835" t="s">
        <v>2226</v>
      </c>
      <c r="AD79" s="688"/>
    </row>
    <row r="80" spans="1:30" hidden="1">
      <c r="A80" s="515">
        <v>17</v>
      </c>
      <c r="B80" s="515" t="s">
        <v>931</v>
      </c>
      <c r="C80" s="688">
        <v>62</v>
      </c>
      <c r="D80" s="688" t="s">
        <v>1225</v>
      </c>
      <c r="E80" s="688" t="s">
        <v>1753</v>
      </c>
      <c r="F80" s="688">
        <v>8</v>
      </c>
      <c r="G80" s="688" t="s">
        <v>2171</v>
      </c>
      <c r="H80" s="708" t="s">
        <v>733</v>
      </c>
      <c r="I80" s="679">
        <v>1151974</v>
      </c>
      <c r="J80" s="679">
        <v>0</v>
      </c>
      <c r="K80" s="679">
        <v>0</v>
      </c>
      <c r="L80" s="679">
        <v>0</v>
      </c>
      <c r="M80" s="679">
        <v>0</v>
      </c>
      <c r="N80" s="679">
        <v>14000</v>
      </c>
      <c r="O80" s="679">
        <v>1137974</v>
      </c>
      <c r="P80" s="679">
        <v>2275.9477102000001</v>
      </c>
      <c r="Q80" s="679">
        <v>2401.1251400000001</v>
      </c>
      <c r="R80" s="697">
        <v>3.86586E-3</v>
      </c>
      <c r="S80" s="697">
        <v>3.7914958665014238E-3</v>
      </c>
      <c r="T80" s="697">
        <v>5.1202429696287899</v>
      </c>
      <c r="U80" s="688"/>
      <c r="V80" s="679">
        <v>14858347.699999999</v>
      </c>
      <c r="W80" s="688"/>
      <c r="X80" s="697">
        <v>0</v>
      </c>
      <c r="Y80" s="688"/>
      <c r="Z80" s="688"/>
      <c r="AA80" s="688"/>
      <c r="AB80" s="697" t="s">
        <v>1954</v>
      </c>
      <c r="AC80" s="835"/>
      <c r="AD80" s="688"/>
    </row>
    <row r="81" spans="1:30" hidden="1">
      <c r="A81" s="515">
        <v>17</v>
      </c>
      <c r="B81" s="515" t="s">
        <v>931</v>
      </c>
      <c r="C81" s="688">
        <v>63</v>
      </c>
      <c r="D81" s="688" t="s">
        <v>1224</v>
      </c>
      <c r="E81" s="688" t="s">
        <v>1752</v>
      </c>
      <c r="F81" s="688">
        <v>8</v>
      </c>
      <c r="G81" s="688" t="s">
        <v>2171</v>
      </c>
      <c r="H81" s="708" t="s">
        <v>732</v>
      </c>
      <c r="I81" s="679">
        <v>734617</v>
      </c>
      <c r="J81" s="679">
        <v>0</v>
      </c>
      <c r="K81" s="679">
        <v>0</v>
      </c>
      <c r="L81" s="679">
        <v>0</v>
      </c>
      <c r="M81" s="679">
        <v>0</v>
      </c>
      <c r="N81" s="679">
        <v>0</v>
      </c>
      <c r="O81" s="679">
        <v>734617</v>
      </c>
      <c r="P81" s="679">
        <v>5876.9359999999997</v>
      </c>
      <c r="Q81" s="679">
        <v>11019.254999999999</v>
      </c>
      <c r="R81" s="697">
        <v>1.774123E-2</v>
      </c>
      <c r="S81" s="697">
        <v>1.7399951001481388E-2</v>
      </c>
      <c r="T81" s="697">
        <v>3.86970469558254</v>
      </c>
      <c r="U81" s="688"/>
      <c r="V81" s="679">
        <v>17849491.809999999</v>
      </c>
      <c r="W81" s="688"/>
      <c r="X81" s="697">
        <v>0</v>
      </c>
      <c r="Y81" s="688"/>
      <c r="Z81" s="688"/>
      <c r="AA81" s="688"/>
      <c r="AB81" s="697" t="s">
        <v>1954</v>
      </c>
      <c r="AC81" s="836" t="s">
        <v>2231</v>
      </c>
      <c r="AD81" s="688"/>
    </row>
    <row r="82" spans="1:30" hidden="1">
      <c r="A82" s="515">
        <v>17</v>
      </c>
      <c r="B82" s="515" t="s">
        <v>931</v>
      </c>
      <c r="C82" s="688">
        <v>64</v>
      </c>
      <c r="D82" s="688" t="s">
        <v>1229</v>
      </c>
      <c r="E82" s="688" t="s">
        <v>1754</v>
      </c>
      <c r="F82" s="688">
        <v>8</v>
      </c>
      <c r="G82" s="688" t="s">
        <v>2171</v>
      </c>
      <c r="H82" s="708" t="s">
        <v>734</v>
      </c>
      <c r="I82" s="679">
        <v>518063</v>
      </c>
      <c r="J82" s="679">
        <v>0</v>
      </c>
      <c r="K82" s="679">
        <v>0</v>
      </c>
      <c r="L82" s="679">
        <v>0</v>
      </c>
      <c r="M82" s="679">
        <v>0</v>
      </c>
      <c r="N82" s="679">
        <v>0</v>
      </c>
      <c r="O82" s="679">
        <v>518063</v>
      </c>
      <c r="P82" s="679">
        <v>0</v>
      </c>
      <c r="Q82" s="679">
        <v>0</v>
      </c>
      <c r="R82" s="697">
        <v>0</v>
      </c>
      <c r="S82" s="697">
        <v>0</v>
      </c>
      <c r="T82" s="697">
        <v>3.7677309090909001</v>
      </c>
      <c r="U82" s="688"/>
      <c r="V82" s="679">
        <v>9502153.5700000003</v>
      </c>
      <c r="W82" s="688"/>
      <c r="X82" s="697">
        <v>0</v>
      </c>
      <c r="Y82" s="688"/>
      <c r="Z82" s="688"/>
      <c r="AA82" s="688"/>
      <c r="AB82" s="697" t="s">
        <v>1954</v>
      </c>
      <c r="AC82" s="835" t="s">
        <v>2226</v>
      </c>
      <c r="AD82" s="688"/>
    </row>
    <row r="83" spans="1:30" hidden="1">
      <c r="A83" s="515">
        <v>17</v>
      </c>
      <c r="B83" s="515" t="s">
        <v>931</v>
      </c>
      <c r="C83" s="688">
        <v>65</v>
      </c>
      <c r="D83" s="688" t="s">
        <v>1233</v>
      </c>
      <c r="E83" s="688" t="s">
        <v>1758</v>
      </c>
      <c r="F83" s="688">
        <v>8</v>
      </c>
      <c r="G83" s="688" t="s">
        <v>2171</v>
      </c>
      <c r="H83" s="708" t="s">
        <v>1234</v>
      </c>
      <c r="I83" s="679">
        <v>658396</v>
      </c>
      <c r="J83" s="679">
        <v>0</v>
      </c>
      <c r="K83" s="679">
        <v>0</v>
      </c>
      <c r="L83" s="679">
        <v>0</v>
      </c>
      <c r="M83" s="679">
        <v>0</v>
      </c>
      <c r="N83" s="679">
        <v>0</v>
      </c>
      <c r="O83" s="679">
        <v>658396</v>
      </c>
      <c r="P83" s="679">
        <v>921.75440000000003</v>
      </c>
      <c r="Q83" s="679">
        <v>7242.3559999999998</v>
      </c>
      <c r="R83" s="697">
        <v>1.166034E-2</v>
      </c>
      <c r="S83" s="697">
        <v>1.1436039871596106E-2</v>
      </c>
      <c r="T83" s="697">
        <v>6.6370564516129003</v>
      </c>
      <c r="U83" s="688"/>
      <c r="V83" s="679">
        <v>7159797.7400000002</v>
      </c>
      <c r="W83" s="688"/>
      <c r="X83" s="697">
        <v>0</v>
      </c>
      <c r="Y83" s="688"/>
      <c r="Z83" s="688"/>
      <c r="AA83" s="688"/>
      <c r="AB83" s="697" t="s">
        <v>1954</v>
      </c>
      <c r="AC83" s="835"/>
      <c r="AD83" s="688"/>
    </row>
    <row r="84" spans="1:30" hidden="1">
      <c r="A84" s="515">
        <v>17</v>
      </c>
      <c r="B84" s="515" t="s">
        <v>931</v>
      </c>
      <c r="C84" s="688">
        <v>66</v>
      </c>
      <c r="D84" s="688" t="s">
        <v>1235</v>
      </c>
      <c r="E84" s="688" t="s">
        <v>1759</v>
      </c>
      <c r="F84" s="688">
        <v>8</v>
      </c>
      <c r="G84" s="688" t="s">
        <v>2171</v>
      </c>
      <c r="H84" s="708" t="s">
        <v>2232</v>
      </c>
      <c r="I84" s="679">
        <v>525295</v>
      </c>
      <c r="J84" s="679">
        <v>0</v>
      </c>
      <c r="K84" s="679">
        <v>0</v>
      </c>
      <c r="L84" s="679">
        <v>0</v>
      </c>
      <c r="M84" s="679">
        <v>0</v>
      </c>
      <c r="N84" s="679">
        <v>0</v>
      </c>
      <c r="O84" s="679">
        <v>525295</v>
      </c>
      <c r="P84" s="679">
        <v>5508.5060899999999</v>
      </c>
      <c r="Q84" s="679">
        <v>682358.20499999996</v>
      </c>
      <c r="R84" s="697">
        <v>1.0986106899999999</v>
      </c>
      <c r="S84" s="697">
        <v>1.0774775002900643</v>
      </c>
      <c r="T84" s="697">
        <v>2.9064054399486499</v>
      </c>
      <c r="U84" s="688"/>
      <c r="V84" s="679" t="e">
        <v>#N/A</v>
      </c>
      <c r="W84" s="688"/>
      <c r="X84" s="697">
        <v>0</v>
      </c>
      <c r="Y84" s="688"/>
      <c r="Z84" s="688"/>
      <c r="AA84" s="688"/>
      <c r="AB84" s="697" t="e">
        <v>#N/A</v>
      </c>
      <c r="AC84" s="835"/>
      <c r="AD84" s="688"/>
    </row>
    <row r="85" spans="1:30" hidden="1">
      <c r="A85" s="515">
        <v>17</v>
      </c>
      <c r="B85" s="515" t="s">
        <v>931</v>
      </c>
      <c r="C85" s="688">
        <v>67</v>
      </c>
      <c r="D85" s="688" t="s">
        <v>1241</v>
      </c>
      <c r="E85" s="688" t="s">
        <v>1761</v>
      </c>
      <c r="F85" s="688">
        <v>8</v>
      </c>
      <c r="G85" s="688" t="s">
        <v>2171</v>
      </c>
      <c r="H85" s="708" t="s">
        <v>1242</v>
      </c>
      <c r="I85" s="679">
        <v>279861</v>
      </c>
      <c r="J85" s="679">
        <v>0</v>
      </c>
      <c r="K85" s="679">
        <v>0</v>
      </c>
      <c r="L85" s="679">
        <v>0</v>
      </c>
      <c r="M85" s="679">
        <v>0</v>
      </c>
      <c r="N85" s="679">
        <v>152500</v>
      </c>
      <c r="O85" s="679">
        <v>127361</v>
      </c>
      <c r="P85" s="679">
        <v>0</v>
      </c>
      <c r="Q85" s="679">
        <v>673.73969</v>
      </c>
      <c r="R85" s="697">
        <v>1.0847299999999999E-3</v>
      </c>
      <c r="S85" s="697">
        <v>1.0638684369998935E-3</v>
      </c>
      <c r="T85" s="697">
        <v>1.0107053296511399</v>
      </c>
      <c r="U85" s="688"/>
      <c r="V85" s="679">
        <v>8239636.9199999999</v>
      </c>
      <c r="W85" s="688"/>
      <c r="X85" s="697">
        <v>0</v>
      </c>
      <c r="Y85" s="688"/>
      <c r="Z85" s="688"/>
      <c r="AA85" s="688"/>
      <c r="AB85" s="697" t="s">
        <v>1954</v>
      </c>
      <c r="AC85" s="835"/>
      <c r="AD85" s="688"/>
    </row>
    <row r="86" spans="1:30" hidden="1">
      <c r="A86" s="515">
        <v>17</v>
      </c>
      <c r="B86" s="515" t="s">
        <v>931</v>
      </c>
      <c r="C86" s="688">
        <v>68</v>
      </c>
      <c r="D86" s="688" t="s">
        <v>1246</v>
      </c>
      <c r="E86" s="688" t="s">
        <v>1763</v>
      </c>
      <c r="F86" s="688">
        <v>8</v>
      </c>
      <c r="G86" s="688" t="s">
        <v>2171</v>
      </c>
      <c r="H86" s="708" t="s">
        <v>740</v>
      </c>
      <c r="I86" s="679">
        <v>110562</v>
      </c>
      <c r="J86" s="679">
        <v>0</v>
      </c>
      <c r="K86" s="679">
        <v>0</v>
      </c>
      <c r="L86" s="679">
        <v>0</v>
      </c>
      <c r="M86" s="679">
        <v>0</v>
      </c>
      <c r="N86" s="679">
        <v>0</v>
      </c>
      <c r="O86" s="679">
        <v>110562</v>
      </c>
      <c r="P86" s="679">
        <v>0</v>
      </c>
      <c r="Q86" s="679">
        <v>0</v>
      </c>
      <c r="R86" s="697">
        <v>0</v>
      </c>
      <c r="S86" s="697">
        <v>0</v>
      </c>
      <c r="T86" s="697">
        <v>9.3443204868154108</v>
      </c>
      <c r="U86" s="688"/>
      <c r="V86" s="679">
        <v>1189601.8799999999</v>
      </c>
      <c r="W86" s="688"/>
      <c r="X86" s="697">
        <v>0</v>
      </c>
      <c r="Y86" s="688"/>
      <c r="Z86" s="688"/>
      <c r="AA86" s="688"/>
      <c r="AB86" s="697" t="s">
        <v>1954</v>
      </c>
      <c r="AC86" s="835" t="s">
        <v>2226</v>
      </c>
      <c r="AD86" s="688"/>
    </row>
    <row r="87" spans="1:30" hidden="1">
      <c r="A87" s="515">
        <v>17</v>
      </c>
      <c r="B87" s="515" t="s">
        <v>931</v>
      </c>
      <c r="C87" s="688">
        <v>69</v>
      </c>
      <c r="D87" s="688" t="s">
        <v>1252</v>
      </c>
      <c r="E87" s="688" t="s">
        <v>1766</v>
      </c>
      <c r="F87" s="688">
        <v>8</v>
      </c>
      <c r="G87" s="688" t="s">
        <v>2171</v>
      </c>
      <c r="H87" s="708" t="s">
        <v>744</v>
      </c>
      <c r="I87" s="679">
        <v>540827</v>
      </c>
      <c r="J87" s="679">
        <v>0</v>
      </c>
      <c r="K87" s="679">
        <v>0</v>
      </c>
      <c r="L87" s="679">
        <v>0</v>
      </c>
      <c r="M87" s="679">
        <v>0</v>
      </c>
      <c r="N87" s="679">
        <v>0</v>
      </c>
      <c r="O87" s="679">
        <v>540827</v>
      </c>
      <c r="P87" s="679">
        <v>0</v>
      </c>
      <c r="Q87" s="679">
        <v>9545.5965500000002</v>
      </c>
      <c r="R87" s="697">
        <v>1.536861E-2</v>
      </c>
      <c r="S87" s="697">
        <v>1.5072971108292694E-2</v>
      </c>
      <c r="T87" s="697">
        <v>0.41602076923076903</v>
      </c>
      <c r="U87" s="688"/>
      <c r="V87" s="679">
        <v>11677880.869999999</v>
      </c>
      <c r="W87" s="688"/>
      <c r="X87" s="697">
        <v>0</v>
      </c>
      <c r="Y87" s="688"/>
      <c r="Z87" s="688"/>
      <c r="AA87" s="688"/>
      <c r="AB87" s="697" t="s">
        <v>1954</v>
      </c>
      <c r="AC87" s="835"/>
      <c r="AD87" s="688"/>
    </row>
    <row r="88" spans="1:30" hidden="1">
      <c r="A88" s="515">
        <v>17</v>
      </c>
      <c r="B88" s="515" t="s">
        <v>931</v>
      </c>
      <c r="C88" s="688">
        <v>70</v>
      </c>
      <c r="D88" s="688" t="s">
        <v>1248</v>
      </c>
      <c r="E88" s="688" t="s">
        <v>1764</v>
      </c>
      <c r="F88" s="688">
        <v>8</v>
      </c>
      <c r="G88" s="688" t="s">
        <v>2171</v>
      </c>
      <c r="H88" s="708" t="s">
        <v>742</v>
      </c>
      <c r="I88" s="679">
        <v>700498</v>
      </c>
      <c r="J88" s="679">
        <v>0</v>
      </c>
      <c r="K88" s="679">
        <v>0</v>
      </c>
      <c r="L88" s="679">
        <v>0</v>
      </c>
      <c r="M88" s="679">
        <v>0</v>
      </c>
      <c r="N88" s="679">
        <v>6000</v>
      </c>
      <c r="O88" s="679">
        <v>694498</v>
      </c>
      <c r="P88" s="679">
        <v>0</v>
      </c>
      <c r="Q88" s="679">
        <v>2847.4417999999996</v>
      </c>
      <c r="R88" s="697">
        <v>4.5844400000000004E-3</v>
      </c>
      <c r="S88" s="697">
        <v>4.49625204240849E-3</v>
      </c>
      <c r="T88" s="697">
        <v>6.49063551401869</v>
      </c>
      <c r="U88" s="688"/>
      <c r="V88" s="679">
        <v>11705398.470000001</v>
      </c>
      <c r="W88" s="688"/>
      <c r="X88" s="697">
        <v>0</v>
      </c>
      <c r="Y88" s="688"/>
      <c r="Z88" s="688"/>
      <c r="AA88" s="688"/>
      <c r="AB88" s="697" t="s">
        <v>1954</v>
      </c>
      <c r="AC88" s="835"/>
      <c r="AD88" s="688"/>
    </row>
    <row r="89" spans="1:30" hidden="1">
      <c r="A89" s="515">
        <v>17</v>
      </c>
      <c r="B89" s="515" t="s">
        <v>931</v>
      </c>
      <c r="C89" s="688">
        <v>71</v>
      </c>
      <c r="D89" s="688" t="s">
        <v>1254</v>
      </c>
      <c r="E89" s="688" t="s">
        <v>1768</v>
      </c>
      <c r="F89" s="688">
        <v>8</v>
      </c>
      <c r="G89" s="688" t="s">
        <v>2171</v>
      </c>
      <c r="H89" s="708" t="s">
        <v>2233</v>
      </c>
      <c r="I89" s="679">
        <v>395437</v>
      </c>
      <c r="J89" s="679">
        <v>0</v>
      </c>
      <c r="K89" s="679">
        <v>0</v>
      </c>
      <c r="L89" s="679">
        <v>0</v>
      </c>
      <c r="M89" s="679">
        <v>0</v>
      </c>
      <c r="N89" s="679">
        <v>0</v>
      </c>
      <c r="O89" s="679">
        <v>395437</v>
      </c>
      <c r="P89" s="679">
        <v>0</v>
      </c>
      <c r="Q89" s="679">
        <v>3657.79225</v>
      </c>
      <c r="R89" s="697">
        <v>5.8891200000000003E-3</v>
      </c>
      <c r="S89" s="697">
        <v>5.7758356552778172E-3</v>
      </c>
      <c r="T89" s="697">
        <v>3.2616857889917998</v>
      </c>
      <c r="U89" s="688"/>
      <c r="V89" s="679">
        <v>4479374.53</v>
      </c>
      <c r="W89" s="688"/>
      <c r="X89" s="697">
        <v>0</v>
      </c>
      <c r="Y89" s="688"/>
      <c r="Z89" s="688"/>
      <c r="AA89" s="688"/>
      <c r="AB89" s="697" t="s">
        <v>1954</v>
      </c>
      <c r="AC89" s="835"/>
      <c r="AD89" s="688"/>
    </row>
    <row r="90" spans="1:30" hidden="1">
      <c r="C90" s="688"/>
      <c r="D90" s="688"/>
      <c r="E90" s="688"/>
      <c r="F90" s="688"/>
      <c r="G90" s="688"/>
      <c r="H90" s="708"/>
      <c r="I90" s="679"/>
      <c r="J90" s="679"/>
      <c r="K90" s="679"/>
      <c r="L90" s="679"/>
      <c r="M90" s="679"/>
      <c r="N90" s="679"/>
      <c r="O90" s="679"/>
      <c r="P90" s="679"/>
      <c r="Q90" s="679"/>
      <c r="R90" s="697"/>
      <c r="S90" s="697"/>
      <c r="T90" s="697"/>
      <c r="U90" s="688"/>
      <c r="V90" s="679"/>
      <c r="W90" s="688"/>
      <c r="X90" s="697"/>
      <c r="Y90" s="688"/>
      <c r="Z90" s="688"/>
      <c r="AA90" s="688"/>
      <c r="AB90" s="697"/>
      <c r="AC90" s="835"/>
      <c r="AD90" s="688"/>
    </row>
    <row r="91" spans="1:30" ht="63.75" hidden="1">
      <c r="C91" s="688"/>
      <c r="D91" s="688"/>
      <c r="E91" s="688"/>
      <c r="F91" s="688"/>
      <c r="G91" s="688"/>
      <c r="H91" s="810" t="s">
        <v>2007</v>
      </c>
      <c r="I91" s="811" t="s">
        <v>2331</v>
      </c>
      <c r="J91" s="812" t="s">
        <v>2009</v>
      </c>
      <c r="K91" s="812" t="s">
        <v>2010</v>
      </c>
      <c r="L91" s="812" t="s">
        <v>2011</v>
      </c>
      <c r="M91" s="812" t="s">
        <v>2225</v>
      </c>
      <c r="N91" s="812" t="s">
        <v>2012</v>
      </c>
      <c r="O91" s="812" t="s">
        <v>2217</v>
      </c>
      <c r="P91" s="812" t="s">
        <v>2218</v>
      </c>
      <c r="Q91" s="812" t="s">
        <v>2219</v>
      </c>
      <c r="R91" s="809" t="s">
        <v>2333</v>
      </c>
      <c r="S91" s="809" t="s">
        <v>2015</v>
      </c>
      <c r="T91" s="814" t="s">
        <v>2016</v>
      </c>
      <c r="U91" s="688"/>
      <c r="V91" s="679"/>
      <c r="W91" s="688"/>
      <c r="X91" s="697"/>
      <c r="Y91" s="688"/>
      <c r="Z91" s="688"/>
      <c r="AA91" s="688"/>
      <c r="AB91" s="697"/>
      <c r="AC91" s="835"/>
      <c r="AD91" s="688"/>
    </row>
    <row r="92" spans="1:30" hidden="1">
      <c r="C92" s="688"/>
      <c r="D92" s="688"/>
      <c r="E92" s="688"/>
      <c r="F92" s="688"/>
      <c r="G92" s="688"/>
      <c r="H92" s="708"/>
      <c r="I92" s="679"/>
      <c r="J92" s="679"/>
      <c r="K92" s="679"/>
      <c r="L92" s="679"/>
      <c r="M92" s="679"/>
      <c r="N92" s="679"/>
      <c r="O92" s="679"/>
      <c r="P92" s="679"/>
      <c r="Q92" s="679"/>
      <c r="R92" s="697"/>
      <c r="S92" s="697"/>
      <c r="T92" s="697"/>
      <c r="U92" s="688"/>
      <c r="V92" s="679"/>
      <c r="W92" s="688"/>
      <c r="X92" s="697"/>
      <c r="Y92" s="688"/>
      <c r="Z92" s="688"/>
      <c r="AA92" s="688"/>
      <c r="AB92" s="697"/>
      <c r="AC92" s="835"/>
      <c r="AD92" s="688"/>
    </row>
    <row r="93" spans="1:30" hidden="1">
      <c r="A93" s="515">
        <v>17</v>
      </c>
      <c r="B93" s="515" t="s">
        <v>931</v>
      </c>
      <c r="C93" s="688">
        <v>72</v>
      </c>
      <c r="D93" s="688" t="s">
        <v>1258</v>
      </c>
      <c r="E93" s="688" t="s">
        <v>1770</v>
      </c>
      <c r="F93" s="688">
        <v>8</v>
      </c>
      <c r="G93" s="688" t="s">
        <v>2171</v>
      </c>
      <c r="H93" s="708" t="s">
        <v>750</v>
      </c>
      <c r="I93" s="679">
        <v>259</v>
      </c>
      <c r="J93" s="679">
        <v>0</v>
      </c>
      <c r="K93" s="679">
        <v>0</v>
      </c>
      <c r="L93" s="679">
        <v>0</v>
      </c>
      <c r="M93" s="679">
        <v>0</v>
      </c>
      <c r="N93" s="679">
        <v>0</v>
      </c>
      <c r="O93" s="679">
        <v>259</v>
      </c>
      <c r="P93" s="679">
        <v>0</v>
      </c>
      <c r="Q93" s="679">
        <v>0</v>
      </c>
      <c r="R93" s="697">
        <v>0</v>
      </c>
      <c r="S93" s="697">
        <v>0</v>
      </c>
      <c r="T93" s="697">
        <v>2.8152173913043401E-3</v>
      </c>
      <c r="U93" s="688"/>
      <c r="V93" s="679">
        <v>492590.81</v>
      </c>
      <c r="W93" s="688"/>
      <c r="X93" s="697">
        <v>0</v>
      </c>
      <c r="Y93" s="688"/>
      <c r="Z93" s="688"/>
      <c r="AA93" s="688"/>
      <c r="AB93" s="697" t="s">
        <v>1954</v>
      </c>
      <c r="AC93" s="835" t="s">
        <v>2226</v>
      </c>
      <c r="AD93" s="688"/>
    </row>
    <row r="94" spans="1:30" hidden="1">
      <c r="A94" s="515">
        <v>17</v>
      </c>
      <c r="B94" s="515" t="s">
        <v>931</v>
      </c>
      <c r="C94" s="688">
        <v>73</v>
      </c>
      <c r="D94" s="688" t="s">
        <v>944</v>
      </c>
      <c r="E94" s="688" t="s">
        <v>1562</v>
      </c>
      <c r="F94" s="688">
        <v>8</v>
      </c>
      <c r="G94" s="688" t="s">
        <v>2171</v>
      </c>
      <c r="H94" s="708" t="s">
        <v>1255</v>
      </c>
      <c r="I94" s="679">
        <v>1420216</v>
      </c>
      <c r="J94" s="679">
        <v>0</v>
      </c>
      <c r="K94" s="679">
        <v>0</v>
      </c>
      <c r="L94" s="679">
        <v>0</v>
      </c>
      <c r="M94" s="679">
        <v>0</v>
      </c>
      <c r="N94" s="679">
        <v>0</v>
      </c>
      <c r="O94" s="679">
        <v>1420216</v>
      </c>
      <c r="P94" s="679">
        <v>11361.7284</v>
      </c>
      <c r="Q94" s="679">
        <v>27694.212</v>
      </c>
      <c r="R94" s="697">
        <v>4.4588250000000003E-2</v>
      </c>
      <c r="S94" s="697">
        <v>4.3730536395122713E-2</v>
      </c>
      <c r="T94" s="697">
        <v>8.4536666666666598</v>
      </c>
      <c r="U94" s="688"/>
      <c r="V94" s="679">
        <v>3487293</v>
      </c>
      <c r="W94" s="688"/>
      <c r="X94" s="697">
        <v>0</v>
      </c>
      <c r="Y94" s="688"/>
      <c r="Z94" s="688"/>
      <c r="AA94" s="688"/>
      <c r="AB94" s="697" t="s">
        <v>1954</v>
      </c>
      <c r="AC94" s="835"/>
      <c r="AD94" s="688"/>
    </row>
    <row r="95" spans="1:30" hidden="1">
      <c r="A95" s="515">
        <v>17</v>
      </c>
      <c r="B95" s="515" t="s">
        <v>931</v>
      </c>
      <c r="C95" s="688">
        <v>74</v>
      </c>
      <c r="D95" s="837" t="s">
        <v>1275</v>
      </c>
      <c r="E95" s="819" t="s">
        <v>1924</v>
      </c>
      <c r="F95" s="688">
        <v>8</v>
      </c>
      <c r="G95" s="688" t="s">
        <v>2171</v>
      </c>
      <c r="H95" s="708" t="s">
        <v>1276</v>
      </c>
      <c r="I95" s="819">
        <v>358359</v>
      </c>
      <c r="J95" s="679">
        <v>0</v>
      </c>
      <c r="K95" s="679">
        <v>0</v>
      </c>
      <c r="L95" s="679">
        <v>0</v>
      </c>
      <c r="M95" s="679">
        <v>0</v>
      </c>
      <c r="N95" s="679">
        <v>0</v>
      </c>
      <c r="O95" s="679">
        <v>358359</v>
      </c>
      <c r="P95" s="679">
        <v>0</v>
      </c>
      <c r="Q95" s="679">
        <v>4569.0772500000003</v>
      </c>
      <c r="R95" s="697">
        <v>7.3563099999999996E-3</v>
      </c>
      <c r="S95" s="699">
        <v>7.2147999362918219E-3</v>
      </c>
      <c r="T95" s="699">
        <v>3.3169104035542301</v>
      </c>
      <c r="U95" s="688"/>
      <c r="V95" s="679">
        <v>3530628.87</v>
      </c>
      <c r="W95" s="688"/>
      <c r="X95" s="697">
        <v>0</v>
      </c>
      <c r="Y95" s="688"/>
      <c r="Z95" s="688"/>
      <c r="AA95" s="688"/>
      <c r="AB95" s="697"/>
      <c r="AC95" s="835"/>
      <c r="AD95" s="688"/>
    </row>
    <row r="96" spans="1:30" hidden="1">
      <c r="A96" s="515">
        <v>17</v>
      </c>
      <c r="B96" s="515" t="s">
        <v>931</v>
      </c>
      <c r="C96" s="688">
        <v>75</v>
      </c>
      <c r="D96" s="688" t="s">
        <v>947</v>
      </c>
      <c r="E96" s="688" t="s">
        <v>1565</v>
      </c>
      <c r="F96" s="688">
        <v>8</v>
      </c>
      <c r="G96" s="688" t="s">
        <v>2171</v>
      </c>
      <c r="H96" s="708" t="s">
        <v>759</v>
      </c>
      <c r="I96" s="679">
        <v>807307</v>
      </c>
      <c r="J96" s="679">
        <v>0</v>
      </c>
      <c r="K96" s="679">
        <v>0</v>
      </c>
      <c r="L96" s="679">
        <v>0</v>
      </c>
      <c r="M96" s="679">
        <v>0</v>
      </c>
      <c r="N96" s="679">
        <v>0</v>
      </c>
      <c r="O96" s="679">
        <v>807307</v>
      </c>
      <c r="P96" s="679">
        <v>8803.2371600000006</v>
      </c>
      <c r="Q96" s="679">
        <v>78833.528550000003</v>
      </c>
      <c r="R96" s="697">
        <v>0.1269236</v>
      </c>
      <c r="S96" s="697">
        <v>0.12448205745704989</v>
      </c>
      <c r="T96" s="697">
        <v>13.099253610254699</v>
      </c>
      <c r="U96" s="688"/>
      <c r="V96" s="679" t="e">
        <v>#N/A</v>
      </c>
      <c r="W96" s="688"/>
      <c r="X96" s="697">
        <v>0</v>
      </c>
      <c r="Y96" s="688"/>
      <c r="Z96" s="688"/>
      <c r="AA96" s="688"/>
      <c r="AB96" s="697" t="e">
        <v>#N/A</v>
      </c>
      <c r="AC96" s="835"/>
      <c r="AD96" s="688"/>
    </row>
    <row r="97" spans="1:30" hidden="1">
      <c r="A97" s="515">
        <v>17</v>
      </c>
      <c r="B97" s="515" t="s">
        <v>931</v>
      </c>
      <c r="C97" s="688">
        <v>76</v>
      </c>
      <c r="D97" s="688" t="s">
        <v>1284</v>
      </c>
      <c r="E97" s="688" t="s">
        <v>1777</v>
      </c>
      <c r="F97" s="688">
        <v>8</v>
      </c>
      <c r="G97" s="688" t="s">
        <v>2171</v>
      </c>
      <c r="H97" s="708" t="s">
        <v>2234</v>
      </c>
      <c r="I97" s="679">
        <v>465638</v>
      </c>
      <c r="J97" s="679">
        <v>0</v>
      </c>
      <c r="K97" s="679">
        <v>0</v>
      </c>
      <c r="L97" s="679">
        <v>0</v>
      </c>
      <c r="M97" s="679">
        <v>0</v>
      </c>
      <c r="N97" s="679">
        <v>0</v>
      </c>
      <c r="O97" s="679">
        <v>465638</v>
      </c>
      <c r="P97" s="679">
        <v>3823.5726199999999</v>
      </c>
      <c r="Q97" s="679">
        <v>48659.171000000002</v>
      </c>
      <c r="R97" s="697">
        <v>7.8342259999999997E-2</v>
      </c>
      <c r="S97" s="697">
        <v>7.6835248042876239E-2</v>
      </c>
      <c r="T97" s="697">
        <v>4.5242712786630301</v>
      </c>
      <c r="U97" s="688"/>
      <c r="V97" s="679" t="e">
        <v>#N/A</v>
      </c>
      <c r="W97" s="688"/>
      <c r="X97" s="697">
        <v>0</v>
      </c>
      <c r="Y97" s="688"/>
      <c r="Z97" s="688"/>
      <c r="AA97" s="688"/>
      <c r="AB97" s="697" t="e">
        <v>#N/A</v>
      </c>
      <c r="AC97" s="835"/>
      <c r="AD97" s="688"/>
    </row>
    <row r="98" spans="1:30" hidden="1">
      <c r="A98" s="515">
        <v>17</v>
      </c>
      <c r="B98" s="515" t="s">
        <v>931</v>
      </c>
      <c r="C98" s="688">
        <v>77</v>
      </c>
      <c r="D98" s="688" t="s">
        <v>1286</v>
      </c>
      <c r="E98" s="688" t="s">
        <v>1779</v>
      </c>
      <c r="F98" s="688">
        <v>8</v>
      </c>
      <c r="G98" s="688" t="s">
        <v>2171</v>
      </c>
      <c r="H98" s="708" t="s">
        <v>763</v>
      </c>
      <c r="I98" s="679">
        <v>482164</v>
      </c>
      <c r="J98" s="679">
        <v>0</v>
      </c>
      <c r="K98" s="679">
        <v>0</v>
      </c>
      <c r="L98" s="679">
        <v>0</v>
      </c>
      <c r="M98" s="679">
        <v>0</v>
      </c>
      <c r="N98" s="679">
        <v>0</v>
      </c>
      <c r="O98" s="679">
        <v>482164</v>
      </c>
      <c r="P98" s="679">
        <v>0</v>
      </c>
      <c r="Q98" s="679">
        <v>2314.3872000000001</v>
      </c>
      <c r="R98" s="697">
        <v>3.7262100000000002E-3</v>
      </c>
      <c r="S98" s="697">
        <v>3.6545323507311258E-3</v>
      </c>
      <c r="T98" s="697">
        <v>0.92343108414536901</v>
      </c>
      <c r="U98" s="688"/>
      <c r="V98" s="679">
        <v>6930357.6399999997</v>
      </c>
      <c r="W98" s="688"/>
      <c r="X98" s="697">
        <v>0</v>
      </c>
      <c r="Y98" s="688"/>
      <c r="Z98" s="688"/>
      <c r="AA98" s="688"/>
      <c r="AB98" s="697" t="s">
        <v>1954</v>
      </c>
      <c r="AC98" s="835"/>
      <c r="AD98" s="688"/>
    </row>
    <row r="99" spans="1:30" hidden="1">
      <c r="A99" s="515">
        <v>17</v>
      </c>
      <c r="B99" s="515" t="s">
        <v>931</v>
      </c>
      <c r="C99" s="688">
        <v>78</v>
      </c>
      <c r="D99" s="688" t="s">
        <v>949</v>
      </c>
      <c r="E99" s="688" t="s">
        <v>1782</v>
      </c>
      <c r="F99" s="688">
        <v>8</v>
      </c>
      <c r="G99" s="688" t="s">
        <v>2171</v>
      </c>
      <c r="H99" s="708" t="s">
        <v>766</v>
      </c>
      <c r="I99" s="679">
        <v>1955871</v>
      </c>
      <c r="J99" s="679">
        <v>0</v>
      </c>
      <c r="K99" s="679">
        <v>0</v>
      </c>
      <c r="L99" s="679">
        <v>0</v>
      </c>
      <c r="M99" s="679">
        <v>0</v>
      </c>
      <c r="N99" s="679">
        <v>4000</v>
      </c>
      <c r="O99" s="679">
        <v>1951871</v>
      </c>
      <c r="P99" s="679">
        <v>4821.1213699999998</v>
      </c>
      <c r="Q99" s="679">
        <v>36109.613499999999</v>
      </c>
      <c r="R99" s="697">
        <v>5.8137220000000003E-2</v>
      </c>
      <c r="S99" s="697">
        <v>5.7018873379591536E-2</v>
      </c>
      <c r="T99" s="697">
        <v>7.3898398131216103</v>
      </c>
      <c r="U99" s="688"/>
      <c r="V99" s="679">
        <v>43138628.100000001</v>
      </c>
      <c r="W99" s="688"/>
      <c r="X99" s="697">
        <v>0</v>
      </c>
      <c r="Y99" s="688"/>
      <c r="Z99" s="688"/>
      <c r="AA99" s="688"/>
      <c r="AB99" s="697" t="s">
        <v>1954</v>
      </c>
      <c r="AC99" s="835"/>
      <c r="AD99" s="688"/>
    </row>
    <row r="100" spans="1:30" hidden="1">
      <c r="A100" s="515">
        <v>17</v>
      </c>
      <c r="B100" s="515" t="s">
        <v>931</v>
      </c>
      <c r="C100" s="688">
        <v>79</v>
      </c>
      <c r="D100" s="688" t="s">
        <v>1292</v>
      </c>
      <c r="E100" s="688" t="s">
        <v>1784</v>
      </c>
      <c r="F100" s="688">
        <v>8</v>
      </c>
      <c r="G100" s="688" t="s">
        <v>2171</v>
      </c>
      <c r="H100" s="708" t="s">
        <v>769</v>
      </c>
      <c r="I100" s="679">
        <v>104645</v>
      </c>
      <c r="J100" s="679">
        <v>0</v>
      </c>
      <c r="K100" s="679">
        <v>0</v>
      </c>
      <c r="L100" s="679">
        <v>0</v>
      </c>
      <c r="M100" s="679">
        <v>0</v>
      </c>
      <c r="N100" s="679">
        <v>0</v>
      </c>
      <c r="O100" s="679">
        <v>104645</v>
      </c>
      <c r="P100" s="679">
        <v>956.18083000000001</v>
      </c>
      <c r="Q100" s="679">
        <v>13080.625</v>
      </c>
      <c r="R100" s="697">
        <v>2.106007E-2</v>
      </c>
      <c r="S100" s="697">
        <v>2.0654956625357386E-2</v>
      </c>
      <c r="T100" s="697">
        <v>3.1306468018907401</v>
      </c>
      <c r="U100" s="688"/>
      <c r="V100" s="679" t="e">
        <v>#N/A</v>
      </c>
      <c r="W100" s="688"/>
      <c r="X100" s="697">
        <v>0</v>
      </c>
      <c r="Y100" s="688"/>
      <c r="Z100" s="688"/>
      <c r="AA100" s="688"/>
      <c r="AB100" s="697" t="e">
        <v>#N/A</v>
      </c>
      <c r="AC100" s="835"/>
      <c r="AD100" s="688"/>
    </row>
    <row r="101" spans="1:30" hidden="1">
      <c r="A101" s="515">
        <v>17</v>
      </c>
      <c r="B101" s="515" t="s">
        <v>931</v>
      </c>
      <c r="C101" s="688">
        <v>80</v>
      </c>
      <c r="D101" s="688" t="s">
        <v>1294</v>
      </c>
      <c r="E101" s="688" t="s">
        <v>1786</v>
      </c>
      <c r="F101" s="688">
        <v>8</v>
      </c>
      <c r="G101" s="688" t="s">
        <v>2171</v>
      </c>
      <c r="H101" s="708" t="s">
        <v>1295</v>
      </c>
      <c r="I101" s="679">
        <v>293899</v>
      </c>
      <c r="J101" s="679">
        <v>0</v>
      </c>
      <c r="K101" s="679">
        <v>0</v>
      </c>
      <c r="L101" s="679">
        <v>0</v>
      </c>
      <c r="M101" s="679">
        <v>0</v>
      </c>
      <c r="N101" s="679">
        <v>0</v>
      </c>
      <c r="O101" s="679">
        <v>293899</v>
      </c>
      <c r="P101" s="679">
        <v>0</v>
      </c>
      <c r="Q101" s="679">
        <v>1510.6408600000002</v>
      </c>
      <c r="R101" s="697">
        <v>2.4321600000000001E-3</v>
      </c>
      <c r="S101" s="697">
        <v>2.3853769555959737E-3</v>
      </c>
      <c r="T101" s="697">
        <v>6.5793373628833596</v>
      </c>
      <c r="U101" s="688"/>
      <c r="V101" s="679">
        <v>3088797.08</v>
      </c>
      <c r="W101" s="688"/>
      <c r="X101" s="697">
        <v>0</v>
      </c>
      <c r="Y101" s="688"/>
      <c r="Z101" s="688"/>
      <c r="AA101" s="688"/>
      <c r="AB101" s="697" t="s">
        <v>1954</v>
      </c>
      <c r="AC101" s="835"/>
      <c r="AD101" s="688"/>
    </row>
    <row r="102" spans="1:30" hidden="1">
      <c r="A102" s="515">
        <v>17</v>
      </c>
      <c r="B102" s="515" t="s">
        <v>931</v>
      </c>
      <c r="C102" s="688">
        <v>81</v>
      </c>
      <c r="D102" s="688" t="s">
        <v>1300</v>
      </c>
      <c r="E102" s="688" t="s">
        <v>1791</v>
      </c>
      <c r="F102" s="688">
        <v>8</v>
      </c>
      <c r="G102" s="688" t="s">
        <v>2171</v>
      </c>
      <c r="H102" s="708" t="s">
        <v>778</v>
      </c>
      <c r="I102" s="679">
        <v>162908</v>
      </c>
      <c r="J102" s="679">
        <v>0</v>
      </c>
      <c r="K102" s="679">
        <v>0</v>
      </c>
      <c r="L102" s="679">
        <v>0</v>
      </c>
      <c r="M102" s="679">
        <v>0</v>
      </c>
      <c r="N102" s="679">
        <v>0</v>
      </c>
      <c r="O102" s="679">
        <v>162908</v>
      </c>
      <c r="P102" s="679">
        <v>0</v>
      </c>
      <c r="Q102" s="679">
        <v>2573.9463999999998</v>
      </c>
      <c r="R102" s="697">
        <v>4.1441100000000003E-3</v>
      </c>
      <c r="S102" s="697">
        <v>4.0643892205452564E-3</v>
      </c>
      <c r="T102" s="697">
        <v>3.66151218196529</v>
      </c>
      <c r="U102" s="688"/>
      <c r="V102" s="679">
        <v>2381082.0099999998</v>
      </c>
      <c r="W102" s="688"/>
      <c r="X102" s="697">
        <v>0</v>
      </c>
      <c r="Y102" s="688"/>
      <c r="Z102" s="688"/>
      <c r="AA102" s="688"/>
      <c r="AB102" s="697" t="s">
        <v>1954</v>
      </c>
      <c r="AC102" s="835"/>
      <c r="AD102" s="688"/>
    </row>
    <row r="103" spans="1:30" hidden="1">
      <c r="A103" s="515">
        <v>17</v>
      </c>
      <c r="B103" s="515" t="s">
        <v>931</v>
      </c>
      <c r="C103" s="688">
        <v>82</v>
      </c>
      <c r="D103" s="688" t="s">
        <v>1303</v>
      </c>
      <c r="E103" s="688" t="s">
        <v>1793</v>
      </c>
      <c r="F103" s="688">
        <v>8</v>
      </c>
      <c r="G103" s="688" t="s">
        <v>2171</v>
      </c>
      <c r="H103" s="708" t="s">
        <v>779</v>
      </c>
      <c r="I103" s="679">
        <v>94207</v>
      </c>
      <c r="J103" s="679">
        <v>0</v>
      </c>
      <c r="K103" s="679">
        <v>0</v>
      </c>
      <c r="L103" s="679">
        <v>0</v>
      </c>
      <c r="M103" s="679">
        <v>0</v>
      </c>
      <c r="N103" s="679">
        <v>0</v>
      </c>
      <c r="O103" s="679">
        <v>94207</v>
      </c>
      <c r="P103" s="679">
        <v>0</v>
      </c>
      <c r="Q103" s="679">
        <v>5226.6043600000003</v>
      </c>
      <c r="R103" s="697">
        <v>8.4149399999999992E-3</v>
      </c>
      <c r="S103" s="697">
        <v>8.2530679041486026E-3</v>
      </c>
      <c r="T103" s="697">
        <v>3.1402333333333301</v>
      </c>
      <c r="U103" s="688"/>
      <c r="V103" s="679">
        <v>1736381.13</v>
      </c>
      <c r="W103" s="688"/>
      <c r="X103" s="697">
        <v>0</v>
      </c>
      <c r="Y103" s="688"/>
      <c r="Z103" s="688"/>
      <c r="AA103" s="688"/>
      <c r="AB103" s="697" t="s">
        <v>1954</v>
      </c>
      <c r="AC103" s="835"/>
      <c r="AD103" s="688"/>
    </row>
    <row r="104" spans="1:30" hidden="1">
      <c r="A104" s="515">
        <v>17</v>
      </c>
      <c r="B104" s="515" t="s">
        <v>931</v>
      </c>
      <c r="C104" s="688">
        <v>83</v>
      </c>
      <c r="D104" s="688" t="s">
        <v>1289</v>
      </c>
      <c r="E104" s="688" t="s">
        <v>1783</v>
      </c>
      <c r="F104" s="688">
        <v>8</v>
      </c>
      <c r="G104" s="688" t="s">
        <v>2171</v>
      </c>
      <c r="H104" s="708" t="s">
        <v>768</v>
      </c>
      <c r="I104" s="679">
        <v>316932</v>
      </c>
      <c r="J104" s="679">
        <v>0</v>
      </c>
      <c r="K104" s="679">
        <v>0</v>
      </c>
      <c r="L104" s="679">
        <v>0</v>
      </c>
      <c r="M104" s="679">
        <v>0</v>
      </c>
      <c r="N104" s="679">
        <v>0</v>
      </c>
      <c r="O104" s="679">
        <v>316932</v>
      </c>
      <c r="P104" s="679">
        <v>0</v>
      </c>
      <c r="Q104" s="679">
        <v>4357.8149999999996</v>
      </c>
      <c r="R104" s="697">
        <v>7.0161700000000004E-3</v>
      </c>
      <c r="S104" s="697">
        <v>6.8812063495690603E-3</v>
      </c>
      <c r="T104" s="697">
        <v>1.4901964472112701</v>
      </c>
      <c r="U104" s="688"/>
      <c r="V104" s="679">
        <v>3544442.59</v>
      </c>
      <c r="W104" s="688"/>
      <c r="X104" s="697">
        <v>0</v>
      </c>
      <c r="Y104" s="688"/>
      <c r="Z104" s="688"/>
      <c r="AA104" s="688"/>
      <c r="AB104" s="697" t="s">
        <v>1954</v>
      </c>
      <c r="AC104" s="835"/>
      <c r="AD104" s="688"/>
    </row>
    <row r="105" spans="1:30" hidden="1">
      <c r="A105" s="515">
        <v>17</v>
      </c>
      <c r="B105" s="515" t="s">
        <v>931</v>
      </c>
      <c r="C105" s="688">
        <v>84</v>
      </c>
      <c r="D105" s="688" t="s">
        <v>1293</v>
      </c>
      <c r="E105" s="688" t="s">
        <v>1785</v>
      </c>
      <c r="F105" s="688">
        <v>8</v>
      </c>
      <c r="G105" s="688" t="s">
        <v>2171</v>
      </c>
      <c r="H105" s="708" t="s">
        <v>770</v>
      </c>
      <c r="I105" s="679">
        <v>348279</v>
      </c>
      <c r="J105" s="679">
        <v>0</v>
      </c>
      <c r="K105" s="679">
        <v>0</v>
      </c>
      <c r="L105" s="679">
        <v>0</v>
      </c>
      <c r="M105" s="679">
        <v>0</v>
      </c>
      <c r="N105" s="679">
        <v>0</v>
      </c>
      <c r="O105" s="679">
        <v>348279</v>
      </c>
      <c r="P105" s="679">
        <v>0</v>
      </c>
      <c r="Q105" s="679">
        <v>3998.2429200000001</v>
      </c>
      <c r="R105" s="697">
        <v>6.4372500000000003E-3</v>
      </c>
      <c r="S105" s="697">
        <v>6.313424174322119E-3</v>
      </c>
      <c r="T105" s="697">
        <v>3.9689914529914501</v>
      </c>
      <c r="U105" s="688"/>
      <c r="V105" s="679">
        <v>4700044.38</v>
      </c>
      <c r="W105" s="688"/>
      <c r="X105" s="697">
        <v>0</v>
      </c>
      <c r="Y105" s="688"/>
      <c r="Z105" s="688"/>
      <c r="AA105" s="688"/>
      <c r="AB105" s="697" t="s">
        <v>1954</v>
      </c>
      <c r="AC105" s="835"/>
      <c r="AD105" s="688"/>
    </row>
    <row r="106" spans="1:30" hidden="1">
      <c r="A106" s="515">
        <v>17</v>
      </c>
      <c r="B106" s="515" t="s">
        <v>931</v>
      </c>
      <c r="C106" s="688">
        <v>85</v>
      </c>
      <c r="D106" s="688" t="s">
        <v>1296</v>
      </c>
      <c r="E106" s="688" t="s">
        <v>1787</v>
      </c>
      <c r="F106" s="688">
        <v>8</v>
      </c>
      <c r="G106" s="688" t="s">
        <v>2171</v>
      </c>
      <c r="H106" s="708" t="s">
        <v>771</v>
      </c>
      <c r="I106" s="679">
        <v>423001</v>
      </c>
      <c r="J106" s="679">
        <v>0</v>
      </c>
      <c r="K106" s="679">
        <v>0</v>
      </c>
      <c r="L106" s="679">
        <v>0</v>
      </c>
      <c r="M106" s="679">
        <v>0</v>
      </c>
      <c r="N106" s="679">
        <v>0</v>
      </c>
      <c r="O106" s="679">
        <v>423001</v>
      </c>
      <c r="P106" s="679">
        <v>3925.4544999999998</v>
      </c>
      <c r="Q106" s="679">
        <v>35515.163959999998</v>
      </c>
      <c r="R106" s="697">
        <v>5.7180139999999997E-2</v>
      </c>
      <c r="S106" s="697">
        <v>5.6080208027999873E-2</v>
      </c>
      <c r="T106" s="697">
        <v>4.9222220929285401</v>
      </c>
      <c r="U106" s="688"/>
      <c r="V106" s="679">
        <v>2511987.29</v>
      </c>
      <c r="W106" s="688"/>
      <c r="X106" s="697">
        <v>0</v>
      </c>
      <c r="Y106" s="688"/>
      <c r="Z106" s="688"/>
      <c r="AA106" s="688"/>
      <c r="AB106" s="697" t="s">
        <v>1954</v>
      </c>
      <c r="AC106" s="835"/>
      <c r="AD106" s="688"/>
    </row>
    <row r="107" spans="1:30" hidden="1">
      <c r="A107" s="515">
        <v>17</v>
      </c>
      <c r="B107" s="515" t="s">
        <v>931</v>
      </c>
      <c r="C107" s="688">
        <v>86</v>
      </c>
      <c r="D107" s="688" t="s">
        <v>1297</v>
      </c>
      <c r="E107" s="688" t="s">
        <v>1788</v>
      </c>
      <c r="F107" s="688">
        <v>8</v>
      </c>
      <c r="G107" s="688" t="s">
        <v>2171</v>
      </c>
      <c r="H107" s="708" t="s">
        <v>2054</v>
      </c>
      <c r="I107" s="679">
        <v>588202</v>
      </c>
      <c r="J107" s="679">
        <v>0</v>
      </c>
      <c r="K107" s="679">
        <v>0</v>
      </c>
      <c r="L107" s="679">
        <v>0</v>
      </c>
      <c r="M107" s="679">
        <v>0</v>
      </c>
      <c r="N107" s="679">
        <v>0</v>
      </c>
      <c r="O107" s="679">
        <v>588202</v>
      </c>
      <c r="P107" s="679">
        <v>0</v>
      </c>
      <c r="Q107" s="856">
        <v>8581.8671799999993</v>
      </c>
      <c r="R107" s="697">
        <v>1.381698E-2</v>
      </c>
      <c r="S107" s="697">
        <v>1.3551194561993643E-2</v>
      </c>
      <c r="T107" s="697">
        <v>1.8852628205128199</v>
      </c>
      <c r="U107" s="688"/>
      <c r="V107" s="679">
        <v>6045096.5899999999</v>
      </c>
      <c r="W107" s="688"/>
      <c r="X107" s="697">
        <v>0</v>
      </c>
      <c r="Y107" s="688"/>
      <c r="Z107" s="688"/>
      <c r="AA107" s="688"/>
      <c r="AB107" s="697" t="s">
        <v>1954</v>
      </c>
      <c r="AC107" s="835"/>
      <c r="AD107" s="688"/>
    </row>
    <row r="108" spans="1:30" hidden="1">
      <c r="A108" s="515">
        <v>17</v>
      </c>
      <c r="B108" s="515" t="s">
        <v>931</v>
      </c>
      <c r="C108" s="688">
        <v>87</v>
      </c>
      <c r="D108" s="688" t="s">
        <v>1298</v>
      </c>
      <c r="E108" s="688" t="s">
        <v>1789</v>
      </c>
      <c r="F108" s="688">
        <v>8</v>
      </c>
      <c r="G108" s="688" t="s">
        <v>2171</v>
      </c>
      <c r="H108" s="708" t="s">
        <v>776</v>
      </c>
      <c r="I108" s="679">
        <v>1423435</v>
      </c>
      <c r="J108" s="679">
        <v>0</v>
      </c>
      <c r="K108" s="679">
        <v>0</v>
      </c>
      <c r="L108" s="679">
        <v>0</v>
      </c>
      <c r="M108" s="679">
        <v>0</v>
      </c>
      <c r="N108" s="679">
        <v>0</v>
      </c>
      <c r="O108" s="679">
        <v>1423435</v>
      </c>
      <c r="P108" s="679">
        <v>0</v>
      </c>
      <c r="Q108" s="679">
        <v>9252.3274999999994</v>
      </c>
      <c r="R108" s="697">
        <v>1.489644E-2</v>
      </c>
      <c r="S108" s="697">
        <v>1.4609884710868276E-2</v>
      </c>
      <c r="T108" s="697">
        <v>4.77012749774158</v>
      </c>
      <c r="U108" s="688"/>
      <c r="V108" s="679">
        <v>16205705.629999999</v>
      </c>
      <c r="W108" s="688"/>
      <c r="X108" s="697">
        <v>0</v>
      </c>
      <c r="Y108" s="688"/>
      <c r="Z108" s="688"/>
      <c r="AA108" s="688"/>
      <c r="AB108" s="697" t="s">
        <v>1954</v>
      </c>
      <c r="AC108" s="835"/>
      <c r="AD108" s="688"/>
    </row>
    <row r="109" spans="1:30" hidden="1">
      <c r="A109" s="515">
        <v>17</v>
      </c>
      <c r="B109" s="515" t="s">
        <v>931</v>
      </c>
      <c r="C109" s="688">
        <v>88</v>
      </c>
      <c r="D109" s="688" t="s">
        <v>1317</v>
      </c>
      <c r="E109" s="688" t="s">
        <v>1798</v>
      </c>
      <c r="F109" s="688">
        <v>8</v>
      </c>
      <c r="G109" s="688" t="s">
        <v>2171</v>
      </c>
      <c r="H109" s="708" t="s">
        <v>785</v>
      </c>
      <c r="I109" s="679">
        <v>426521</v>
      </c>
      <c r="J109" s="679">
        <v>0</v>
      </c>
      <c r="K109" s="679">
        <v>0</v>
      </c>
      <c r="L109" s="679">
        <v>0</v>
      </c>
      <c r="M109" s="679">
        <v>0</v>
      </c>
      <c r="N109" s="679">
        <v>0</v>
      </c>
      <c r="O109" s="679">
        <v>426521</v>
      </c>
      <c r="P109" s="679">
        <v>0</v>
      </c>
      <c r="Q109" s="679">
        <v>0</v>
      </c>
      <c r="R109" s="697">
        <v>0</v>
      </c>
      <c r="S109" s="697">
        <v>0</v>
      </c>
      <c r="T109" s="697">
        <v>5.4326272751588904</v>
      </c>
      <c r="U109" s="688"/>
      <c r="V109" s="679">
        <v>11008089.390000001</v>
      </c>
      <c r="W109" s="688"/>
      <c r="X109" s="697">
        <v>0</v>
      </c>
      <c r="Y109" s="688"/>
      <c r="Z109" s="688"/>
      <c r="AA109" s="688"/>
      <c r="AB109" s="697" t="s">
        <v>1954</v>
      </c>
      <c r="AC109" s="835" t="s">
        <v>2226</v>
      </c>
      <c r="AD109" s="688"/>
    </row>
    <row r="110" spans="1:30" hidden="1">
      <c r="A110" s="515">
        <v>17</v>
      </c>
      <c r="B110" s="515" t="s">
        <v>931</v>
      </c>
      <c r="C110" s="688">
        <v>89</v>
      </c>
      <c r="D110" s="818" t="s">
        <v>1313</v>
      </c>
      <c r="E110" s="688" t="s">
        <v>1797</v>
      </c>
      <c r="F110" s="688">
        <v>8</v>
      </c>
      <c r="G110" s="688" t="s">
        <v>2171</v>
      </c>
      <c r="H110" s="708" t="s">
        <v>2055</v>
      </c>
      <c r="I110" s="679">
        <v>318842</v>
      </c>
      <c r="J110" s="679">
        <v>0</v>
      </c>
      <c r="K110" s="679">
        <v>0</v>
      </c>
      <c r="L110" s="679">
        <v>0</v>
      </c>
      <c r="M110" s="679">
        <v>0</v>
      </c>
      <c r="N110" s="679">
        <v>0</v>
      </c>
      <c r="O110" s="679">
        <v>318842</v>
      </c>
      <c r="P110" s="679">
        <v>2741.1452000000004</v>
      </c>
      <c r="Q110" s="679">
        <v>143415.13159999999</v>
      </c>
      <c r="R110" s="697">
        <v>0.2309013</v>
      </c>
      <c r="S110" s="697">
        <v>0.22645961661754857</v>
      </c>
      <c r="T110" s="697">
        <v>4.6208985507246298</v>
      </c>
      <c r="U110" s="688"/>
      <c r="V110" s="679" t="e">
        <v>#N/A</v>
      </c>
      <c r="W110" s="688"/>
      <c r="X110" s="697">
        <v>0</v>
      </c>
      <c r="Y110" s="688"/>
      <c r="Z110" s="688"/>
      <c r="AA110" s="688"/>
      <c r="AB110" s="697" t="e">
        <v>#N/A</v>
      </c>
      <c r="AC110" s="835"/>
      <c r="AD110" s="688"/>
    </row>
    <row r="111" spans="1:30" hidden="1">
      <c r="A111" s="515">
        <v>17</v>
      </c>
      <c r="B111" s="515" t="s">
        <v>931</v>
      </c>
      <c r="C111" s="688">
        <v>90</v>
      </c>
      <c r="D111" s="688" t="s">
        <v>1322</v>
      </c>
      <c r="E111" s="688" t="s">
        <v>1802</v>
      </c>
      <c r="F111" s="688">
        <v>8</v>
      </c>
      <c r="G111" s="688" t="s">
        <v>2171</v>
      </c>
      <c r="H111" s="708" t="s">
        <v>790</v>
      </c>
      <c r="I111" s="679">
        <v>2218498</v>
      </c>
      <c r="J111" s="679">
        <v>0</v>
      </c>
      <c r="K111" s="679">
        <v>0</v>
      </c>
      <c r="L111" s="679">
        <v>0</v>
      </c>
      <c r="M111" s="679">
        <v>0</v>
      </c>
      <c r="N111" s="679">
        <v>0</v>
      </c>
      <c r="O111" s="679">
        <v>2218498</v>
      </c>
      <c r="P111" s="679">
        <v>18724.718010000001</v>
      </c>
      <c r="Q111" s="679">
        <v>62117.944000000003</v>
      </c>
      <c r="R111" s="697">
        <v>0.10001116</v>
      </c>
      <c r="S111" s="697">
        <v>9.8087319143877236E-2</v>
      </c>
      <c r="T111" s="697">
        <v>12.8053310860731</v>
      </c>
      <c r="U111" s="688"/>
      <c r="V111" s="679" t="e">
        <v>#N/A</v>
      </c>
      <c r="W111" s="688"/>
      <c r="X111" s="697">
        <v>0</v>
      </c>
      <c r="Y111" s="688"/>
      <c r="Z111" s="688"/>
      <c r="AA111" s="688"/>
      <c r="AB111" s="697" t="e">
        <v>#N/A</v>
      </c>
      <c r="AC111" s="835"/>
      <c r="AD111" s="688"/>
    </row>
    <row r="112" spans="1:30" hidden="1">
      <c r="C112" s="688"/>
      <c r="D112" s="688"/>
      <c r="E112" s="688"/>
      <c r="F112" s="688"/>
      <c r="G112" s="701" t="s">
        <v>2172</v>
      </c>
      <c r="H112" s="710"/>
      <c r="I112" s="492">
        <v>30076939</v>
      </c>
      <c r="J112" s="492">
        <v>0</v>
      </c>
      <c r="K112" s="492">
        <v>0</v>
      </c>
      <c r="L112" s="492">
        <v>0</v>
      </c>
      <c r="M112" s="649">
        <v>0</v>
      </c>
      <c r="N112" s="492">
        <v>868500</v>
      </c>
      <c r="O112" s="492">
        <v>29208439</v>
      </c>
      <c r="P112" s="492">
        <v>105254.7702818</v>
      </c>
      <c r="Q112" s="492">
        <v>1681351.5060977996</v>
      </c>
      <c r="R112" s="493">
        <v>2.7070103699999994</v>
      </c>
      <c r="S112" s="493">
        <v>2.6549375454482775</v>
      </c>
      <c r="T112" s="626"/>
      <c r="U112" s="688"/>
      <c r="V112" s="679" t="e">
        <v>#N/A</v>
      </c>
      <c r="W112" s="688">
        <v>0</v>
      </c>
      <c r="X112" s="697">
        <v>0</v>
      </c>
      <c r="Y112" s="688">
        <v>0</v>
      </c>
      <c r="Z112" s="688">
        <v>0</v>
      </c>
      <c r="AA112" s="688">
        <v>0</v>
      </c>
      <c r="AB112" s="697" t="e">
        <v>#N/A</v>
      </c>
      <c r="AC112" s="835">
        <v>0</v>
      </c>
      <c r="AD112" s="688">
        <v>0</v>
      </c>
    </row>
    <row r="113" spans="1:30" hidden="1">
      <c r="C113" s="688"/>
      <c r="D113" s="688"/>
      <c r="E113" s="688"/>
      <c r="F113" s="688"/>
      <c r="G113" s="701"/>
      <c r="H113" s="693" t="s">
        <v>2300</v>
      </c>
      <c r="I113" s="625"/>
      <c r="J113" s="625"/>
      <c r="K113" s="625"/>
      <c r="L113" s="625"/>
      <c r="M113" s="679"/>
      <c r="N113" s="625"/>
      <c r="O113" s="625"/>
      <c r="P113" s="625"/>
      <c r="Q113" s="625"/>
      <c r="R113" s="626"/>
      <c r="S113" s="626"/>
      <c r="T113" s="626"/>
      <c r="U113" s="688"/>
      <c r="V113" s="679"/>
      <c r="W113" s="688"/>
      <c r="X113" s="697"/>
      <c r="Y113" s="688"/>
      <c r="Z113" s="688"/>
      <c r="AA113" s="688"/>
      <c r="AB113" s="697"/>
      <c r="AC113" s="835"/>
      <c r="AD113" s="688"/>
    </row>
    <row r="114" spans="1:30" hidden="1">
      <c r="A114" s="515">
        <v>17</v>
      </c>
      <c r="B114" s="515" t="s">
        <v>931</v>
      </c>
      <c r="C114" s="688">
        <v>91</v>
      </c>
      <c r="D114" s="688" t="s">
        <v>1183</v>
      </c>
      <c r="E114" s="688" t="s">
        <v>1726</v>
      </c>
      <c r="F114" s="688">
        <v>9</v>
      </c>
      <c r="G114" s="688" t="s">
        <v>2300</v>
      </c>
      <c r="H114" s="708" t="s">
        <v>1184</v>
      </c>
      <c r="I114" s="679">
        <v>210188</v>
      </c>
      <c r="J114" s="679">
        <v>0</v>
      </c>
      <c r="K114" s="679">
        <v>0</v>
      </c>
      <c r="L114" s="679">
        <v>0</v>
      </c>
      <c r="M114" s="679">
        <v>0</v>
      </c>
      <c r="N114" s="679">
        <v>0</v>
      </c>
      <c r="O114" s="679">
        <v>210188</v>
      </c>
      <c r="P114" s="679">
        <v>0</v>
      </c>
      <c r="Q114" s="679">
        <v>0</v>
      </c>
      <c r="R114" s="697">
        <v>0</v>
      </c>
      <c r="S114" s="697">
        <v>0</v>
      </c>
      <c r="T114" s="697">
        <v>2.4628904876848399</v>
      </c>
      <c r="U114" s="688"/>
      <c r="V114" s="679">
        <v>2101884.9900000002</v>
      </c>
      <c r="W114" s="688"/>
      <c r="X114" s="697">
        <v>0</v>
      </c>
      <c r="Y114" s="688"/>
      <c r="Z114" s="688"/>
      <c r="AA114" s="688"/>
      <c r="AB114" s="697" t="s">
        <v>1954</v>
      </c>
      <c r="AC114" s="835" t="s">
        <v>2226</v>
      </c>
      <c r="AD114" s="688"/>
    </row>
    <row r="115" spans="1:30" hidden="1">
      <c r="A115" s="515">
        <v>17</v>
      </c>
      <c r="B115" s="515" t="s">
        <v>931</v>
      </c>
      <c r="C115" s="688">
        <v>92</v>
      </c>
      <c r="D115" s="688" t="s">
        <v>1230</v>
      </c>
      <c r="E115" s="688" t="s">
        <v>1755</v>
      </c>
      <c r="F115" s="688">
        <v>9</v>
      </c>
      <c r="G115" s="688" t="s">
        <v>2300</v>
      </c>
      <c r="H115" s="708" t="s">
        <v>735</v>
      </c>
      <c r="I115" s="679">
        <v>257368</v>
      </c>
      <c r="J115" s="679">
        <v>0</v>
      </c>
      <c r="K115" s="679">
        <v>0</v>
      </c>
      <c r="L115" s="679">
        <v>0</v>
      </c>
      <c r="M115" s="679">
        <v>0</v>
      </c>
      <c r="N115" s="679">
        <v>0</v>
      </c>
      <c r="O115" s="679">
        <v>257368</v>
      </c>
      <c r="P115" s="679">
        <v>0</v>
      </c>
      <c r="Q115" s="679">
        <v>0</v>
      </c>
      <c r="R115" s="697">
        <v>0</v>
      </c>
      <c r="S115" s="697">
        <v>0</v>
      </c>
      <c r="T115" s="697">
        <v>4.7706680507154999</v>
      </c>
      <c r="U115" s="688"/>
      <c r="V115" s="679">
        <v>2573688.46</v>
      </c>
      <c r="W115" s="688"/>
      <c r="X115" s="697">
        <v>0</v>
      </c>
      <c r="Y115" s="688"/>
      <c r="Z115" s="688"/>
      <c r="AA115" s="688"/>
      <c r="AB115" s="697" t="s">
        <v>1954</v>
      </c>
      <c r="AC115" s="835" t="s">
        <v>2226</v>
      </c>
      <c r="AD115" s="688"/>
    </row>
    <row r="116" spans="1:30" hidden="1">
      <c r="A116" s="515">
        <v>17</v>
      </c>
      <c r="B116" s="515" t="s">
        <v>931</v>
      </c>
      <c r="C116" s="688">
        <v>93</v>
      </c>
      <c r="D116" s="688" t="s">
        <v>1287</v>
      </c>
      <c r="E116" s="688" t="s">
        <v>1781</v>
      </c>
      <c r="F116" s="688">
        <v>9</v>
      </c>
      <c r="G116" s="688" t="s">
        <v>2300</v>
      </c>
      <c r="H116" s="708" t="s">
        <v>765</v>
      </c>
      <c r="I116" s="679">
        <v>985</v>
      </c>
      <c r="J116" s="679">
        <v>0</v>
      </c>
      <c r="K116" s="679">
        <v>0</v>
      </c>
      <c r="L116" s="679">
        <v>0</v>
      </c>
      <c r="M116" s="679">
        <v>0</v>
      </c>
      <c r="N116" s="679">
        <v>0</v>
      </c>
      <c r="O116" s="679">
        <v>985</v>
      </c>
      <c r="P116" s="679">
        <v>0</v>
      </c>
      <c r="Q116" s="679">
        <v>0</v>
      </c>
      <c r="R116" s="697">
        <v>0</v>
      </c>
      <c r="S116" s="697">
        <v>0</v>
      </c>
      <c r="T116" s="697">
        <v>3.2833333333333298E-2</v>
      </c>
      <c r="U116" s="688"/>
      <c r="V116" s="679">
        <v>1432800.86</v>
      </c>
      <c r="W116" s="688"/>
      <c r="X116" s="697">
        <v>0</v>
      </c>
      <c r="Y116" s="688"/>
      <c r="Z116" s="688"/>
      <c r="AA116" s="688"/>
      <c r="AB116" s="697" t="s">
        <v>1954</v>
      </c>
      <c r="AC116" s="835" t="s">
        <v>2226</v>
      </c>
      <c r="AD116" s="688"/>
    </row>
    <row r="117" spans="1:30" hidden="1">
      <c r="A117" s="515">
        <v>17</v>
      </c>
      <c r="B117" s="515" t="s">
        <v>931</v>
      </c>
      <c r="C117" s="688">
        <v>94</v>
      </c>
      <c r="D117" s="688" t="s">
        <v>1301</v>
      </c>
      <c r="E117" s="688" t="s">
        <v>1792</v>
      </c>
      <c r="F117" s="688">
        <v>9</v>
      </c>
      <c r="G117" s="688" t="s">
        <v>2300</v>
      </c>
      <c r="H117" s="708" t="s">
        <v>1302</v>
      </c>
      <c r="I117" s="679">
        <v>1349180</v>
      </c>
      <c r="J117" s="679">
        <v>0</v>
      </c>
      <c r="K117" s="679">
        <v>0</v>
      </c>
      <c r="L117" s="679">
        <v>0</v>
      </c>
      <c r="M117" s="679">
        <v>0</v>
      </c>
      <c r="N117" s="679">
        <v>0</v>
      </c>
      <c r="O117" s="679">
        <v>1349180</v>
      </c>
      <c r="P117" s="679">
        <v>0</v>
      </c>
      <c r="Q117" s="679">
        <v>0</v>
      </c>
      <c r="R117" s="697">
        <v>0</v>
      </c>
      <c r="S117" s="697">
        <v>0</v>
      </c>
      <c r="T117" s="697">
        <v>8.5636123594079194</v>
      </c>
      <c r="U117" s="688"/>
      <c r="V117" s="679">
        <v>15362802.98</v>
      </c>
      <c r="W117" s="688"/>
      <c r="X117" s="697">
        <v>0</v>
      </c>
      <c r="Y117" s="688"/>
      <c r="Z117" s="688"/>
      <c r="AA117" s="688"/>
      <c r="AB117" s="697" t="s">
        <v>1954</v>
      </c>
      <c r="AC117" s="835" t="s">
        <v>2226</v>
      </c>
      <c r="AD117" s="688"/>
    </row>
    <row r="118" spans="1:30" hidden="1">
      <c r="A118" s="515">
        <v>17</v>
      </c>
      <c r="B118" s="515" t="s">
        <v>931</v>
      </c>
      <c r="C118" s="688">
        <v>95</v>
      </c>
      <c r="D118" s="688" t="s">
        <v>1306</v>
      </c>
      <c r="E118" s="688" t="s">
        <v>1795</v>
      </c>
      <c r="F118" s="688">
        <v>9</v>
      </c>
      <c r="G118" s="688" t="s">
        <v>2300</v>
      </c>
      <c r="H118" s="708" t="s">
        <v>780</v>
      </c>
      <c r="I118" s="679">
        <v>475726</v>
      </c>
      <c r="J118" s="679">
        <v>0</v>
      </c>
      <c r="K118" s="679">
        <v>0</v>
      </c>
      <c r="L118" s="679">
        <v>0</v>
      </c>
      <c r="M118" s="679">
        <v>0</v>
      </c>
      <c r="N118" s="679">
        <v>0</v>
      </c>
      <c r="O118" s="679">
        <v>475726</v>
      </c>
      <c r="P118" s="679">
        <v>4370.4482099999996</v>
      </c>
      <c r="Q118" s="679">
        <v>49556.377420000004</v>
      </c>
      <c r="R118" s="697">
        <v>7.9786780000000002E-2</v>
      </c>
      <c r="S118" s="697">
        <v>7.8251981546748742E-2</v>
      </c>
      <c r="T118" s="697">
        <v>4.9246997929606602</v>
      </c>
      <c r="U118" s="688"/>
      <c r="V118" s="679" t="e">
        <v>#N/A</v>
      </c>
      <c r="W118" s="688"/>
      <c r="X118" s="697">
        <v>0</v>
      </c>
      <c r="Y118" s="688"/>
      <c r="Z118" s="688"/>
      <c r="AA118" s="688"/>
      <c r="AB118" s="697" t="e">
        <v>#N/A</v>
      </c>
      <c r="AC118" s="835"/>
      <c r="AD118" s="688"/>
    </row>
    <row r="119" spans="1:30" hidden="1">
      <c r="C119" s="688"/>
      <c r="D119" s="688"/>
      <c r="E119" s="688"/>
      <c r="F119" s="688"/>
      <c r="G119" s="701" t="s">
        <v>2235</v>
      </c>
      <c r="H119" s="710"/>
      <c r="I119" s="492">
        <v>2293447</v>
      </c>
      <c r="J119" s="492">
        <v>0</v>
      </c>
      <c r="K119" s="492">
        <v>0</v>
      </c>
      <c r="L119" s="492">
        <v>0</v>
      </c>
      <c r="M119" s="649">
        <v>0</v>
      </c>
      <c r="N119" s="492">
        <v>0</v>
      </c>
      <c r="O119" s="492">
        <v>2293447</v>
      </c>
      <c r="P119" s="492">
        <v>4370.4482099999996</v>
      </c>
      <c r="Q119" s="492">
        <v>49556.377420000004</v>
      </c>
      <c r="R119" s="493">
        <v>7.9786780000000002E-2</v>
      </c>
      <c r="S119" s="493">
        <v>7.8251981546748742E-2</v>
      </c>
      <c r="T119" s="626"/>
      <c r="U119" s="688"/>
      <c r="V119" s="679" t="e">
        <v>#N/A</v>
      </c>
      <c r="W119" s="688">
        <v>0</v>
      </c>
      <c r="X119" s="697">
        <v>0</v>
      </c>
      <c r="Y119" s="688">
        <v>0</v>
      </c>
      <c r="Z119" s="688">
        <v>0</v>
      </c>
      <c r="AA119" s="688">
        <v>0</v>
      </c>
      <c r="AB119" s="697" t="e">
        <v>#N/A</v>
      </c>
      <c r="AC119" s="835">
        <v>0</v>
      </c>
      <c r="AD119" s="688">
        <v>0</v>
      </c>
    </row>
    <row r="120" spans="1:30" hidden="1">
      <c r="C120" s="688"/>
      <c r="D120" s="688"/>
      <c r="E120" s="688"/>
      <c r="F120" s="688"/>
      <c r="G120" s="701"/>
      <c r="H120" s="693" t="s">
        <v>2173</v>
      </c>
      <c r="I120" s="625"/>
      <c r="J120" s="625"/>
      <c r="K120" s="625"/>
      <c r="L120" s="625"/>
      <c r="M120" s="679"/>
      <c r="N120" s="625"/>
      <c r="O120" s="625"/>
      <c r="P120" s="625"/>
      <c r="Q120" s="625"/>
      <c r="R120" s="626"/>
      <c r="S120" s="626"/>
      <c r="T120" s="626"/>
      <c r="U120" s="688"/>
      <c r="V120" s="679"/>
      <c r="W120" s="688"/>
      <c r="X120" s="697"/>
      <c r="Y120" s="688"/>
      <c r="Z120" s="688"/>
      <c r="AA120" s="688"/>
      <c r="AB120" s="697"/>
      <c r="AC120" s="835"/>
      <c r="AD120" s="688"/>
    </row>
    <row r="121" spans="1:30" hidden="1">
      <c r="A121" s="515">
        <v>17</v>
      </c>
      <c r="B121" s="515" t="s">
        <v>931</v>
      </c>
      <c r="C121" s="688">
        <v>96</v>
      </c>
      <c r="D121" s="688" t="s">
        <v>1173</v>
      </c>
      <c r="E121" s="688" t="s">
        <v>1721</v>
      </c>
      <c r="F121" s="688">
        <v>10</v>
      </c>
      <c r="G121" s="688" t="s">
        <v>2173</v>
      </c>
      <c r="H121" s="708" t="s">
        <v>702</v>
      </c>
      <c r="I121" s="679">
        <v>913009</v>
      </c>
      <c r="J121" s="679">
        <v>0</v>
      </c>
      <c r="K121" s="679">
        <v>0</v>
      </c>
      <c r="L121" s="679">
        <v>0</v>
      </c>
      <c r="M121" s="679">
        <v>0</v>
      </c>
      <c r="N121" s="679">
        <v>0</v>
      </c>
      <c r="O121" s="679">
        <v>913009</v>
      </c>
      <c r="P121" s="679">
        <v>10965.845289999999</v>
      </c>
      <c r="Q121" s="679">
        <v>24651.242999999999</v>
      </c>
      <c r="R121" s="697">
        <v>3.9689009999999997E-2</v>
      </c>
      <c r="S121" s="697">
        <v>3.8925537191544353E-2</v>
      </c>
      <c r="T121" s="697">
        <v>6.33668788129064</v>
      </c>
      <c r="U121" s="688"/>
      <c r="V121" s="679" t="e">
        <v>#N/A</v>
      </c>
      <c r="W121" s="688"/>
      <c r="X121" s="697">
        <v>0</v>
      </c>
      <c r="Y121" s="688"/>
      <c r="Z121" s="688"/>
      <c r="AA121" s="688"/>
      <c r="AB121" s="697" t="e">
        <v>#N/A</v>
      </c>
      <c r="AC121" s="835"/>
      <c r="AD121" s="688"/>
    </row>
    <row r="122" spans="1:30" hidden="1">
      <c r="A122" s="515">
        <v>17</v>
      </c>
      <c r="B122" s="515" t="s">
        <v>931</v>
      </c>
      <c r="C122" s="688">
        <v>97</v>
      </c>
      <c r="D122" s="688" t="s">
        <v>932</v>
      </c>
      <c r="E122" s="688" t="s">
        <v>1727</v>
      </c>
      <c r="F122" s="688">
        <v>10</v>
      </c>
      <c r="G122" s="688" t="s">
        <v>2173</v>
      </c>
      <c r="H122" s="708" t="s">
        <v>712</v>
      </c>
      <c r="I122" s="679">
        <v>108357</v>
      </c>
      <c r="J122" s="679">
        <v>0</v>
      </c>
      <c r="K122" s="679">
        <v>0</v>
      </c>
      <c r="L122" s="679">
        <v>0</v>
      </c>
      <c r="M122" s="679">
        <v>0</v>
      </c>
      <c r="N122" s="679">
        <v>0</v>
      </c>
      <c r="O122" s="679">
        <v>108357</v>
      </c>
      <c r="P122" s="679">
        <v>308.81743459999996</v>
      </c>
      <c r="Q122" s="679">
        <v>532.03287</v>
      </c>
      <c r="R122" s="697">
        <v>8.5658000000000002E-4</v>
      </c>
      <c r="S122" s="697">
        <v>8.4010632925524619E-4</v>
      </c>
      <c r="T122" s="697">
        <v>2.4114197103634698E-2</v>
      </c>
      <c r="U122" s="688"/>
      <c r="V122" s="679">
        <v>11691721.91</v>
      </c>
      <c r="W122" s="688"/>
      <c r="X122" s="697">
        <v>0</v>
      </c>
      <c r="Y122" s="688"/>
      <c r="Z122" s="688"/>
      <c r="AA122" s="688"/>
      <c r="AB122" s="697" t="s">
        <v>1954</v>
      </c>
      <c r="AC122" s="835"/>
      <c r="AD122" s="688"/>
    </row>
    <row r="123" spans="1:30" hidden="1">
      <c r="A123" s="515">
        <v>17</v>
      </c>
      <c r="B123" s="515" t="s">
        <v>931</v>
      </c>
      <c r="C123" s="688">
        <v>98</v>
      </c>
      <c r="D123" s="688" t="s">
        <v>1163</v>
      </c>
      <c r="E123" s="688" t="s">
        <v>234</v>
      </c>
      <c r="F123" s="688">
        <v>10</v>
      </c>
      <c r="G123" s="688" t="s">
        <v>2173</v>
      </c>
      <c r="H123" s="708" t="s">
        <v>1164</v>
      </c>
      <c r="I123" s="679">
        <v>328879</v>
      </c>
      <c r="J123" s="679">
        <v>0</v>
      </c>
      <c r="K123" s="679">
        <v>0</v>
      </c>
      <c r="L123" s="679">
        <v>0</v>
      </c>
      <c r="M123" s="679">
        <v>0</v>
      </c>
      <c r="N123" s="679">
        <v>0</v>
      </c>
      <c r="O123" s="679">
        <v>328879</v>
      </c>
      <c r="P123" s="679">
        <v>0</v>
      </c>
      <c r="Q123" s="679">
        <v>164.43950000000001</v>
      </c>
      <c r="R123" s="697">
        <v>2.6475000000000001E-4</v>
      </c>
      <c r="S123" s="697">
        <v>2.5965813865892924E-4</v>
      </c>
      <c r="T123" s="697">
        <v>8.2219750000000005</v>
      </c>
      <c r="U123" s="688"/>
      <c r="V123" s="679" t="e">
        <v>#N/A</v>
      </c>
      <c r="W123" s="688"/>
      <c r="X123" s="697">
        <v>0</v>
      </c>
      <c r="Y123" s="688"/>
      <c r="Z123" s="688"/>
      <c r="AA123" s="688"/>
      <c r="AB123" s="697" t="e">
        <v>#N/A</v>
      </c>
      <c r="AC123" s="835"/>
      <c r="AD123" s="688"/>
    </row>
    <row r="124" spans="1:30" hidden="1">
      <c r="A124" s="515">
        <v>17</v>
      </c>
      <c r="B124" s="515" t="s">
        <v>931</v>
      </c>
      <c r="C124" s="688">
        <v>99</v>
      </c>
      <c r="D124" s="688" t="s">
        <v>933</v>
      </c>
      <c r="E124" s="688" t="s">
        <v>1556</v>
      </c>
      <c r="F124" s="688">
        <v>10</v>
      </c>
      <c r="G124" s="688" t="s">
        <v>2173</v>
      </c>
      <c r="H124" s="708" t="s">
        <v>720</v>
      </c>
      <c r="I124" s="679">
        <v>2337513</v>
      </c>
      <c r="J124" s="679">
        <v>0</v>
      </c>
      <c r="K124" s="679">
        <v>0</v>
      </c>
      <c r="L124" s="679">
        <v>0</v>
      </c>
      <c r="M124" s="679">
        <v>0</v>
      </c>
      <c r="N124" s="679">
        <v>0</v>
      </c>
      <c r="O124" s="679">
        <v>2337513</v>
      </c>
      <c r="P124" s="679">
        <v>21785.6237</v>
      </c>
      <c r="Q124" s="679">
        <v>49087.773000000001</v>
      </c>
      <c r="R124" s="697">
        <v>7.9032320000000003E-2</v>
      </c>
      <c r="S124" s="697">
        <v>7.751203189070778E-2</v>
      </c>
      <c r="T124" s="697">
        <v>3.8000679537784201</v>
      </c>
      <c r="U124" s="688"/>
      <c r="V124" s="679">
        <v>95834038.299999997</v>
      </c>
      <c r="W124" s="688"/>
      <c r="X124" s="697">
        <v>0</v>
      </c>
      <c r="Y124" s="688"/>
      <c r="Z124" s="688"/>
      <c r="AA124" s="688"/>
      <c r="AB124" s="697" t="s">
        <v>1954</v>
      </c>
      <c r="AC124" s="835"/>
      <c r="AD124" s="688"/>
    </row>
    <row r="125" spans="1:30" hidden="1">
      <c r="A125" s="515">
        <v>17</v>
      </c>
      <c r="B125" s="515" t="s">
        <v>931</v>
      </c>
      <c r="C125" s="688">
        <v>100</v>
      </c>
      <c r="D125" s="688" t="s">
        <v>1206</v>
      </c>
      <c r="E125" s="688" t="s">
        <v>1743</v>
      </c>
      <c r="F125" s="688">
        <v>10</v>
      </c>
      <c r="G125" s="688" t="s">
        <v>2173</v>
      </c>
      <c r="H125" s="708" t="s">
        <v>722</v>
      </c>
      <c r="I125" s="679">
        <v>275595</v>
      </c>
      <c r="J125" s="679">
        <v>0</v>
      </c>
      <c r="K125" s="679">
        <v>0</v>
      </c>
      <c r="L125" s="679">
        <v>0</v>
      </c>
      <c r="M125" s="679">
        <v>0</v>
      </c>
      <c r="N125" s="679">
        <v>0</v>
      </c>
      <c r="O125" s="679">
        <v>275595</v>
      </c>
      <c r="P125" s="679">
        <v>6003.7842295</v>
      </c>
      <c r="Q125" s="679">
        <v>34449.375</v>
      </c>
      <c r="R125" s="697">
        <v>5.5464199999999998E-2</v>
      </c>
      <c r="S125" s="697">
        <v>5.4397274319512343E-2</v>
      </c>
      <c r="T125" s="697">
        <v>0.46665221756953701</v>
      </c>
      <c r="U125" s="688"/>
      <c r="V125" s="679" t="e">
        <v>#N/A</v>
      </c>
      <c r="W125" s="688"/>
      <c r="X125" s="697">
        <v>0</v>
      </c>
      <c r="Y125" s="688"/>
      <c r="Z125" s="688"/>
      <c r="AA125" s="688"/>
      <c r="AB125" s="697" t="e">
        <v>#N/A</v>
      </c>
      <c r="AC125" s="835"/>
      <c r="AD125" s="688"/>
    </row>
    <row r="126" spans="1:30" hidden="1">
      <c r="A126" s="515">
        <v>17</v>
      </c>
      <c r="B126" s="515" t="s">
        <v>931</v>
      </c>
      <c r="C126" s="688">
        <v>101</v>
      </c>
      <c r="D126" s="688" t="s">
        <v>1213</v>
      </c>
      <c r="E126" s="688" t="s">
        <v>1748</v>
      </c>
      <c r="F126" s="688">
        <v>10</v>
      </c>
      <c r="G126" s="688" t="s">
        <v>2173</v>
      </c>
      <c r="H126" s="708" t="s">
        <v>726</v>
      </c>
      <c r="I126" s="679">
        <v>45300</v>
      </c>
      <c r="J126" s="679">
        <v>0</v>
      </c>
      <c r="K126" s="679">
        <v>0</v>
      </c>
      <c r="L126" s="679">
        <v>0</v>
      </c>
      <c r="M126" s="679">
        <v>0</v>
      </c>
      <c r="N126" s="679">
        <v>0</v>
      </c>
      <c r="O126" s="679">
        <v>45300</v>
      </c>
      <c r="P126" s="679">
        <v>0</v>
      </c>
      <c r="Q126" s="679">
        <v>2656.3919999999998</v>
      </c>
      <c r="R126" s="697">
        <v>4.2768499999999996E-3</v>
      </c>
      <c r="S126" s="697">
        <v>4.1945749182433073E-3</v>
      </c>
      <c r="T126" s="697">
        <v>2.2650000000000001</v>
      </c>
      <c r="U126" s="688"/>
      <c r="V126" s="679">
        <v>2876693.39</v>
      </c>
      <c r="W126" s="688"/>
      <c r="X126" s="697">
        <v>0</v>
      </c>
      <c r="Y126" s="688"/>
      <c r="Z126" s="688"/>
      <c r="AA126" s="688"/>
      <c r="AB126" s="697" t="s">
        <v>1954</v>
      </c>
      <c r="AC126" s="835"/>
      <c r="AD126" s="688"/>
    </row>
    <row r="127" spans="1:30" hidden="1">
      <c r="A127" s="515">
        <v>17</v>
      </c>
      <c r="B127" s="515" t="s">
        <v>931</v>
      </c>
      <c r="C127" s="688">
        <v>102</v>
      </c>
      <c r="D127" s="688" t="s">
        <v>937</v>
      </c>
      <c r="E127" s="688" t="s">
        <v>1559</v>
      </c>
      <c r="F127" s="688">
        <v>10</v>
      </c>
      <c r="G127" s="688" t="s">
        <v>2173</v>
      </c>
      <c r="H127" s="708" t="s">
        <v>938</v>
      </c>
      <c r="I127" s="679">
        <v>35925</v>
      </c>
      <c r="J127" s="679">
        <v>0</v>
      </c>
      <c r="K127" s="679">
        <v>0</v>
      </c>
      <c r="L127" s="679">
        <v>0</v>
      </c>
      <c r="M127" s="679">
        <v>0</v>
      </c>
      <c r="N127" s="679">
        <v>0</v>
      </c>
      <c r="O127" s="679">
        <v>35925</v>
      </c>
      <c r="P127" s="679">
        <v>0</v>
      </c>
      <c r="Q127" s="679">
        <v>0</v>
      </c>
      <c r="R127" s="697">
        <v>0</v>
      </c>
      <c r="S127" s="697">
        <v>0</v>
      </c>
      <c r="T127" s="697">
        <v>2.8740000000000001</v>
      </c>
      <c r="U127" s="688"/>
      <c r="V127" s="679">
        <v>20482064</v>
      </c>
      <c r="W127" s="688"/>
      <c r="X127" s="697">
        <v>0</v>
      </c>
      <c r="Y127" s="688"/>
      <c r="Z127" s="688"/>
      <c r="AA127" s="688"/>
      <c r="AB127" s="697" t="s">
        <v>1954</v>
      </c>
      <c r="AC127" s="835" t="s">
        <v>2226</v>
      </c>
      <c r="AD127" s="688"/>
    </row>
    <row r="128" spans="1:30" hidden="1">
      <c r="A128" s="515">
        <v>17</v>
      </c>
      <c r="B128" s="515" t="s">
        <v>931</v>
      </c>
      <c r="C128" s="688">
        <v>103</v>
      </c>
      <c r="D128" s="688" t="s">
        <v>939</v>
      </c>
      <c r="E128" s="688" t="s">
        <v>1560</v>
      </c>
      <c r="F128" s="688">
        <v>10</v>
      </c>
      <c r="G128" s="688" t="s">
        <v>2173</v>
      </c>
      <c r="H128" s="708" t="s">
        <v>731</v>
      </c>
      <c r="I128" s="679">
        <v>1899651</v>
      </c>
      <c r="J128" s="679">
        <v>0</v>
      </c>
      <c r="K128" s="679">
        <v>0</v>
      </c>
      <c r="L128" s="679">
        <v>0</v>
      </c>
      <c r="M128" s="679">
        <v>0</v>
      </c>
      <c r="N128" s="679">
        <v>128500</v>
      </c>
      <c r="O128" s="679">
        <v>1771151</v>
      </c>
      <c r="P128" s="679">
        <v>11999.0756141</v>
      </c>
      <c r="Q128" s="679">
        <v>68933.196920000002</v>
      </c>
      <c r="R128" s="697">
        <v>0.11098386</v>
      </c>
      <c r="S128" s="697">
        <v>0.10884894203677725</v>
      </c>
      <c r="T128" s="697">
        <v>0.77504175723000601</v>
      </c>
      <c r="U128" s="688"/>
      <c r="V128" s="679">
        <v>10878626.07</v>
      </c>
      <c r="W128" s="688"/>
      <c r="X128" s="697">
        <v>0</v>
      </c>
      <c r="Y128" s="688"/>
      <c r="Z128" s="688"/>
      <c r="AA128" s="688"/>
      <c r="AB128" s="697" t="s">
        <v>1954</v>
      </c>
      <c r="AC128" s="835"/>
      <c r="AD128" s="688"/>
    </row>
    <row r="129" spans="1:30" hidden="1">
      <c r="A129" s="515">
        <v>17</v>
      </c>
      <c r="B129" s="515" t="s">
        <v>931</v>
      </c>
      <c r="C129" s="688">
        <v>104</v>
      </c>
      <c r="D129" s="688" t="s">
        <v>1239</v>
      </c>
      <c r="E129" s="688" t="s">
        <v>1760</v>
      </c>
      <c r="F129" s="688">
        <v>10</v>
      </c>
      <c r="G129" s="688" t="s">
        <v>2173</v>
      </c>
      <c r="H129" s="708" t="s">
        <v>737</v>
      </c>
      <c r="I129" s="679">
        <v>443946</v>
      </c>
      <c r="J129" s="679">
        <v>0</v>
      </c>
      <c r="K129" s="679">
        <v>0</v>
      </c>
      <c r="L129" s="679">
        <v>0</v>
      </c>
      <c r="M129" s="679">
        <v>0</v>
      </c>
      <c r="N129" s="679">
        <v>12000</v>
      </c>
      <c r="O129" s="679">
        <v>431946</v>
      </c>
      <c r="P129" s="679">
        <v>894.12821999999994</v>
      </c>
      <c r="Q129" s="679">
        <v>5615.2979999999998</v>
      </c>
      <c r="R129" s="697">
        <v>9.0407400000000002E-3</v>
      </c>
      <c r="S129" s="697">
        <v>8.8668344691829395E-3</v>
      </c>
      <c r="T129" s="697">
        <v>4.4714906832298098</v>
      </c>
      <c r="U129" s="688"/>
      <c r="V129" s="679">
        <v>6231548.4500000002</v>
      </c>
      <c r="W129" s="688"/>
      <c r="X129" s="697">
        <v>0</v>
      </c>
      <c r="Y129" s="688"/>
      <c r="Z129" s="688"/>
      <c r="AA129" s="688"/>
      <c r="AB129" s="697" t="s">
        <v>1954</v>
      </c>
      <c r="AC129" s="835"/>
      <c r="AD129" s="688"/>
    </row>
    <row r="130" spans="1:30" hidden="1">
      <c r="A130" s="515">
        <v>17</v>
      </c>
      <c r="B130" s="515" t="s">
        <v>931</v>
      </c>
      <c r="C130" s="688">
        <v>105</v>
      </c>
      <c r="D130" s="688" t="s">
        <v>1244</v>
      </c>
      <c r="E130" s="688" t="s">
        <v>1762</v>
      </c>
      <c r="F130" s="688">
        <v>10</v>
      </c>
      <c r="G130" s="688" t="s">
        <v>2173</v>
      </c>
      <c r="H130" s="708" t="s">
        <v>1245</v>
      </c>
      <c r="I130" s="679">
        <v>36944</v>
      </c>
      <c r="J130" s="679">
        <v>0</v>
      </c>
      <c r="K130" s="679">
        <v>0</v>
      </c>
      <c r="L130" s="679">
        <v>0</v>
      </c>
      <c r="M130" s="679">
        <v>0</v>
      </c>
      <c r="N130" s="679">
        <v>0</v>
      </c>
      <c r="O130" s="679">
        <v>36944</v>
      </c>
      <c r="P130" s="679">
        <v>0</v>
      </c>
      <c r="Q130" s="679">
        <v>0</v>
      </c>
      <c r="R130" s="697">
        <v>0</v>
      </c>
      <c r="S130" s="697">
        <v>0</v>
      </c>
      <c r="T130" s="697">
        <v>0.43209356725146097</v>
      </c>
      <c r="U130" s="688"/>
      <c r="V130" s="679">
        <v>369443.11</v>
      </c>
      <c r="W130" s="688"/>
      <c r="X130" s="697">
        <v>0</v>
      </c>
      <c r="Y130" s="688"/>
      <c r="Z130" s="688"/>
      <c r="AA130" s="688"/>
      <c r="AB130" s="697" t="s">
        <v>1954</v>
      </c>
      <c r="AC130" s="835" t="s">
        <v>2226</v>
      </c>
      <c r="AD130" s="688"/>
    </row>
    <row r="131" spans="1:30" hidden="1">
      <c r="A131" s="515">
        <v>17</v>
      </c>
      <c r="B131" s="515" t="s">
        <v>931</v>
      </c>
      <c r="C131" s="688">
        <v>106</v>
      </c>
      <c r="D131" s="688" t="s">
        <v>941</v>
      </c>
      <c r="E131" s="688" t="s">
        <v>1561</v>
      </c>
      <c r="F131" s="688">
        <v>10</v>
      </c>
      <c r="G131" s="688" t="s">
        <v>2173</v>
      </c>
      <c r="H131" s="708" t="s">
        <v>942</v>
      </c>
      <c r="I131" s="679">
        <v>2859830</v>
      </c>
      <c r="J131" s="679">
        <v>0</v>
      </c>
      <c r="K131" s="679">
        <v>0</v>
      </c>
      <c r="L131" s="679">
        <v>0</v>
      </c>
      <c r="M131" s="679">
        <v>0</v>
      </c>
      <c r="N131" s="679">
        <v>0</v>
      </c>
      <c r="O131" s="679">
        <v>2859830</v>
      </c>
      <c r="P131" s="679">
        <v>3002.8215</v>
      </c>
      <c r="Q131" s="679">
        <v>55394.907100000004</v>
      </c>
      <c r="R131" s="697">
        <v>8.9186940000000006E-2</v>
      </c>
      <c r="S131" s="697">
        <v>8.7471309927178706E-2</v>
      </c>
      <c r="T131" s="697">
        <v>5.6173125650645197</v>
      </c>
      <c r="U131" s="688"/>
      <c r="V131" s="679">
        <v>89898942.5</v>
      </c>
      <c r="W131" s="688"/>
      <c r="X131" s="697">
        <v>0</v>
      </c>
      <c r="Y131" s="688"/>
      <c r="Z131" s="688"/>
      <c r="AA131" s="688"/>
      <c r="AB131" s="697" t="s">
        <v>1954</v>
      </c>
      <c r="AC131" s="835"/>
      <c r="AD131" s="688"/>
    </row>
    <row r="132" spans="1:30" hidden="1">
      <c r="A132" s="515">
        <v>17</v>
      </c>
      <c r="B132" s="515" t="s">
        <v>931</v>
      </c>
      <c r="C132" s="688">
        <v>107</v>
      </c>
      <c r="D132" s="688" t="s">
        <v>943</v>
      </c>
      <c r="E132" s="688" t="s">
        <v>1767</v>
      </c>
      <c r="F132" s="688">
        <v>10</v>
      </c>
      <c r="G132" s="688" t="s">
        <v>2173</v>
      </c>
      <c r="H132" s="708" t="s">
        <v>745</v>
      </c>
      <c r="I132" s="679">
        <v>2747234</v>
      </c>
      <c r="J132" s="679">
        <v>0</v>
      </c>
      <c r="K132" s="679">
        <v>0</v>
      </c>
      <c r="L132" s="679">
        <v>0</v>
      </c>
      <c r="M132" s="679">
        <v>0</v>
      </c>
      <c r="N132" s="679">
        <v>295500</v>
      </c>
      <c r="O132" s="679">
        <v>2451734</v>
      </c>
      <c r="P132" s="679">
        <v>7502.3062416000002</v>
      </c>
      <c r="Q132" s="679">
        <v>172969.83369999999</v>
      </c>
      <c r="R132" s="697">
        <v>0.27848497</v>
      </c>
      <c r="S132" s="697">
        <v>0.27312795929619421</v>
      </c>
      <c r="T132" s="697">
        <v>0.99856308613907496</v>
      </c>
      <c r="U132" s="688"/>
      <c r="V132" s="679">
        <v>36707462.549999997</v>
      </c>
      <c r="W132" s="688"/>
      <c r="X132" s="697">
        <v>0</v>
      </c>
      <c r="Y132" s="688"/>
      <c r="Z132" s="688"/>
      <c r="AA132" s="688"/>
      <c r="AB132" s="697" t="s">
        <v>1954</v>
      </c>
      <c r="AC132" s="835"/>
      <c r="AD132" s="688"/>
    </row>
    <row r="133" spans="1:30" hidden="1">
      <c r="A133" s="515">
        <v>17</v>
      </c>
      <c r="B133" s="515" t="s">
        <v>931</v>
      </c>
      <c r="C133" s="688">
        <v>108</v>
      </c>
      <c r="D133" s="688" t="s">
        <v>1264</v>
      </c>
      <c r="E133" s="688" t="s">
        <v>1773</v>
      </c>
      <c r="F133" s="688">
        <v>10</v>
      </c>
      <c r="G133" s="688" t="s">
        <v>2173</v>
      </c>
      <c r="H133" s="708" t="s">
        <v>2236</v>
      </c>
      <c r="I133" s="679">
        <v>649777</v>
      </c>
      <c r="J133" s="679">
        <v>0</v>
      </c>
      <c r="K133" s="679">
        <v>0</v>
      </c>
      <c r="L133" s="679">
        <v>0</v>
      </c>
      <c r="M133" s="679">
        <v>0</v>
      </c>
      <c r="N133" s="679">
        <v>38500</v>
      </c>
      <c r="O133" s="679">
        <v>611277</v>
      </c>
      <c r="P133" s="679">
        <v>293.41285160000001</v>
      </c>
      <c r="Q133" s="679">
        <v>2139.4695000000002</v>
      </c>
      <c r="R133" s="697">
        <v>3.44459E-3</v>
      </c>
      <c r="S133" s="697">
        <v>3.3783286137913943E-3</v>
      </c>
      <c r="T133" s="697">
        <v>3.2361190521567802</v>
      </c>
      <c r="U133" s="688"/>
      <c r="V133" s="679">
        <v>29322988.91</v>
      </c>
      <c r="W133" s="688"/>
      <c r="X133" s="697">
        <v>0</v>
      </c>
      <c r="Y133" s="688"/>
      <c r="Z133" s="688"/>
      <c r="AA133" s="688"/>
      <c r="AB133" s="697" t="s">
        <v>1954</v>
      </c>
      <c r="AC133" s="835"/>
      <c r="AD133" s="688"/>
    </row>
    <row r="134" spans="1:30" hidden="1">
      <c r="A134" s="515">
        <v>17</v>
      </c>
      <c r="B134" s="515" t="s">
        <v>931</v>
      </c>
      <c r="C134" s="688">
        <v>109</v>
      </c>
      <c r="D134" s="688" t="s">
        <v>1257</v>
      </c>
      <c r="E134" s="688" t="s">
        <v>1769</v>
      </c>
      <c r="F134" s="688">
        <v>10</v>
      </c>
      <c r="G134" s="688" t="s">
        <v>2173</v>
      </c>
      <c r="H134" s="708" t="s">
        <v>749</v>
      </c>
      <c r="I134" s="679">
        <v>2025828</v>
      </c>
      <c r="J134" s="679">
        <v>0</v>
      </c>
      <c r="K134" s="679">
        <v>0</v>
      </c>
      <c r="L134" s="679">
        <v>0</v>
      </c>
      <c r="M134" s="679">
        <v>0</v>
      </c>
      <c r="N134" s="679">
        <v>13500</v>
      </c>
      <c r="O134" s="679">
        <v>2012328</v>
      </c>
      <c r="P134" s="679">
        <v>37039.362697299999</v>
      </c>
      <c r="Q134" s="679">
        <v>388379.304</v>
      </c>
      <c r="R134" s="697">
        <v>0.62529862999999997</v>
      </c>
      <c r="S134" s="697">
        <v>0.61327021287641004</v>
      </c>
      <c r="T134" s="697">
        <v>3.3538800000000002</v>
      </c>
      <c r="U134" s="688"/>
      <c r="V134" s="679" t="e">
        <v>#N/A</v>
      </c>
      <c r="W134" s="688"/>
      <c r="X134" s="697">
        <v>0</v>
      </c>
      <c r="Y134" s="688"/>
      <c r="Z134" s="688"/>
      <c r="AA134" s="688"/>
      <c r="AB134" s="697" t="e">
        <v>#N/A</v>
      </c>
      <c r="AC134" s="835"/>
      <c r="AD134" s="688"/>
    </row>
    <row r="135" spans="1:30" hidden="1">
      <c r="A135" s="515">
        <v>17</v>
      </c>
      <c r="B135" s="515" t="s">
        <v>931</v>
      </c>
      <c r="C135" s="688">
        <v>110</v>
      </c>
      <c r="D135" s="688" t="s">
        <v>1260</v>
      </c>
      <c r="E135" s="688" t="s">
        <v>1771</v>
      </c>
      <c r="F135" s="688">
        <v>10</v>
      </c>
      <c r="G135" s="688" t="s">
        <v>2173</v>
      </c>
      <c r="H135" s="708" t="s">
        <v>752</v>
      </c>
      <c r="I135" s="679">
        <v>645578</v>
      </c>
      <c r="J135" s="679">
        <v>0</v>
      </c>
      <c r="K135" s="679">
        <v>0</v>
      </c>
      <c r="L135" s="679">
        <v>0</v>
      </c>
      <c r="M135" s="679">
        <v>0</v>
      </c>
      <c r="N135" s="679">
        <v>20000</v>
      </c>
      <c r="O135" s="679">
        <v>625578</v>
      </c>
      <c r="P135" s="679">
        <v>187.67339999999999</v>
      </c>
      <c r="Q135" s="679">
        <v>1720.3395</v>
      </c>
      <c r="R135" s="697">
        <v>2.7697799999999999E-3</v>
      </c>
      <c r="S135" s="697">
        <v>2.7165015244599564E-3</v>
      </c>
      <c r="T135" s="697">
        <v>2.8300038000108501</v>
      </c>
      <c r="U135" s="688"/>
      <c r="V135" s="679">
        <v>7251523.1100000003</v>
      </c>
      <c r="W135" s="688"/>
      <c r="X135" s="697">
        <v>0</v>
      </c>
      <c r="Y135" s="688"/>
      <c r="Z135" s="688"/>
      <c r="AA135" s="688"/>
      <c r="AB135" s="697" t="s">
        <v>1954</v>
      </c>
      <c r="AC135" s="835"/>
      <c r="AD135" s="688"/>
    </row>
    <row r="136" spans="1:30" hidden="1">
      <c r="A136" s="515">
        <v>17</v>
      </c>
      <c r="B136" s="515" t="s">
        <v>931</v>
      </c>
      <c r="C136" s="688">
        <v>111</v>
      </c>
      <c r="D136" s="688" t="s">
        <v>945</v>
      </c>
      <c r="E136" s="688" t="s">
        <v>1774</v>
      </c>
      <c r="F136" s="688">
        <v>10</v>
      </c>
      <c r="G136" s="688" t="s">
        <v>2173</v>
      </c>
      <c r="H136" s="708" t="s">
        <v>2237</v>
      </c>
      <c r="I136" s="679">
        <v>8640868</v>
      </c>
      <c r="J136" s="679">
        <v>0</v>
      </c>
      <c r="K136" s="679">
        <v>0</v>
      </c>
      <c r="L136" s="679">
        <v>0</v>
      </c>
      <c r="M136" s="679">
        <v>0</v>
      </c>
      <c r="N136" s="679">
        <v>913500</v>
      </c>
      <c r="O136" s="679">
        <v>7727368</v>
      </c>
      <c r="P136" s="679">
        <v>104108.44739740001</v>
      </c>
      <c r="Q136" s="679">
        <v>297117.29960000003</v>
      </c>
      <c r="R136" s="697">
        <v>0.47836494000000002</v>
      </c>
      <c r="S136" s="697">
        <v>0.46916297469588158</v>
      </c>
      <c r="T136" s="697">
        <v>3.8601211082171099</v>
      </c>
      <c r="U136" s="688"/>
      <c r="V136" s="679">
        <v>66264982.259999998</v>
      </c>
      <c r="W136" s="688"/>
      <c r="X136" s="697">
        <v>0</v>
      </c>
      <c r="Y136" s="688"/>
      <c r="Z136" s="688"/>
      <c r="AA136" s="688"/>
      <c r="AB136" s="697" t="s">
        <v>1954</v>
      </c>
      <c r="AC136" s="835"/>
      <c r="AD136" s="688"/>
    </row>
    <row r="137" spans="1:30" hidden="1">
      <c r="A137" s="515">
        <v>17</v>
      </c>
      <c r="B137" s="515" t="s">
        <v>931</v>
      </c>
      <c r="C137" s="688">
        <v>112</v>
      </c>
      <c r="D137" s="688" t="s">
        <v>946</v>
      </c>
      <c r="E137" s="688" t="s">
        <v>1775</v>
      </c>
      <c r="F137" s="688">
        <v>10</v>
      </c>
      <c r="G137" s="688" t="s">
        <v>2173</v>
      </c>
      <c r="H137" s="708" t="s">
        <v>757</v>
      </c>
      <c r="I137" s="679">
        <v>6283599</v>
      </c>
      <c r="J137" s="679">
        <v>0</v>
      </c>
      <c r="K137" s="679">
        <v>0</v>
      </c>
      <c r="L137" s="679">
        <v>0</v>
      </c>
      <c r="M137" s="679">
        <v>0</v>
      </c>
      <c r="N137" s="679">
        <v>328700</v>
      </c>
      <c r="O137" s="679">
        <v>5954899</v>
      </c>
      <c r="P137" s="679">
        <v>258205.33836570001</v>
      </c>
      <c r="Q137" s="679">
        <v>591261.92171000002</v>
      </c>
      <c r="R137" s="697">
        <v>0.95194380000000001</v>
      </c>
      <c r="S137" s="697">
        <v>0.93363194397404603</v>
      </c>
      <c r="T137" s="697">
        <v>1.6936582444017301</v>
      </c>
      <c r="U137" s="688"/>
      <c r="V137" s="679">
        <v>231619649.31999999</v>
      </c>
      <c r="W137" s="688"/>
      <c r="X137" s="697">
        <v>0</v>
      </c>
      <c r="Y137" s="688"/>
      <c r="Z137" s="688"/>
      <c r="AA137" s="688"/>
      <c r="AB137" s="697" t="s">
        <v>1954</v>
      </c>
      <c r="AC137" s="835"/>
      <c r="AD137" s="688"/>
    </row>
    <row r="138" spans="1:30" hidden="1">
      <c r="A138" s="515">
        <v>17</v>
      </c>
      <c r="B138" s="515" t="s">
        <v>931</v>
      </c>
      <c r="C138" s="688">
        <v>113</v>
      </c>
      <c r="D138" s="688" t="s">
        <v>1277</v>
      </c>
      <c r="E138" s="688" t="s">
        <v>1776</v>
      </c>
      <c r="F138" s="688">
        <v>10</v>
      </c>
      <c r="G138" s="688" t="s">
        <v>2173</v>
      </c>
      <c r="H138" s="708" t="s">
        <v>1278</v>
      </c>
      <c r="I138" s="679">
        <v>1899686</v>
      </c>
      <c r="J138" s="679">
        <v>0</v>
      </c>
      <c r="K138" s="679">
        <v>0</v>
      </c>
      <c r="L138" s="679">
        <v>0</v>
      </c>
      <c r="M138" s="679">
        <v>0</v>
      </c>
      <c r="N138" s="679">
        <v>71000</v>
      </c>
      <c r="O138" s="679">
        <v>1828686</v>
      </c>
      <c r="P138" s="679">
        <v>6766.1381985999997</v>
      </c>
      <c r="Q138" s="679">
        <v>7095.3016799999996</v>
      </c>
      <c r="R138" s="697">
        <v>1.1423579999999999E-2</v>
      </c>
      <c r="S138" s="697">
        <v>1.1203833795726533E-2</v>
      </c>
      <c r="T138" s="697">
        <v>10.5385799000708</v>
      </c>
      <c r="U138" s="688"/>
      <c r="V138" s="679">
        <v>26912336.719999999</v>
      </c>
      <c r="W138" s="688"/>
      <c r="X138" s="697">
        <v>0</v>
      </c>
      <c r="Y138" s="688"/>
      <c r="Z138" s="688"/>
      <c r="AA138" s="688"/>
      <c r="AB138" s="697" t="s">
        <v>1954</v>
      </c>
      <c r="AC138" s="835"/>
      <c r="AD138" s="688"/>
    </row>
    <row r="139" spans="1:30" hidden="1">
      <c r="A139" s="515">
        <v>17</v>
      </c>
      <c r="B139" s="515" t="s">
        <v>931</v>
      </c>
      <c r="C139" s="688">
        <v>114</v>
      </c>
      <c r="D139" s="688" t="s">
        <v>1285</v>
      </c>
      <c r="E139" s="688" t="s">
        <v>1778</v>
      </c>
      <c r="F139" s="688">
        <v>10</v>
      </c>
      <c r="G139" s="688" t="s">
        <v>2173</v>
      </c>
      <c r="H139" s="708" t="s">
        <v>762</v>
      </c>
      <c r="I139" s="679">
        <v>592645</v>
      </c>
      <c r="J139" s="679">
        <v>0</v>
      </c>
      <c r="K139" s="679">
        <v>0</v>
      </c>
      <c r="L139" s="679">
        <v>0</v>
      </c>
      <c r="M139" s="679">
        <v>0</v>
      </c>
      <c r="N139" s="679">
        <v>0</v>
      </c>
      <c r="O139" s="679">
        <v>592645</v>
      </c>
      <c r="P139" s="679">
        <v>2074.2578899999999</v>
      </c>
      <c r="Q139" s="679">
        <v>17791.2029</v>
      </c>
      <c r="R139" s="697">
        <v>2.8644200000000002E-2</v>
      </c>
      <c r="S139" s="697">
        <v>2.8093193116722828E-2</v>
      </c>
      <c r="T139" s="697">
        <v>1.9234913618232501</v>
      </c>
      <c r="U139" s="688"/>
      <c r="V139" s="679">
        <v>1077944</v>
      </c>
      <c r="W139" s="688"/>
      <c r="X139" s="697">
        <v>0</v>
      </c>
      <c r="Y139" s="688"/>
      <c r="Z139" s="688"/>
      <c r="AA139" s="688"/>
      <c r="AB139" s="697" t="s">
        <v>1954</v>
      </c>
      <c r="AC139" s="835"/>
      <c r="AD139" s="688"/>
    </row>
    <row r="140" spans="1:30" hidden="1">
      <c r="A140" s="515">
        <v>17</v>
      </c>
      <c r="B140" s="515" t="s">
        <v>931</v>
      </c>
      <c r="C140" s="688">
        <v>115</v>
      </c>
      <c r="D140" s="688" t="s">
        <v>951</v>
      </c>
      <c r="E140" s="688" t="s">
        <v>1567</v>
      </c>
      <c r="F140" s="688">
        <v>10</v>
      </c>
      <c r="G140" s="688" t="s">
        <v>2173</v>
      </c>
      <c r="H140" s="708" t="s">
        <v>774</v>
      </c>
      <c r="I140" s="679">
        <v>352976</v>
      </c>
      <c r="J140" s="679">
        <v>0</v>
      </c>
      <c r="K140" s="679">
        <v>0</v>
      </c>
      <c r="L140" s="679">
        <v>0</v>
      </c>
      <c r="M140" s="679">
        <v>0</v>
      </c>
      <c r="N140" s="679">
        <v>0</v>
      </c>
      <c r="O140" s="679">
        <v>352976</v>
      </c>
      <c r="P140" s="679">
        <v>24355.344000000001</v>
      </c>
      <c r="Q140" s="679">
        <v>294417.28160000005</v>
      </c>
      <c r="R140" s="697">
        <v>0.47401785000000002</v>
      </c>
      <c r="S140" s="697">
        <v>0.46489951215661579</v>
      </c>
      <c r="T140" s="697">
        <v>1.7575772664578599</v>
      </c>
      <c r="U140" s="688"/>
      <c r="V140" s="679">
        <v>12548614</v>
      </c>
      <c r="W140" s="688"/>
      <c r="X140" s="697">
        <v>0</v>
      </c>
      <c r="Y140" s="688"/>
      <c r="Z140" s="688"/>
      <c r="AA140" s="688"/>
      <c r="AB140" s="697" t="s">
        <v>1954</v>
      </c>
      <c r="AC140" s="835"/>
      <c r="AD140" s="688"/>
    </row>
    <row r="141" spans="1:30" hidden="1">
      <c r="A141" s="515">
        <v>17</v>
      </c>
      <c r="B141" s="515" t="s">
        <v>931</v>
      </c>
      <c r="C141" s="688">
        <v>116</v>
      </c>
      <c r="D141" s="688" t="s">
        <v>1299</v>
      </c>
      <c r="E141" s="688" t="s">
        <v>1790</v>
      </c>
      <c r="F141" s="688">
        <v>10</v>
      </c>
      <c r="G141" s="688" t="s">
        <v>2173</v>
      </c>
      <c r="H141" s="708" t="s">
        <v>777</v>
      </c>
      <c r="I141" s="679">
        <v>258610</v>
      </c>
      <c r="J141" s="679">
        <v>0</v>
      </c>
      <c r="K141" s="679">
        <v>0</v>
      </c>
      <c r="L141" s="679">
        <v>0</v>
      </c>
      <c r="M141" s="679">
        <v>0</v>
      </c>
      <c r="N141" s="679">
        <v>0</v>
      </c>
      <c r="O141" s="679">
        <v>258610</v>
      </c>
      <c r="P141" s="679">
        <v>0</v>
      </c>
      <c r="Q141" s="679">
        <v>0</v>
      </c>
      <c r="R141" s="697">
        <v>0</v>
      </c>
      <c r="S141" s="697">
        <v>0</v>
      </c>
      <c r="T141" s="697">
        <v>2.1604845446950698</v>
      </c>
      <c r="U141" s="688"/>
      <c r="V141" s="679">
        <v>3238784.58</v>
      </c>
      <c r="W141" s="688"/>
      <c r="X141" s="697">
        <v>0</v>
      </c>
      <c r="Y141" s="688"/>
      <c r="Z141" s="688"/>
      <c r="AA141" s="688"/>
      <c r="AB141" s="697" t="s">
        <v>1954</v>
      </c>
      <c r="AC141" s="835" t="s">
        <v>2226</v>
      </c>
      <c r="AD141" s="688"/>
    </row>
    <row r="142" spans="1:30" hidden="1">
      <c r="A142" s="515">
        <v>17</v>
      </c>
      <c r="B142" s="515" t="s">
        <v>931</v>
      </c>
      <c r="C142" s="688">
        <v>117</v>
      </c>
      <c r="D142" s="688" t="s">
        <v>950</v>
      </c>
      <c r="E142" s="688" t="s">
        <v>1566</v>
      </c>
      <c r="F142" s="688">
        <v>10</v>
      </c>
      <c r="G142" s="688" t="s">
        <v>2173</v>
      </c>
      <c r="H142" s="708" t="s">
        <v>772</v>
      </c>
      <c r="I142" s="679">
        <v>224435</v>
      </c>
      <c r="J142" s="679">
        <v>0</v>
      </c>
      <c r="K142" s="679">
        <v>0</v>
      </c>
      <c r="L142" s="679">
        <v>0</v>
      </c>
      <c r="M142" s="679">
        <v>0</v>
      </c>
      <c r="N142" s="679">
        <v>0</v>
      </c>
      <c r="O142" s="679">
        <v>224435</v>
      </c>
      <c r="P142" s="679">
        <v>16945.09</v>
      </c>
      <c r="Q142" s="679">
        <v>152391.36499999999</v>
      </c>
      <c r="R142" s="697">
        <v>0.24535322000000001</v>
      </c>
      <c r="S142" s="697">
        <v>0.2406335350301691</v>
      </c>
      <c r="T142" s="697">
        <v>1.1399873015873001</v>
      </c>
      <c r="U142" s="688"/>
      <c r="V142" s="679">
        <v>17256939</v>
      </c>
      <c r="W142" s="688"/>
      <c r="X142" s="697">
        <v>0</v>
      </c>
      <c r="Y142" s="688"/>
      <c r="Z142" s="688"/>
      <c r="AA142" s="688"/>
      <c r="AB142" s="697" t="s">
        <v>1954</v>
      </c>
      <c r="AC142" s="835"/>
      <c r="AD142" s="688"/>
    </row>
    <row r="143" spans="1:30" hidden="1">
      <c r="A143" s="515">
        <v>17</v>
      </c>
      <c r="B143" s="515" t="s">
        <v>931</v>
      </c>
      <c r="C143" s="688">
        <v>118</v>
      </c>
      <c r="D143" s="688" t="s">
        <v>1311</v>
      </c>
      <c r="E143" s="688" t="s">
        <v>1796</v>
      </c>
      <c r="F143" s="688">
        <v>10</v>
      </c>
      <c r="G143" s="688" t="s">
        <v>2173</v>
      </c>
      <c r="H143" s="708" t="s">
        <v>781</v>
      </c>
      <c r="I143" s="679">
        <v>1211998</v>
      </c>
      <c r="J143" s="679">
        <v>0</v>
      </c>
      <c r="K143" s="679">
        <v>0</v>
      </c>
      <c r="L143" s="679">
        <v>0</v>
      </c>
      <c r="M143" s="679">
        <v>0</v>
      </c>
      <c r="N143" s="679">
        <v>0</v>
      </c>
      <c r="O143" s="679">
        <v>1211998</v>
      </c>
      <c r="P143" s="679">
        <v>6908.3885399999999</v>
      </c>
      <c r="Q143" s="679">
        <v>34444.983159999996</v>
      </c>
      <c r="R143" s="697">
        <v>5.545713E-2</v>
      </c>
      <c r="S143" s="697">
        <v>5.4390339385997653E-2</v>
      </c>
      <c r="T143" s="697">
        <v>14.0277546296296</v>
      </c>
      <c r="U143" s="688"/>
      <c r="V143" s="679">
        <v>21440492.370000001</v>
      </c>
      <c r="W143" s="688"/>
      <c r="X143" s="697">
        <v>0</v>
      </c>
      <c r="Y143" s="688"/>
      <c r="Z143" s="688"/>
      <c r="AA143" s="688"/>
      <c r="AB143" s="697" t="s">
        <v>1954</v>
      </c>
      <c r="AC143" s="835"/>
      <c r="AD143" s="688"/>
    </row>
    <row r="144" spans="1:30" hidden="1">
      <c r="A144" s="515">
        <v>17</v>
      </c>
      <c r="B144" s="515" t="s">
        <v>931</v>
      </c>
      <c r="C144" s="688">
        <v>119</v>
      </c>
      <c r="D144" s="688" t="s">
        <v>1318</v>
      </c>
      <c r="E144" s="688" t="s">
        <v>1799</v>
      </c>
      <c r="F144" s="688">
        <v>10</v>
      </c>
      <c r="G144" s="688" t="s">
        <v>2173</v>
      </c>
      <c r="H144" s="708" t="s">
        <v>786</v>
      </c>
      <c r="I144" s="679">
        <v>518566</v>
      </c>
      <c r="J144" s="679">
        <v>0</v>
      </c>
      <c r="K144" s="679">
        <v>0</v>
      </c>
      <c r="L144" s="679">
        <v>0</v>
      </c>
      <c r="M144" s="679">
        <v>0</v>
      </c>
      <c r="N144" s="679">
        <v>2000</v>
      </c>
      <c r="O144" s="679">
        <v>516566</v>
      </c>
      <c r="P144" s="679">
        <v>5183.0297391999993</v>
      </c>
      <c r="Q144" s="679">
        <v>82650.559999999998</v>
      </c>
      <c r="R144" s="697">
        <v>0.13306909</v>
      </c>
      <c r="S144" s="697">
        <v>0.13050933971897352</v>
      </c>
      <c r="T144" s="697">
        <v>2.1561315635695801</v>
      </c>
      <c r="U144" s="688"/>
      <c r="V144" s="679">
        <v>4557314</v>
      </c>
      <c r="W144" s="688"/>
      <c r="X144" s="697">
        <v>0</v>
      </c>
      <c r="Y144" s="688"/>
      <c r="Z144" s="688"/>
      <c r="AA144" s="688"/>
      <c r="AB144" s="697" t="s">
        <v>1954</v>
      </c>
      <c r="AC144" s="835"/>
      <c r="AD144" s="688"/>
    </row>
    <row r="145" spans="1:30" hidden="1">
      <c r="A145" s="515">
        <v>17</v>
      </c>
      <c r="B145" s="515" t="s">
        <v>931</v>
      </c>
      <c r="C145" s="688">
        <v>120</v>
      </c>
      <c r="D145" s="688" t="s">
        <v>1320</v>
      </c>
      <c r="E145" s="688" t="s">
        <v>1801</v>
      </c>
      <c r="F145" s="688">
        <v>10</v>
      </c>
      <c r="G145" s="688" t="s">
        <v>2173</v>
      </c>
      <c r="H145" s="708" t="s">
        <v>788</v>
      </c>
      <c r="I145" s="679">
        <v>1409947</v>
      </c>
      <c r="J145" s="679">
        <v>0</v>
      </c>
      <c r="K145" s="679">
        <v>0</v>
      </c>
      <c r="L145" s="679">
        <v>0</v>
      </c>
      <c r="M145" s="679">
        <v>0</v>
      </c>
      <c r="N145" s="679">
        <v>0</v>
      </c>
      <c r="O145" s="679">
        <v>1409947</v>
      </c>
      <c r="P145" s="679">
        <v>0</v>
      </c>
      <c r="Q145" s="679">
        <v>578.07826999999997</v>
      </c>
      <c r="R145" s="697">
        <v>9.3072000000000001E-4</v>
      </c>
      <c r="S145" s="697">
        <v>9.1281430305598056E-4</v>
      </c>
      <c r="T145" s="697">
        <v>4.2160965253274298</v>
      </c>
      <c r="U145" s="688"/>
      <c r="V145" s="679">
        <v>21400699.120000001</v>
      </c>
      <c r="W145" s="688"/>
      <c r="X145" s="697">
        <v>0</v>
      </c>
      <c r="Y145" s="688"/>
      <c r="Z145" s="688"/>
      <c r="AA145" s="688"/>
      <c r="AB145" s="697" t="s">
        <v>1954</v>
      </c>
      <c r="AC145" s="835"/>
      <c r="AD145" s="688"/>
    </row>
    <row r="146" spans="1:30" hidden="1">
      <c r="A146" s="515">
        <v>17</v>
      </c>
      <c r="B146" s="515" t="s">
        <v>931</v>
      </c>
      <c r="C146" s="688">
        <v>121</v>
      </c>
      <c r="D146" s="688" t="s">
        <v>1329</v>
      </c>
      <c r="E146" s="688" t="s">
        <v>1807</v>
      </c>
      <c r="F146" s="688">
        <v>10</v>
      </c>
      <c r="G146" s="688" t="s">
        <v>2173</v>
      </c>
      <c r="H146" s="708" t="s">
        <v>795</v>
      </c>
      <c r="I146" s="679">
        <v>485694</v>
      </c>
      <c r="J146" s="679">
        <v>0</v>
      </c>
      <c r="K146" s="679">
        <v>0</v>
      </c>
      <c r="L146" s="679">
        <v>0</v>
      </c>
      <c r="M146" s="679">
        <v>0</v>
      </c>
      <c r="N146" s="679">
        <v>0</v>
      </c>
      <c r="O146" s="679">
        <v>485694</v>
      </c>
      <c r="P146" s="679">
        <v>0</v>
      </c>
      <c r="Q146" s="679">
        <v>0</v>
      </c>
      <c r="R146" s="697">
        <v>0</v>
      </c>
      <c r="S146" s="697">
        <v>0</v>
      </c>
      <c r="T146" s="697">
        <v>4.9259026369168302</v>
      </c>
      <c r="U146" s="688"/>
      <c r="V146" s="679">
        <v>4856945.3899999997</v>
      </c>
      <c r="W146" s="688"/>
      <c r="X146" s="697">
        <v>0</v>
      </c>
      <c r="Y146" s="688"/>
      <c r="Z146" s="688"/>
      <c r="AA146" s="688"/>
      <c r="AB146" s="697" t="s">
        <v>1954</v>
      </c>
      <c r="AC146" s="835" t="s">
        <v>2226</v>
      </c>
      <c r="AD146" s="688"/>
    </row>
    <row r="147" spans="1:30" hidden="1">
      <c r="C147" s="688"/>
      <c r="D147" s="688"/>
      <c r="E147" s="688"/>
      <c r="F147" s="688"/>
      <c r="G147" s="701" t="s">
        <v>2174</v>
      </c>
      <c r="H147" s="710"/>
      <c r="I147" s="492">
        <v>37232390</v>
      </c>
      <c r="J147" s="492">
        <v>0</v>
      </c>
      <c r="K147" s="492">
        <v>0</v>
      </c>
      <c r="L147" s="492">
        <v>0</v>
      </c>
      <c r="M147" s="649">
        <v>0</v>
      </c>
      <c r="N147" s="492">
        <v>1823200</v>
      </c>
      <c r="O147" s="492">
        <v>35409190</v>
      </c>
      <c r="P147" s="492">
        <v>524528.88530960004</v>
      </c>
      <c r="Q147" s="492">
        <v>2284441.5980099998</v>
      </c>
      <c r="R147" s="493">
        <v>3.6779977500000007</v>
      </c>
      <c r="S147" s="493">
        <v>3.6072467577091052</v>
      </c>
      <c r="T147" s="626"/>
      <c r="U147" s="688"/>
      <c r="V147" s="679" t="e">
        <v>#N/A</v>
      </c>
      <c r="W147" s="688">
        <v>0</v>
      </c>
      <c r="X147" s="697">
        <v>0</v>
      </c>
      <c r="Y147" s="688">
        <v>0</v>
      </c>
      <c r="Z147" s="688">
        <v>0</v>
      </c>
      <c r="AA147" s="688">
        <v>0</v>
      </c>
      <c r="AB147" s="697" t="e">
        <v>#N/A</v>
      </c>
      <c r="AC147" s="835">
        <v>0</v>
      </c>
      <c r="AD147" s="688">
        <v>0</v>
      </c>
    </row>
    <row r="148" spans="1:30" hidden="1">
      <c r="C148" s="688"/>
      <c r="D148" s="688"/>
      <c r="E148" s="688"/>
      <c r="F148" s="688"/>
      <c r="G148" s="701"/>
      <c r="H148" s="693" t="s">
        <v>2175</v>
      </c>
      <c r="I148" s="625"/>
      <c r="J148" s="625"/>
      <c r="K148" s="625"/>
      <c r="L148" s="625"/>
      <c r="M148" s="679"/>
      <c r="N148" s="625"/>
      <c r="O148" s="625"/>
      <c r="P148" s="625"/>
      <c r="Q148" s="625"/>
      <c r="R148" s="626"/>
      <c r="S148" s="626"/>
      <c r="T148" s="626"/>
      <c r="U148" s="688"/>
      <c r="V148" s="679"/>
      <c r="W148" s="688"/>
      <c r="X148" s="697"/>
      <c r="Y148" s="688"/>
      <c r="Z148" s="688"/>
      <c r="AA148" s="688"/>
      <c r="AB148" s="697"/>
      <c r="AC148" s="835"/>
      <c r="AD148" s="688"/>
    </row>
    <row r="149" spans="1:30" hidden="1">
      <c r="A149" s="515">
        <v>17</v>
      </c>
      <c r="B149" s="515" t="s">
        <v>931</v>
      </c>
      <c r="C149" s="688">
        <v>122</v>
      </c>
      <c r="D149" s="688" t="s">
        <v>1262</v>
      </c>
      <c r="E149" s="688" t="s">
        <v>1772</v>
      </c>
      <c r="F149" s="688">
        <v>11</v>
      </c>
      <c r="G149" s="688" t="s">
        <v>2175</v>
      </c>
      <c r="H149" s="708" t="s">
        <v>754</v>
      </c>
      <c r="I149" s="679">
        <v>115477</v>
      </c>
      <c r="J149" s="679">
        <v>0</v>
      </c>
      <c r="K149" s="679">
        <v>0</v>
      </c>
      <c r="L149" s="679">
        <v>0</v>
      </c>
      <c r="M149" s="679">
        <v>0</v>
      </c>
      <c r="N149" s="679">
        <v>0</v>
      </c>
      <c r="O149" s="679">
        <v>115477</v>
      </c>
      <c r="P149" s="679">
        <v>635.12350000000004</v>
      </c>
      <c r="Q149" s="679">
        <v>2540.4940000000001</v>
      </c>
      <c r="R149" s="697">
        <v>4.0902500000000001E-3</v>
      </c>
      <c r="S149" s="697">
        <v>4.0115662192732144E-3</v>
      </c>
      <c r="T149" s="697">
        <v>5.3471476199296104</v>
      </c>
      <c r="U149" s="688"/>
      <c r="V149" s="679">
        <v>337533.04</v>
      </c>
      <c r="W149" s="688"/>
      <c r="X149" s="697">
        <v>0</v>
      </c>
      <c r="Y149" s="688"/>
      <c r="Z149" s="688"/>
      <c r="AA149" s="688"/>
      <c r="AB149" s="697" t="s">
        <v>1954</v>
      </c>
      <c r="AC149" s="835"/>
      <c r="AD149" s="688"/>
    </row>
    <row r="150" spans="1:30" hidden="1">
      <c r="C150" s="688"/>
      <c r="D150" s="688"/>
      <c r="E150" s="688"/>
      <c r="F150" s="688"/>
      <c r="G150" s="701" t="s">
        <v>2176</v>
      </c>
      <c r="H150" s="710"/>
      <c r="I150" s="492">
        <v>115477</v>
      </c>
      <c r="J150" s="492">
        <v>0</v>
      </c>
      <c r="K150" s="492">
        <v>0</v>
      </c>
      <c r="L150" s="492">
        <v>0</v>
      </c>
      <c r="M150" s="492">
        <v>0</v>
      </c>
      <c r="N150" s="492">
        <v>0</v>
      </c>
      <c r="O150" s="492">
        <v>115477</v>
      </c>
      <c r="P150" s="492">
        <v>635.12350000000004</v>
      </c>
      <c r="Q150" s="492">
        <v>2540.4940000000001</v>
      </c>
      <c r="R150" s="493">
        <v>4.0902500000000001E-3</v>
      </c>
      <c r="S150" s="493">
        <v>4.0115662192732144E-3</v>
      </c>
      <c r="T150" s="626"/>
      <c r="U150" s="688"/>
      <c r="V150" s="679">
        <v>337533.04</v>
      </c>
      <c r="W150" s="688">
        <v>0</v>
      </c>
      <c r="X150" s="697">
        <v>0</v>
      </c>
      <c r="Y150" s="688">
        <v>0</v>
      </c>
      <c r="Z150" s="688">
        <v>0</v>
      </c>
      <c r="AA150" s="688">
        <v>0</v>
      </c>
      <c r="AB150" s="697">
        <v>0</v>
      </c>
      <c r="AC150" s="835">
        <v>0</v>
      </c>
      <c r="AD150" s="688">
        <v>0</v>
      </c>
    </row>
    <row r="151" spans="1:30" hidden="1">
      <c r="C151" s="688"/>
      <c r="D151" s="688"/>
      <c r="E151" s="688"/>
      <c r="F151" s="688"/>
      <c r="G151" s="701"/>
      <c r="H151" s="693" t="s">
        <v>2177</v>
      </c>
      <c r="I151" s="625"/>
      <c r="J151" s="625"/>
      <c r="K151" s="625"/>
      <c r="L151" s="625"/>
      <c r="M151" s="679"/>
      <c r="N151" s="625"/>
      <c r="O151" s="625"/>
      <c r="P151" s="625"/>
      <c r="Q151" s="625"/>
      <c r="R151" s="626"/>
      <c r="S151" s="626"/>
      <c r="T151" s="626"/>
      <c r="U151" s="688"/>
      <c r="V151" s="679"/>
      <c r="W151" s="688"/>
      <c r="X151" s="697"/>
      <c r="Y151" s="688"/>
      <c r="Z151" s="688"/>
      <c r="AA151" s="688"/>
      <c r="AB151" s="697"/>
      <c r="AC151" s="835"/>
      <c r="AD151" s="688"/>
    </row>
    <row r="152" spans="1:30" hidden="1">
      <c r="A152" s="515">
        <v>15</v>
      </c>
      <c r="B152" s="515" t="s">
        <v>928</v>
      </c>
      <c r="C152" s="688">
        <v>123</v>
      </c>
      <c r="D152" s="688" t="s">
        <v>1714</v>
      </c>
      <c r="E152" s="688" t="s">
        <v>1715</v>
      </c>
      <c r="F152" s="688">
        <v>12</v>
      </c>
      <c r="G152" s="688" t="s">
        <v>2177</v>
      </c>
      <c r="H152" s="708" t="s">
        <v>1158</v>
      </c>
      <c r="I152" s="679">
        <v>1145187</v>
      </c>
      <c r="J152" s="679">
        <v>0</v>
      </c>
      <c r="K152" s="679">
        <v>0</v>
      </c>
      <c r="L152" s="679">
        <v>0</v>
      </c>
      <c r="M152" s="679">
        <v>0</v>
      </c>
      <c r="N152" s="679">
        <v>31500</v>
      </c>
      <c r="O152" s="679">
        <v>1113687</v>
      </c>
      <c r="P152" s="679">
        <v>6192.0999922999999</v>
      </c>
      <c r="Q152" s="679">
        <v>22362.83496</v>
      </c>
      <c r="R152" s="697">
        <v>3.6004620000000001E-2</v>
      </c>
      <c r="S152" s="697">
        <v>3.5312027224909039E-2</v>
      </c>
      <c r="T152" s="697">
        <v>8.3051470588235201</v>
      </c>
      <c r="U152" s="688"/>
      <c r="V152" s="679">
        <v>70591711.040000007</v>
      </c>
      <c r="W152" s="688"/>
      <c r="X152" s="697">
        <v>0</v>
      </c>
      <c r="Y152" s="688"/>
      <c r="Z152" s="688"/>
      <c r="AA152" s="688"/>
      <c r="AB152" s="697" t="s">
        <v>1954</v>
      </c>
      <c r="AC152" s="835"/>
      <c r="AD152" s="688"/>
    </row>
    <row r="153" spans="1:30" hidden="1">
      <c r="A153" s="515">
        <v>17</v>
      </c>
      <c r="B153" s="515" t="s">
        <v>931</v>
      </c>
      <c r="C153" s="688">
        <v>124</v>
      </c>
      <c r="D153" s="688" t="s">
        <v>940</v>
      </c>
      <c r="E153" s="688" t="s">
        <v>1757</v>
      </c>
      <c r="F153" s="688">
        <v>12</v>
      </c>
      <c r="G153" s="688" t="s">
        <v>2177</v>
      </c>
      <c r="H153" s="708" t="s">
        <v>736</v>
      </c>
      <c r="I153" s="679">
        <v>1597530</v>
      </c>
      <c r="J153" s="679">
        <v>0</v>
      </c>
      <c r="K153" s="679">
        <v>0</v>
      </c>
      <c r="L153" s="679">
        <v>0</v>
      </c>
      <c r="M153" s="679">
        <v>0</v>
      </c>
      <c r="N153" s="679">
        <v>0</v>
      </c>
      <c r="O153" s="679">
        <v>1597530</v>
      </c>
      <c r="P153" s="679">
        <v>43197.211200000005</v>
      </c>
      <c r="Q153" s="679">
        <v>96810.317999999999</v>
      </c>
      <c r="R153" s="697">
        <v>0.15586659</v>
      </c>
      <c r="S153" s="697">
        <v>0.15286830095481335</v>
      </c>
      <c r="T153" s="697">
        <v>0.51449082491684195</v>
      </c>
      <c r="U153" s="688"/>
      <c r="V153" s="679">
        <v>49447620</v>
      </c>
      <c r="W153" s="688"/>
      <c r="X153" s="697">
        <v>0</v>
      </c>
      <c r="Y153" s="688"/>
      <c r="Z153" s="688"/>
      <c r="AA153" s="688"/>
      <c r="AB153" s="697" t="s">
        <v>1954</v>
      </c>
      <c r="AC153" s="835"/>
      <c r="AD153" s="688"/>
    </row>
    <row r="154" spans="1:30" hidden="1">
      <c r="A154" s="515">
        <v>17</v>
      </c>
      <c r="B154" s="515" t="s">
        <v>931</v>
      </c>
      <c r="C154" s="688">
        <v>125</v>
      </c>
      <c r="D154" s="688" t="s">
        <v>948</v>
      </c>
      <c r="E154" s="688" t="s">
        <v>1780</v>
      </c>
      <c r="F154" s="688">
        <v>12</v>
      </c>
      <c r="G154" s="688" t="s">
        <v>2177</v>
      </c>
      <c r="H154" s="708" t="s">
        <v>764</v>
      </c>
      <c r="I154" s="679">
        <v>957000</v>
      </c>
      <c r="J154" s="679">
        <v>0</v>
      </c>
      <c r="K154" s="679">
        <v>0</v>
      </c>
      <c r="L154" s="679">
        <v>0</v>
      </c>
      <c r="M154" s="679">
        <v>0</v>
      </c>
      <c r="N154" s="679">
        <v>300500</v>
      </c>
      <c r="O154" s="679">
        <v>656500</v>
      </c>
      <c r="P154" s="679">
        <v>7352.7998612000001</v>
      </c>
      <c r="Q154" s="679">
        <v>8928.4</v>
      </c>
      <c r="R154" s="697">
        <v>1.4374909999999999E-2</v>
      </c>
      <c r="S154" s="697">
        <v>1.4098387098004941E-2</v>
      </c>
      <c r="T154" s="697">
        <v>1.92700001467631</v>
      </c>
      <c r="U154" s="688"/>
      <c r="V154" s="679">
        <v>18321114</v>
      </c>
      <c r="W154" s="688"/>
      <c r="X154" s="697">
        <v>0</v>
      </c>
      <c r="Y154" s="688"/>
      <c r="Z154" s="688"/>
      <c r="AA154" s="688"/>
      <c r="AB154" s="697" t="s">
        <v>1954</v>
      </c>
      <c r="AC154" s="835"/>
      <c r="AD154" s="688"/>
    </row>
    <row r="155" spans="1:30" hidden="1">
      <c r="C155" s="688"/>
      <c r="D155" s="688"/>
      <c r="E155" s="688"/>
      <c r="F155" s="688"/>
      <c r="G155" s="701" t="s">
        <v>2178</v>
      </c>
      <c r="H155" s="710"/>
      <c r="I155" s="492">
        <v>3699717</v>
      </c>
      <c r="J155" s="492">
        <v>0</v>
      </c>
      <c r="K155" s="492">
        <v>0</v>
      </c>
      <c r="L155" s="492">
        <v>0</v>
      </c>
      <c r="M155" s="492">
        <v>0</v>
      </c>
      <c r="N155" s="492">
        <v>332000</v>
      </c>
      <c r="O155" s="492">
        <v>3367717</v>
      </c>
      <c r="P155" s="492">
        <v>56742.111053500004</v>
      </c>
      <c r="Q155" s="492">
        <v>128101.55296</v>
      </c>
      <c r="R155" s="493">
        <v>0.20624612000000001</v>
      </c>
      <c r="S155" s="493">
        <v>0.20227871527772734</v>
      </c>
      <c r="T155" s="626"/>
      <c r="U155" s="688"/>
      <c r="V155" s="679">
        <v>138360445.04000002</v>
      </c>
      <c r="W155" s="688">
        <v>0</v>
      </c>
      <c r="X155" s="697">
        <v>0</v>
      </c>
      <c r="Y155" s="688">
        <v>0</v>
      </c>
      <c r="Z155" s="688">
        <v>0</v>
      </c>
      <c r="AA155" s="688">
        <v>0</v>
      </c>
      <c r="AB155" s="697">
        <v>0</v>
      </c>
      <c r="AC155" s="835">
        <v>0</v>
      </c>
      <c r="AD155" s="688">
        <v>0</v>
      </c>
    </row>
    <row r="156" spans="1:30" hidden="1">
      <c r="C156" s="688"/>
      <c r="D156" s="688"/>
      <c r="E156" s="688"/>
      <c r="F156" s="688"/>
      <c r="G156" s="701"/>
      <c r="H156" s="693" t="s">
        <v>2301</v>
      </c>
      <c r="I156" s="625"/>
      <c r="J156" s="625"/>
      <c r="K156" s="625"/>
      <c r="L156" s="625"/>
      <c r="M156" s="679"/>
      <c r="N156" s="625"/>
      <c r="O156" s="625"/>
      <c r="P156" s="625"/>
      <c r="Q156" s="625"/>
      <c r="R156" s="626"/>
      <c r="S156" s="626"/>
      <c r="T156" s="626"/>
      <c r="U156" s="688"/>
      <c r="V156" s="679"/>
      <c r="W156" s="688"/>
      <c r="X156" s="697"/>
      <c r="Y156" s="688"/>
      <c r="Z156" s="688"/>
      <c r="AA156" s="688"/>
      <c r="AB156" s="697"/>
      <c r="AC156" s="835"/>
      <c r="AD156" s="688"/>
    </row>
    <row r="157" spans="1:30" hidden="1">
      <c r="A157" s="515">
        <v>17</v>
      </c>
      <c r="B157" s="515" t="s">
        <v>931</v>
      </c>
      <c r="C157" s="688">
        <v>126</v>
      </c>
      <c r="D157" s="688" t="s">
        <v>1195</v>
      </c>
      <c r="E157" s="688" t="s">
        <v>1738</v>
      </c>
      <c r="F157" s="688">
        <v>13</v>
      </c>
      <c r="G157" s="688" t="s">
        <v>2301</v>
      </c>
      <c r="H157" s="708" t="s">
        <v>1196</v>
      </c>
      <c r="I157" s="679">
        <v>1488808</v>
      </c>
      <c r="J157" s="679">
        <v>0</v>
      </c>
      <c r="K157" s="679">
        <v>0</v>
      </c>
      <c r="L157" s="679">
        <v>0</v>
      </c>
      <c r="M157" s="679">
        <v>0</v>
      </c>
      <c r="N157" s="679">
        <v>35000</v>
      </c>
      <c r="O157" s="679">
        <v>1453808</v>
      </c>
      <c r="P157" s="679">
        <v>0</v>
      </c>
      <c r="Q157" s="679">
        <v>4172.4289600000002</v>
      </c>
      <c r="R157" s="697">
        <v>6.7177000000000001E-3</v>
      </c>
      <c r="S157" s="697">
        <v>6.5884725837783006E-3</v>
      </c>
      <c r="T157" s="697">
        <v>6.1178193447934799</v>
      </c>
      <c r="U157" s="688"/>
      <c r="V157" s="679">
        <v>29066945.800000001</v>
      </c>
      <c r="W157" s="688"/>
      <c r="X157" s="697">
        <v>0</v>
      </c>
      <c r="Y157" s="688"/>
      <c r="Z157" s="688"/>
      <c r="AA157" s="688"/>
      <c r="AB157" s="697" t="s">
        <v>1954</v>
      </c>
      <c r="AC157" s="835"/>
      <c r="AD157" s="688"/>
    </row>
    <row r="158" spans="1:30" hidden="1">
      <c r="A158" s="515">
        <v>7</v>
      </c>
      <c r="B158" s="515" t="s">
        <v>906</v>
      </c>
      <c r="C158" s="688">
        <v>127</v>
      </c>
      <c r="D158" s="688" t="s">
        <v>911</v>
      </c>
      <c r="E158" s="688" t="s">
        <v>1667</v>
      </c>
      <c r="F158" s="688">
        <v>13</v>
      </c>
      <c r="G158" s="688" t="s">
        <v>2301</v>
      </c>
      <c r="H158" s="708" t="s">
        <v>912</v>
      </c>
      <c r="I158" s="679">
        <v>2745908</v>
      </c>
      <c r="J158" s="679">
        <v>0</v>
      </c>
      <c r="K158" s="679">
        <v>0</v>
      </c>
      <c r="L158" s="679">
        <v>0</v>
      </c>
      <c r="M158" s="679">
        <v>0</v>
      </c>
      <c r="N158" s="679">
        <v>83800</v>
      </c>
      <c r="O158" s="679">
        <v>2662108</v>
      </c>
      <c r="P158" s="679">
        <v>109414.0553026</v>
      </c>
      <c r="Q158" s="679">
        <v>673513.32400000002</v>
      </c>
      <c r="R158" s="697">
        <v>1.0843702500000001</v>
      </c>
      <c r="S158" s="697">
        <v>1.0635109938416762</v>
      </c>
      <c r="T158" s="697">
        <v>3.2853362951993001</v>
      </c>
      <c r="U158" s="688"/>
      <c r="V158" s="679" t="e">
        <v>#N/A</v>
      </c>
      <c r="W158" s="688"/>
      <c r="X158" s="697">
        <v>0</v>
      </c>
      <c r="Y158" s="688"/>
      <c r="Z158" s="688"/>
      <c r="AA158" s="688"/>
      <c r="AB158" s="697" t="e">
        <v>#N/A</v>
      </c>
      <c r="AC158" s="835"/>
      <c r="AD158" s="688"/>
    </row>
    <row r="159" spans="1:30" hidden="1">
      <c r="C159" s="688"/>
      <c r="D159" s="688"/>
      <c r="E159" s="688"/>
      <c r="F159" s="688"/>
      <c r="G159" s="701" t="s">
        <v>2238</v>
      </c>
      <c r="H159" s="710"/>
      <c r="I159" s="492">
        <v>4234716</v>
      </c>
      <c r="J159" s="492">
        <v>0</v>
      </c>
      <c r="K159" s="492">
        <v>0</v>
      </c>
      <c r="L159" s="492">
        <v>0</v>
      </c>
      <c r="M159" s="492">
        <v>0</v>
      </c>
      <c r="N159" s="492">
        <v>118800</v>
      </c>
      <c r="O159" s="492">
        <v>4115916</v>
      </c>
      <c r="P159" s="492">
        <v>109414.0553026</v>
      </c>
      <c r="Q159" s="492">
        <v>677685.75296000007</v>
      </c>
      <c r="R159" s="493">
        <v>1.0910879500000001</v>
      </c>
      <c r="S159" s="493">
        <v>1.0700994664254546</v>
      </c>
      <c r="T159" s="626"/>
      <c r="U159" s="688"/>
      <c r="V159" s="679" t="e">
        <v>#N/A</v>
      </c>
      <c r="W159" s="688">
        <v>0</v>
      </c>
      <c r="X159" s="697">
        <v>0</v>
      </c>
      <c r="Y159" s="688">
        <v>0</v>
      </c>
      <c r="Z159" s="688">
        <v>0</v>
      </c>
      <c r="AA159" s="688">
        <v>0</v>
      </c>
      <c r="AB159" s="697" t="e">
        <v>#N/A</v>
      </c>
      <c r="AC159" s="835">
        <v>0</v>
      </c>
      <c r="AD159" s="688">
        <v>0</v>
      </c>
    </row>
    <row r="160" spans="1:30">
      <c r="C160" s="688"/>
      <c r="D160" s="688"/>
      <c r="E160" s="688"/>
      <c r="F160" s="688"/>
      <c r="G160" s="701"/>
      <c r="H160" s="693" t="s">
        <v>2302</v>
      </c>
      <c r="I160" s="625"/>
      <c r="J160" s="625"/>
      <c r="K160" s="625"/>
      <c r="L160" s="625"/>
      <c r="M160" s="679"/>
      <c r="N160" s="625"/>
      <c r="O160" s="625"/>
      <c r="P160" s="625"/>
      <c r="Q160" s="625"/>
      <c r="R160" s="626"/>
      <c r="S160" s="626"/>
      <c r="T160" s="626"/>
      <c r="U160" s="688"/>
      <c r="V160" s="679"/>
      <c r="W160" s="688"/>
      <c r="X160" s="697"/>
      <c r="Y160" s="688"/>
      <c r="Z160" s="688"/>
      <c r="AA160" s="688"/>
      <c r="AB160" s="697"/>
      <c r="AC160" s="835"/>
      <c r="AD160" s="688"/>
    </row>
    <row r="161" spans="1:30">
      <c r="A161" s="515">
        <v>14</v>
      </c>
      <c r="B161" s="515" t="s">
        <v>924</v>
      </c>
      <c r="C161" s="688">
        <v>1</v>
      </c>
      <c r="D161" s="688" t="s">
        <v>1690</v>
      </c>
      <c r="E161" s="688" t="s">
        <v>1691</v>
      </c>
      <c r="F161" s="688">
        <v>14</v>
      </c>
      <c r="G161" s="688" t="s">
        <v>2302</v>
      </c>
      <c r="H161" s="708" t="s">
        <v>1131</v>
      </c>
      <c r="I161" s="679">
        <v>829583</v>
      </c>
      <c r="J161" s="679">
        <v>0</v>
      </c>
      <c r="K161" s="679">
        <v>0</v>
      </c>
      <c r="L161" s="679">
        <v>0</v>
      </c>
      <c r="M161" s="679">
        <v>0</v>
      </c>
      <c r="N161" s="679">
        <v>0</v>
      </c>
      <c r="O161" s="679">
        <v>829583</v>
      </c>
      <c r="P161" s="679">
        <v>7869.1689335000001</v>
      </c>
      <c r="Q161" s="679">
        <v>133388.65057</v>
      </c>
      <c r="R161" s="697">
        <v>0.21475846000000001</v>
      </c>
      <c r="S161" s="697">
        <v>0.21062730502849084</v>
      </c>
      <c r="T161" s="697">
        <v>4.7780708777062904</v>
      </c>
      <c r="U161" s="688"/>
      <c r="V161" s="679" t="e">
        <v>#N/A</v>
      </c>
      <c r="W161" s="688"/>
      <c r="X161" s="697">
        <v>0</v>
      </c>
      <c r="Y161" s="688"/>
      <c r="Z161" s="688"/>
      <c r="AA161" s="688"/>
      <c r="AB161" s="697" t="e">
        <v>#N/A</v>
      </c>
      <c r="AC161" s="835"/>
      <c r="AD161" s="688"/>
    </row>
    <row r="162" spans="1:30">
      <c r="A162" s="515">
        <v>14</v>
      </c>
      <c r="B162" s="515" t="s">
        <v>924</v>
      </c>
      <c r="C162" s="688">
        <v>2</v>
      </c>
      <c r="D162" s="688" t="s">
        <v>1692</v>
      </c>
      <c r="E162" s="688" t="s">
        <v>1693</v>
      </c>
      <c r="F162" s="688">
        <v>14</v>
      </c>
      <c r="G162" s="688" t="s">
        <v>2302</v>
      </c>
      <c r="H162" s="708" t="s">
        <v>677</v>
      </c>
      <c r="I162" s="679">
        <v>2046887</v>
      </c>
      <c r="J162" s="679">
        <v>0</v>
      </c>
      <c r="K162" s="679">
        <v>0</v>
      </c>
      <c r="L162" s="679">
        <v>0</v>
      </c>
      <c r="M162" s="679">
        <v>0</v>
      </c>
      <c r="N162" s="679">
        <v>20000</v>
      </c>
      <c r="O162" s="679">
        <v>2026887</v>
      </c>
      <c r="P162" s="679">
        <v>0</v>
      </c>
      <c r="Q162" s="679">
        <v>104384.6805</v>
      </c>
      <c r="R162" s="697">
        <v>0.16806146999999999</v>
      </c>
      <c r="S162" s="697">
        <v>0.16482859558157878</v>
      </c>
      <c r="T162" s="697">
        <v>9.8999545758705008</v>
      </c>
      <c r="U162" s="688"/>
      <c r="V162" s="679">
        <v>32360810.399999999</v>
      </c>
      <c r="W162" s="688"/>
      <c r="X162" s="697">
        <v>0</v>
      </c>
      <c r="Y162" s="688"/>
      <c r="Z162" s="688"/>
      <c r="AA162" s="688"/>
      <c r="AB162" s="697" t="s">
        <v>1954</v>
      </c>
      <c r="AC162" s="835"/>
      <c r="AD162" s="688"/>
    </row>
    <row r="163" spans="1:30">
      <c r="A163" s="515">
        <v>14</v>
      </c>
      <c r="B163" s="515" t="s">
        <v>924</v>
      </c>
      <c r="C163" s="688">
        <v>3</v>
      </c>
      <c r="D163" s="688" t="s">
        <v>1132</v>
      </c>
      <c r="E163" s="688" t="s">
        <v>1694</v>
      </c>
      <c r="F163" s="688">
        <v>14</v>
      </c>
      <c r="G163" s="688" t="s">
        <v>2302</v>
      </c>
      <c r="H163" s="708" t="s">
        <v>1133</v>
      </c>
      <c r="I163" s="679">
        <v>852227</v>
      </c>
      <c r="J163" s="679">
        <v>0</v>
      </c>
      <c r="K163" s="679">
        <v>0</v>
      </c>
      <c r="L163" s="679">
        <v>0</v>
      </c>
      <c r="M163" s="679">
        <v>0</v>
      </c>
      <c r="N163" s="679">
        <v>0</v>
      </c>
      <c r="O163" s="679">
        <v>852227</v>
      </c>
      <c r="P163" s="679">
        <v>2769.7377499999998</v>
      </c>
      <c r="Q163" s="679">
        <v>58803.663</v>
      </c>
      <c r="R163" s="697">
        <v>9.4675099999999998E-2</v>
      </c>
      <c r="S163" s="697">
        <v>9.2853904815491078E-2</v>
      </c>
      <c r="T163" s="697">
        <v>2.9702600027882302</v>
      </c>
      <c r="U163" s="688"/>
      <c r="V163" s="679">
        <v>6395112.2199999997</v>
      </c>
      <c r="W163" s="688"/>
      <c r="X163" s="697">
        <v>0</v>
      </c>
      <c r="Y163" s="688"/>
      <c r="Z163" s="688"/>
      <c r="AA163" s="688"/>
      <c r="AB163" s="697" t="s">
        <v>1954</v>
      </c>
      <c r="AC163" s="835"/>
      <c r="AD163" s="688"/>
    </row>
    <row r="164" spans="1:30">
      <c r="A164" s="515">
        <v>14</v>
      </c>
      <c r="B164" s="515" t="s">
        <v>924</v>
      </c>
      <c r="C164" s="688">
        <v>4</v>
      </c>
      <c r="D164" s="688" t="s">
        <v>1134</v>
      </c>
      <c r="E164" s="688" t="s">
        <v>1695</v>
      </c>
      <c r="F164" s="688">
        <v>14</v>
      </c>
      <c r="G164" s="688" t="s">
        <v>2302</v>
      </c>
      <c r="H164" s="708" t="s">
        <v>678</v>
      </c>
      <c r="I164" s="679">
        <v>1932432</v>
      </c>
      <c r="J164" s="679">
        <v>0</v>
      </c>
      <c r="K164" s="679">
        <v>0</v>
      </c>
      <c r="L164" s="679">
        <v>0</v>
      </c>
      <c r="M164" s="679">
        <v>0</v>
      </c>
      <c r="N164" s="679">
        <v>0</v>
      </c>
      <c r="O164" s="679">
        <v>1932432</v>
      </c>
      <c r="P164" s="679">
        <v>3246.4857599999996</v>
      </c>
      <c r="Q164" s="679">
        <v>14879.7264</v>
      </c>
      <c r="R164" s="697">
        <v>2.3956660000000001E-2</v>
      </c>
      <c r="S164" s="697">
        <v>2.3495827102235956E-2</v>
      </c>
      <c r="T164" s="697">
        <v>5.2925942156003503</v>
      </c>
      <c r="U164" s="688"/>
      <c r="V164" s="679">
        <v>48643318.75</v>
      </c>
      <c r="W164" s="688"/>
      <c r="X164" s="697">
        <v>0</v>
      </c>
      <c r="Y164" s="688"/>
      <c r="Z164" s="688"/>
      <c r="AA164" s="688"/>
      <c r="AB164" s="697" t="s">
        <v>1954</v>
      </c>
      <c r="AC164" s="835"/>
      <c r="AD164" s="688"/>
    </row>
    <row r="165" spans="1:30">
      <c r="A165" s="515">
        <v>14</v>
      </c>
      <c r="B165" s="515" t="s">
        <v>924</v>
      </c>
      <c r="C165" s="688">
        <v>5</v>
      </c>
      <c r="D165" s="688" t="s">
        <v>1135</v>
      </c>
      <c r="E165" s="688" t="s">
        <v>1696</v>
      </c>
      <c r="F165" s="688">
        <v>14</v>
      </c>
      <c r="G165" s="688" t="s">
        <v>2302</v>
      </c>
      <c r="H165" s="708" t="s">
        <v>679</v>
      </c>
      <c r="I165" s="679">
        <v>2285774</v>
      </c>
      <c r="J165" s="679">
        <v>0</v>
      </c>
      <c r="K165" s="679">
        <v>0</v>
      </c>
      <c r="L165" s="679">
        <v>0</v>
      </c>
      <c r="M165" s="679">
        <v>0</v>
      </c>
      <c r="N165" s="679">
        <v>66500</v>
      </c>
      <c r="O165" s="679">
        <v>2219274</v>
      </c>
      <c r="P165" s="679">
        <v>26490.3470524</v>
      </c>
      <c r="Q165" s="679">
        <v>177541.92</v>
      </c>
      <c r="R165" s="697">
        <v>0.28584612999999998</v>
      </c>
      <c r="S165" s="697">
        <v>0.28034751067190378</v>
      </c>
      <c r="T165" s="697">
        <v>8.8745756205237694</v>
      </c>
      <c r="U165" s="688"/>
      <c r="V165" s="679" t="e">
        <v>#N/A</v>
      </c>
      <c r="W165" s="688"/>
      <c r="X165" s="697">
        <v>0</v>
      </c>
      <c r="Y165" s="688"/>
      <c r="Z165" s="688"/>
      <c r="AA165" s="688"/>
      <c r="AB165" s="697" t="e">
        <v>#N/A</v>
      </c>
      <c r="AC165" s="835"/>
      <c r="AD165" s="688"/>
    </row>
    <row r="166" spans="1:30">
      <c r="A166" s="515">
        <v>14</v>
      </c>
      <c r="B166" s="515" t="s">
        <v>924</v>
      </c>
      <c r="C166" s="688">
        <v>6</v>
      </c>
      <c r="D166" s="688" t="s">
        <v>1136</v>
      </c>
      <c r="E166" s="688" t="s">
        <v>1697</v>
      </c>
      <c r="F166" s="688">
        <v>14</v>
      </c>
      <c r="G166" s="688" t="s">
        <v>2302</v>
      </c>
      <c r="H166" s="708" t="s">
        <v>1137</v>
      </c>
      <c r="I166" s="679">
        <v>12070751</v>
      </c>
      <c r="J166" s="679">
        <v>0</v>
      </c>
      <c r="K166" s="679">
        <v>0</v>
      </c>
      <c r="L166" s="679">
        <v>0</v>
      </c>
      <c r="M166" s="679">
        <v>0</v>
      </c>
      <c r="N166" s="679">
        <v>387500</v>
      </c>
      <c r="O166" s="679">
        <v>11683251</v>
      </c>
      <c r="P166" s="679">
        <v>36947.168022400001</v>
      </c>
      <c r="Q166" s="679">
        <v>461838.91202999995</v>
      </c>
      <c r="R166" s="697">
        <v>0.74357010999999995</v>
      </c>
      <c r="S166" s="697">
        <v>0.72926658289507529</v>
      </c>
      <c r="T166" s="697">
        <v>7.7888339999999996</v>
      </c>
      <c r="U166" s="688"/>
      <c r="V166" s="679" t="e">
        <v>#N/A</v>
      </c>
      <c r="W166" s="688"/>
      <c r="X166" s="697">
        <v>0</v>
      </c>
      <c r="Y166" s="688"/>
      <c r="Z166" s="688"/>
      <c r="AA166" s="688"/>
      <c r="AB166" s="697" t="e">
        <v>#N/A</v>
      </c>
      <c r="AC166" s="835"/>
      <c r="AD166" s="688"/>
    </row>
    <row r="167" spans="1:30">
      <c r="A167" s="515">
        <v>14</v>
      </c>
      <c r="B167" s="515" t="s">
        <v>924</v>
      </c>
      <c r="C167" s="688">
        <v>7</v>
      </c>
      <c r="D167" s="818" t="s">
        <v>1698</v>
      </c>
      <c r="E167" s="688" t="s">
        <v>1699</v>
      </c>
      <c r="F167" s="688">
        <v>14</v>
      </c>
      <c r="G167" s="688" t="s">
        <v>2302</v>
      </c>
      <c r="H167" s="708" t="s">
        <v>2050</v>
      </c>
      <c r="I167" s="679">
        <v>719955</v>
      </c>
      <c r="J167" s="679">
        <v>0</v>
      </c>
      <c r="K167" s="679">
        <v>0</v>
      </c>
      <c r="L167" s="679">
        <v>0</v>
      </c>
      <c r="M167" s="679">
        <v>0</v>
      </c>
      <c r="N167" s="679">
        <v>0</v>
      </c>
      <c r="O167" s="679">
        <v>719955</v>
      </c>
      <c r="P167" s="679">
        <v>2145.4659999999999</v>
      </c>
      <c r="Q167" s="679">
        <v>12239.235000000001</v>
      </c>
      <c r="R167" s="697">
        <v>1.9705420000000001E-2</v>
      </c>
      <c r="S167" s="697">
        <v>1.9326360021218868E-2</v>
      </c>
      <c r="T167" s="697">
        <v>6.59916036934509</v>
      </c>
      <c r="U167" s="688"/>
      <c r="V167" s="679" t="e">
        <v>#N/A</v>
      </c>
      <c r="W167" s="688"/>
      <c r="X167" s="697">
        <v>0</v>
      </c>
      <c r="Y167" s="688"/>
      <c r="Z167" s="688"/>
      <c r="AA167" s="688"/>
      <c r="AB167" s="697" t="e">
        <v>#N/A</v>
      </c>
      <c r="AC167" s="835"/>
      <c r="AD167" s="688"/>
    </row>
    <row r="168" spans="1:30">
      <c r="A168" s="515">
        <v>14</v>
      </c>
      <c r="B168" s="515" t="s">
        <v>924</v>
      </c>
      <c r="C168" s="688">
        <v>8</v>
      </c>
      <c r="D168" s="688" t="s">
        <v>1139</v>
      </c>
      <c r="E168" s="688" t="s">
        <v>1701</v>
      </c>
      <c r="F168" s="688">
        <v>14</v>
      </c>
      <c r="G168" s="688" t="s">
        <v>2302</v>
      </c>
      <c r="H168" s="708" t="s">
        <v>682</v>
      </c>
      <c r="I168" s="679">
        <v>1173889</v>
      </c>
      <c r="J168" s="679">
        <v>0</v>
      </c>
      <c r="K168" s="679">
        <v>0</v>
      </c>
      <c r="L168" s="679">
        <v>0</v>
      </c>
      <c r="M168" s="679">
        <v>0</v>
      </c>
      <c r="N168" s="679">
        <v>0</v>
      </c>
      <c r="O168" s="679">
        <v>1173889</v>
      </c>
      <c r="P168" s="679">
        <v>0</v>
      </c>
      <c r="Q168" s="679">
        <v>99780.565000000002</v>
      </c>
      <c r="R168" s="697">
        <v>0.16064875000000001</v>
      </c>
      <c r="S168" s="697">
        <v>0.15755846850809144</v>
      </c>
      <c r="T168" s="697">
        <v>9.5685512137069804</v>
      </c>
      <c r="U168" s="688"/>
      <c r="V168" s="679">
        <v>22582208.469999999</v>
      </c>
      <c r="W168" s="688"/>
      <c r="X168" s="697">
        <v>0</v>
      </c>
      <c r="Y168" s="688"/>
      <c r="Z168" s="688"/>
      <c r="AA168" s="688"/>
      <c r="AB168" s="697" t="s">
        <v>1954</v>
      </c>
      <c r="AC168" s="835"/>
      <c r="AD168" s="688"/>
    </row>
    <row r="169" spans="1:30">
      <c r="A169" s="515">
        <v>14</v>
      </c>
      <c r="B169" s="515" t="s">
        <v>924</v>
      </c>
      <c r="C169" s="688">
        <v>9</v>
      </c>
      <c r="D169" s="688" t="s">
        <v>1145</v>
      </c>
      <c r="E169" s="688" t="s">
        <v>1705</v>
      </c>
      <c r="F169" s="688">
        <v>14</v>
      </c>
      <c r="G169" s="688" t="s">
        <v>2302</v>
      </c>
      <c r="H169" s="708" t="s">
        <v>2239</v>
      </c>
      <c r="I169" s="679">
        <v>58825</v>
      </c>
      <c r="J169" s="679">
        <v>0</v>
      </c>
      <c r="K169" s="679">
        <v>0</v>
      </c>
      <c r="L169" s="679">
        <v>0</v>
      </c>
      <c r="M169" s="679">
        <v>0</v>
      </c>
      <c r="N169" s="679">
        <v>0</v>
      </c>
      <c r="O169" s="679">
        <v>58825</v>
      </c>
      <c r="P169" s="679">
        <v>2439.5977940000002</v>
      </c>
      <c r="Q169" s="679">
        <v>9117.875</v>
      </c>
      <c r="R169" s="697">
        <v>1.4679970000000001E-2</v>
      </c>
      <c r="S169" s="697">
        <v>1.439757753474551E-2</v>
      </c>
      <c r="T169" s="697">
        <v>1.56866666666666</v>
      </c>
      <c r="U169" s="688"/>
      <c r="V169" s="679" t="e">
        <v>#N/A</v>
      </c>
      <c r="W169" s="688"/>
      <c r="X169" s="697">
        <v>0</v>
      </c>
      <c r="Y169" s="688"/>
      <c r="Z169" s="688"/>
      <c r="AA169" s="688"/>
      <c r="AB169" s="697" t="e">
        <v>#N/A</v>
      </c>
      <c r="AC169" s="835"/>
      <c r="AD169" s="688"/>
    </row>
    <row r="170" spans="1:30">
      <c r="A170" s="515">
        <v>14</v>
      </c>
      <c r="B170" s="515" t="s">
        <v>924</v>
      </c>
      <c r="C170" s="688">
        <v>10</v>
      </c>
      <c r="D170" s="688" t="s">
        <v>1144</v>
      </c>
      <c r="E170" s="688" t="s">
        <v>1704</v>
      </c>
      <c r="F170" s="688">
        <v>14</v>
      </c>
      <c r="G170" s="688" t="s">
        <v>2302</v>
      </c>
      <c r="H170" s="708" t="s">
        <v>686</v>
      </c>
      <c r="I170" s="679">
        <v>760820</v>
      </c>
      <c r="J170" s="679">
        <v>0</v>
      </c>
      <c r="K170" s="679">
        <v>0</v>
      </c>
      <c r="L170" s="679">
        <v>0</v>
      </c>
      <c r="M170" s="679">
        <v>0</v>
      </c>
      <c r="N170" s="679">
        <v>0</v>
      </c>
      <c r="O170" s="679">
        <v>760820</v>
      </c>
      <c r="P170" s="679">
        <v>0</v>
      </c>
      <c r="Q170" s="679">
        <v>2122.6877999999997</v>
      </c>
      <c r="R170" s="697">
        <v>3.41757E-3</v>
      </c>
      <c r="S170" s="697">
        <v>3.351829475898536E-3</v>
      </c>
      <c r="T170" s="697">
        <v>7.0121658986175097</v>
      </c>
      <c r="U170" s="688"/>
      <c r="V170" s="679">
        <v>9696565.2300000004</v>
      </c>
      <c r="W170" s="688"/>
      <c r="X170" s="697">
        <v>0</v>
      </c>
      <c r="Y170" s="688"/>
      <c r="Z170" s="688"/>
      <c r="AA170" s="688"/>
      <c r="AB170" s="697" t="s">
        <v>1954</v>
      </c>
      <c r="AC170" s="835"/>
      <c r="AD170" s="688"/>
    </row>
    <row r="171" spans="1:30">
      <c r="A171" s="515">
        <v>14</v>
      </c>
      <c r="B171" s="515" t="s">
        <v>924</v>
      </c>
      <c r="C171" s="688">
        <v>11</v>
      </c>
      <c r="D171" s="688" t="s">
        <v>1153</v>
      </c>
      <c r="E171" s="688" t="s">
        <v>1710</v>
      </c>
      <c r="F171" s="688">
        <v>14</v>
      </c>
      <c r="G171" s="688" t="s">
        <v>2302</v>
      </c>
      <c r="H171" s="708" t="s">
        <v>689</v>
      </c>
      <c r="I171" s="679">
        <v>1063616</v>
      </c>
      <c r="J171" s="679">
        <v>0</v>
      </c>
      <c r="K171" s="679">
        <v>0</v>
      </c>
      <c r="L171" s="679">
        <v>0</v>
      </c>
      <c r="M171" s="679">
        <v>0</v>
      </c>
      <c r="N171" s="679">
        <v>0</v>
      </c>
      <c r="O171" s="679">
        <v>1063616</v>
      </c>
      <c r="P171" s="679">
        <v>0</v>
      </c>
      <c r="Q171" s="679">
        <v>44391.821907199999</v>
      </c>
      <c r="R171" s="697">
        <v>7.1471740000000006E-2</v>
      </c>
      <c r="S171" s="697">
        <v>7.0096891854464591E-2</v>
      </c>
      <c r="T171" s="697">
        <v>8.90353256320107</v>
      </c>
      <c r="U171" s="688"/>
      <c r="V171" s="679">
        <v>17191031.809999999</v>
      </c>
      <c r="W171" s="688"/>
      <c r="X171" s="697">
        <v>0</v>
      </c>
      <c r="Y171" s="688"/>
      <c r="Z171" s="688"/>
      <c r="AA171" s="688"/>
      <c r="AB171" s="697" t="s">
        <v>1954</v>
      </c>
      <c r="AC171" s="835"/>
      <c r="AD171" s="688"/>
    </row>
    <row r="172" spans="1:30">
      <c r="A172" s="515">
        <v>14</v>
      </c>
      <c r="B172" s="515" t="s">
        <v>924</v>
      </c>
      <c r="C172" s="688">
        <v>12</v>
      </c>
      <c r="D172" s="818" t="s">
        <v>2240</v>
      </c>
      <c r="E172" s="688" t="s">
        <v>1713</v>
      </c>
      <c r="F172" s="688">
        <v>14</v>
      </c>
      <c r="G172" s="688" t="s">
        <v>2302</v>
      </c>
      <c r="H172" s="708" t="s">
        <v>2052</v>
      </c>
      <c r="I172" s="679">
        <v>7049053</v>
      </c>
      <c r="J172" s="679">
        <v>0</v>
      </c>
      <c r="K172" s="679">
        <v>0</v>
      </c>
      <c r="L172" s="679">
        <v>0</v>
      </c>
      <c r="M172" s="679">
        <v>0</v>
      </c>
      <c r="N172" s="679">
        <v>252500</v>
      </c>
      <c r="O172" s="679">
        <v>6796553</v>
      </c>
      <c r="P172" s="679">
        <v>25826.901399999999</v>
      </c>
      <c r="Q172" s="679">
        <v>120366.95362999999</v>
      </c>
      <c r="R172" s="697">
        <v>0.19379325999999999</v>
      </c>
      <c r="S172" s="697">
        <v>0.19006539873699105</v>
      </c>
      <c r="T172" s="697">
        <v>9.7758658057163608</v>
      </c>
      <c r="U172" s="688"/>
      <c r="V172" s="679" t="e">
        <v>#N/A</v>
      </c>
      <c r="W172" s="688"/>
      <c r="X172" s="697">
        <v>0</v>
      </c>
      <c r="Y172" s="688"/>
      <c r="Z172" s="688"/>
      <c r="AA172" s="688"/>
      <c r="AB172" s="697" t="e">
        <v>#N/A</v>
      </c>
      <c r="AC172" s="835"/>
      <c r="AD172" s="688"/>
    </row>
    <row r="173" spans="1:30">
      <c r="A173" s="515">
        <v>14</v>
      </c>
      <c r="B173" s="515" t="s">
        <v>924</v>
      </c>
      <c r="C173" s="688">
        <v>13</v>
      </c>
      <c r="D173" s="688" t="s">
        <v>1155</v>
      </c>
      <c r="E173" s="688" t="s">
        <v>1712</v>
      </c>
      <c r="F173" s="688">
        <v>14</v>
      </c>
      <c r="G173" s="688" t="s">
        <v>2302</v>
      </c>
      <c r="H173" s="708" t="s">
        <v>691</v>
      </c>
      <c r="I173" s="679">
        <v>801695</v>
      </c>
      <c r="J173" s="679">
        <v>0</v>
      </c>
      <c r="K173" s="679">
        <v>0</v>
      </c>
      <c r="L173" s="679">
        <v>0</v>
      </c>
      <c r="M173" s="679">
        <v>0</v>
      </c>
      <c r="N173" s="679">
        <v>0</v>
      </c>
      <c r="O173" s="679">
        <v>801695</v>
      </c>
      <c r="P173" s="679">
        <v>13393.354310000001</v>
      </c>
      <c r="Q173" s="679">
        <v>69199.666806499998</v>
      </c>
      <c r="R173" s="697">
        <v>0.11141288000000001</v>
      </c>
      <c r="S173" s="697">
        <v>0.10926971122384754</v>
      </c>
      <c r="T173" s="697">
        <v>6.67456207539629</v>
      </c>
      <c r="U173" s="688"/>
      <c r="V173" s="679" t="e">
        <v>#N/A</v>
      </c>
      <c r="W173" s="688"/>
      <c r="X173" s="697">
        <v>0</v>
      </c>
      <c r="Y173" s="688"/>
      <c r="Z173" s="688"/>
      <c r="AA173" s="688"/>
      <c r="AB173" s="697" t="e">
        <v>#N/A</v>
      </c>
      <c r="AC173" s="835"/>
      <c r="AD173" s="688"/>
    </row>
    <row r="174" spans="1:30">
      <c r="A174" s="515">
        <v>14</v>
      </c>
      <c r="B174" s="515" t="s">
        <v>924</v>
      </c>
      <c r="C174" s="688">
        <v>14</v>
      </c>
      <c r="D174" s="688" t="s">
        <v>1154</v>
      </c>
      <c r="E174" s="688" t="s">
        <v>1711</v>
      </c>
      <c r="F174" s="688">
        <v>14</v>
      </c>
      <c r="G174" s="688" t="s">
        <v>2302</v>
      </c>
      <c r="H174" s="708" t="s">
        <v>690</v>
      </c>
      <c r="I174" s="679">
        <v>1789910</v>
      </c>
      <c r="J174" s="679">
        <v>0</v>
      </c>
      <c r="K174" s="679">
        <v>0</v>
      </c>
      <c r="L174" s="679">
        <v>0</v>
      </c>
      <c r="M174" s="679">
        <v>0</v>
      </c>
      <c r="N174" s="679">
        <v>0</v>
      </c>
      <c r="O174" s="679">
        <v>1789910</v>
      </c>
      <c r="P174" s="679">
        <v>0</v>
      </c>
      <c r="Q174" s="679">
        <v>105246.708</v>
      </c>
      <c r="R174" s="697">
        <v>0.16944935999999999</v>
      </c>
      <c r="S174" s="697">
        <v>0.16618977982333827</v>
      </c>
      <c r="T174" s="697">
        <v>8.4754342102770899</v>
      </c>
      <c r="U174" s="688"/>
      <c r="V174" s="679">
        <v>32558994.960000001</v>
      </c>
      <c r="W174" s="688"/>
      <c r="X174" s="697">
        <v>0</v>
      </c>
      <c r="Y174" s="688"/>
      <c r="Z174" s="688"/>
      <c r="AA174" s="688"/>
      <c r="AB174" s="697" t="s">
        <v>1954</v>
      </c>
      <c r="AC174" s="835"/>
      <c r="AD174" s="688"/>
    </row>
    <row r="175" spans="1:30">
      <c r="A175" s="515">
        <v>14</v>
      </c>
      <c r="B175" s="515" t="s">
        <v>924</v>
      </c>
      <c r="C175" s="688">
        <v>15</v>
      </c>
      <c r="D175" s="688" t="s">
        <v>1148</v>
      </c>
      <c r="E175" s="688" t="s">
        <v>1707</v>
      </c>
      <c r="F175" s="688">
        <v>14</v>
      </c>
      <c r="G175" s="688" t="s">
        <v>2302</v>
      </c>
      <c r="H175" s="708" t="s">
        <v>688</v>
      </c>
      <c r="I175" s="679">
        <v>340700</v>
      </c>
      <c r="J175" s="679">
        <v>0</v>
      </c>
      <c r="K175" s="679">
        <v>0</v>
      </c>
      <c r="L175" s="679">
        <v>0</v>
      </c>
      <c r="M175" s="679">
        <v>0</v>
      </c>
      <c r="N175" s="679">
        <v>0</v>
      </c>
      <c r="O175" s="679">
        <v>340700</v>
      </c>
      <c r="P175" s="679">
        <v>0</v>
      </c>
      <c r="Q175" s="679">
        <v>1069.798</v>
      </c>
      <c r="R175" s="697">
        <v>1.7224E-3</v>
      </c>
      <c r="S175" s="697">
        <v>1.6892641817874974E-3</v>
      </c>
      <c r="T175" s="697">
        <v>1.5272547964855601</v>
      </c>
      <c r="U175" s="688"/>
      <c r="V175" s="679" t="e">
        <v>#N/A</v>
      </c>
      <c r="W175" s="688"/>
      <c r="X175" s="697">
        <v>0</v>
      </c>
      <c r="Y175" s="688"/>
      <c r="Z175" s="688"/>
      <c r="AA175" s="688"/>
      <c r="AB175" s="697" t="e">
        <v>#N/A</v>
      </c>
      <c r="AC175" s="835"/>
      <c r="AD175" s="688"/>
    </row>
    <row r="176" spans="1:30">
      <c r="A176" s="515">
        <v>14</v>
      </c>
      <c r="B176" s="515" t="s">
        <v>924</v>
      </c>
      <c r="C176" s="688">
        <v>16</v>
      </c>
      <c r="D176" s="688" t="s">
        <v>1149</v>
      </c>
      <c r="E176" s="688" t="s">
        <v>1708</v>
      </c>
      <c r="F176" s="688">
        <v>14</v>
      </c>
      <c r="G176" s="688" t="s">
        <v>2302</v>
      </c>
      <c r="H176" s="708" t="s">
        <v>1150</v>
      </c>
      <c r="I176" s="679">
        <v>8761</v>
      </c>
      <c r="J176" s="679">
        <v>0</v>
      </c>
      <c r="K176" s="679">
        <v>0</v>
      </c>
      <c r="L176" s="679">
        <v>0</v>
      </c>
      <c r="M176" s="679">
        <v>0</v>
      </c>
      <c r="N176" s="679">
        <v>0</v>
      </c>
      <c r="O176" s="679">
        <v>8761</v>
      </c>
      <c r="P176" s="679">
        <v>0</v>
      </c>
      <c r="Q176" s="679">
        <v>0</v>
      </c>
      <c r="R176" s="697">
        <v>0</v>
      </c>
      <c r="S176" s="697">
        <v>0</v>
      </c>
      <c r="T176" s="697">
        <v>0.78111626248216803</v>
      </c>
      <c r="U176" s="688"/>
      <c r="V176" s="679" t="e">
        <v>#N/A</v>
      </c>
      <c r="W176" s="688"/>
      <c r="X176" s="697">
        <v>0</v>
      </c>
      <c r="Y176" s="688"/>
      <c r="Z176" s="688"/>
      <c r="AA176" s="688"/>
      <c r="AB176" s="697" t="e">
        <v>#N/A</v>
      </c>
      <c r="AC176" s="835" t="s">
        <v>2226</v>
      </c>
      <c r="AD176" s="688"/>
    </row>
    <row r="177" spans="1:30">
      <c r="A177" s="515">
        <v>14</v>
      </c>
      <c r="B177" s="515" t="s">
        <v>924</v>
      </c>
      <c r="C177" s="688">
        <v>17</v>
      </c>
      <c r="D177" s="688" t="s">
        <v>1151</v>
      </c>
      <c r="E177" s="688" t="s">
        <v>1709</v>
      </c>
      <c r="F177" s="688">
        <v>14</v>
      </c>
      <c r="G177" s="688" t="s">
        <v>2302</v>
      </c>
      <c r="H177" s="708" t="s">
        <v>1152</v>
      </c>
      <c r="I177" s="679">
        <v>198</v>
      </c>
      <c r="J177" s="679">
        <v>0</v>
      </c>
      <c r="K177" s="679">
        <v>0</v>
      </c>
      <c r="L177" s="679">
        <v>0</v>
      </c>
      <c r="M177" s="679">
        <v>0</v>
      </c>
      <c r="N177" s="679">
        <v>0</v>
      </c>
      <c r="O177" s="679">
        <v>198</v>
      </c>
      <c r="P177" s="679">
        <v>0</v>
      </c>
      <c r="Q177" s="679">
        <v>0</v>
      </c>
      <c r="R177" s="697">
        <v>0</v>
      </c>
      <c r="S177" s="697">
        <v>0</v>
      </c>
      <c r="T177" s="697">
        <v>0.39600000000000002</v>
      </c>
      <c r="U177" s="688"/>
      <c r="V177" s="679">
        <v>136128.46</v>
      </c>
      <c r="W177" s="688"/>
      <c r="X177" s="697">
        <v>0</v>
      </c>
      <c r="Y177" s="688"/>
      <c r="Z177" s="688"/>
      <c r="AA177" s="688"/>
      <c r="AB177" s="697" t="s">
        <v>1954</v>
      </c>
      <c r="AC177" s="835" t="s">
        <v>2226</v>
      </c>
      <c r="AD177" s="688"/>
    </row>
    <row r="178" spans="1:30">
      <c r="C178" s="688"/>
      <c r="D178" s="688"/>
      <c r="E178" s="688"/>
      <c r="F178" s="688"/>
      <c r="G178" s="701" t="s">
        <v>2241</v>
      </c>
      <c r="H178" s="710"/>
      <c r="I178" s="492">
        <v>33785076</v>
      </c>
      <c r="J178" s="492">
        <v>0</v>
      </c>
      <c r="K178" s="492">
        <v>0</v>
      </c>
      <c r="L178" s="492">
        <v>0</v>
      </c>
      <c r="M178" s="649">
        <v>0</v>
      </c>
      <c r="N178" s="492">
        <v>726500</v>
      </c>
      <c r="O178" s="492">
        <v>33058576</v>
      </c>
      <c r="P178" s="492">
        <v>121128.22702229999</v>
      </c>
      <c r="Q178" s="492">
        <v>1414372.8636436998</v>
      </c>
      <c r="R178" s="493">
        <v>2.2771692799999994</v>
      </c>
      <c r="S178" s="493">
        <v>2.2333650074551592</v>
      </c>
      <c r="T178" s="626"/>
      <c r="U178" s="688"/>
      <c r="V178" s="679" t="e">
        <v>#N/A</v>
      </c>
      <c r="W178" s="688">
        <v>0</v>
      </c>
      <c r="X178" s="697">
        <v>0</v>
      </c>
      <c r="Y178" s="688">
        <v>0</v>
      </c>
      <c r="Z178" s="688">
        <v>0</v>
      </c>
      <c r="AA178" s="688">
        <v>0</v>
      </c>
      <c r="AB178" s="697" t="e">
        <v>#N/A</v>
      </c>
      <c r="AC178" s="835">
        <v>0</v>
      </c>
      <c r="AD178" s="688">
        <v>0</v>
      </c>
    </row>
    <row r="179" spans="1:30">
      <c r="C179" s="688"/>
      <c r="D179" s="688"/>
      <c r="E179" s="688"/>
      <c r="F179" s="688"/>
      <c r="G179" s="701"/>
      <c r="H179" s="693" t="s">
        <v>2179</v>
      </c>
      <c r="I179" s="625"/>
      <c r="J179" s="625"/>
      <c r="K179" s="625"/>
      <c r="L179" s="625"/>
      <c r="M179" s="679"/>
      <c r="N179" s="625"/>
      <c r="O179" s="625"/>
      <c r="P179" s="625"/>
      <c r="Q179" s="625"/>
      <c r="R179" s="626"/>
      <c r="S179" s="626"/>
      <c r="T179" s="626"/>
      <c r="U179" s="688"/>
      <c r="V179" s="679"/>
      <c r="W179" s="688"/>
      <c r="X179" s="697"/>
      <c r="Y179" s="688"/>
      <c r="Z179" s="688"/>
      <c r="AA179" s="688"/>
      <c r="AB179" s="697"/>
      <c r="AC179" s="835"/>
      <c r="AD179" s="688"/>
    </row>
    <row r="180" spans="1:30">
      <c r="A180" s="515">
        <v>6</v>
      </c>
      <c r="B180" s="515" t="s">
        <v>899</v>
      </c>
      <c r="C180" s="688">
        <v>18</v>
      </c>
      <c r="D180" s="688" t="s">
        <v>1068</v>
      </c>
      <c r="E180" s="688" t="s">
        <v>1642</v>
      </c>
      <c r="F180" s="688">
        <v>15</v>
      </c>
      <c r="G180" s="688" t="s">
        <v>2179</v>
      </c>
      <c r="H180" s="708" t="s">
        <v>631</v>
      </c>
      <c r="I180" s="679">
        <v>66956</v>
      </c>
      <c r="J180" s="679">
        <v>0</v>
      </c>
      <c r="K180" s="679">
        <v>0</v>
      </c>
      <c r="L180" s="679">
        <v>0</v>
      </c>
      <c r="M180" s="679">
        <v>0</v>
      </c>
      <c r="N180" s="679">
        <v>0</v>
      </c>
      <c r="O180" s="679">
        <v>66956</v>
      </c>
      <c r="P180" s="679">
        <v>2457.0147148000001</v>
      </c>
      <c r="Q180" s="679">
        <v>11705.24792</v>
      </c>
      <c r="R180" s="697">
        <v>1.8845689999999998E-2</v>
      </c>
      <c r="S180" s="697">
        <v>1.8483167897302671E-2</v>
      </c>
      <c r="T180" s="697">
        <v>5.8465367067606799E-2</v>
      </c>
      <c r="U180" s="688"/>
      <c r="V180" s="679">
        <v>14885886.42</v>
      </c>
      <c r="W180" s="688"/>
      <c r="X180" s="697">
        <v>0</v>
      </c>
      <c r="Y180" s="688"/>
      <c r="Z180" s="688"/>
      <c r="AA180" s="688"/>
      <c r="AB180" s="697" t="s">
        <v>1954</v>
      </c>
      <c r="AC180" s="835"/>
      <c r="AD180" s="688"/>
    </row>
    <row r="181" spans="1:30">
      <c r="A181" s="515">
        <v>6</v>
      </c>
      <c r="B181" s="515" t="s">
        <v>899</v>
      </c>
      <c r="C181" s="688">
        <v>19</v>
      </c>
      <c r="D181" s="818" t="s">
        <v>1644</v>
      </c>
      <c r="E181" s="688" t="s">
        <v>1645</v>
      </c>
      <c r="F181" s="688">
        <v>15</v>
      </c>
      <c r="G181" s="688" t="s">
        <v>2179</v>
      </c>
      <c r="H181" s="708" t="s">
        <v>1646</v>
      </c>
      <c r="I181" s="679">
        <v>447020</v>
      </c>
      <c r="J181" s="679">
        <v>0</v>
      </c>
      <c r="K181" s="679">
        <v>0</v>
      </c>
      <c r="L181" s="679">
        <v>0</v>
      </c>
      <c r="M181" s="679">
        <v>0</v>
      </c>
      <c r="N181" s="679">
        <v>0</v>
      </c>
      <c r="O181" s="679">
        <v>447020</v>
      </c>
      <c r="P181" s="679">
        <v>5223.0528408</v>
      </c>
      <c r="Q181" s="679">
        <v>64817.9</v>
      </c>
      <c r="R181" s="697">
        <v>0.10435815</v>
      </c>
      <c r="S181" s="697">
        <v>0.10235068378206337</v>
      </c>
      <c r="T181" s="697">
        <v>7.7154237191890906E-2</v>
      </c>
      <c r="U181" s="688"/>
      <c r="V181" s="679">
        <v>81695186.930000007</v>
      </c>
      <c r="W181" s="688"/>
      <c r="X181" s="697">
        <v>0</v>
      </c>
      <c r="Y181" s="688"/>
      <c r="Z181" s="688"/>
      <c r="AA181" s="688"/>
      <c r="AB181" s="697" t="s">
        <v>1954</v>
      </c>
      <c r="AC181" s="835"/>
      <c r="AD181" s="688"/>
    </row>
    <row r="182" spans="1:30">
      <c r="A182" s="515">
        <v>6</v>
      </c>
      <c r="B182" s="515" t="s">
        <v>899</v>
      </c>
      <c r="C182" s="688">
        <v>20</v>
      </c>
      <c r="D182" s="688" t="s">
        <v>900</v>
      </c>
      <c r="E182" s="688" t="s">
        <v>1648</v>
      </c>
      <c r="F182" s="688">
        <v>15</v>
      </c>
      <c r="G182" s="688" t="s">
        <v>2179</v>
      </c>
      <c r="H182" s="708" t="s">
        <v>634</v>
      </c>
      <c r="I182" s="679">
        <v>14521858</v>
      </c>
      <c r="J182" s="679">
        <v>0</v>
      </c>
      <c r="K182" s="679">
        <v>0</v>
      </c>
      <c r="L182" s="679">
        <v>0</v>
      </c>
      <c r="M182" s="679">
        <v>0</v>
      </c>
      <c r="N182" s="679">
        <v>1718500</v>
      </c>
      <c r="O182" s="679">
        <v>12803358</v>
      </c>
      <c r="P182" s="679">
        <v>187529.05052230001</v>
      </c>
      <c r="Q182" s="679">
        <v>1103905.52676</v>
      </c>
      <c r="R182" s="697">
        <v>1.77731051</v>
      </c>
      <c r="S182" s="697">
        <v>1.7431216607555142</v>
      </c>
      <c r="T182" s="697">
        <v>7.2486102453747003</v>
      </c>
      <c r="U182" s="688"/>
      <c r="V182" s="679">
        <v>342278510.74000001</v>
      </c>
      <c r="W182" s="688"/>
      <c r="X182" s="697">
        <v>0</v>
      </c>
      <c r="Y182" s="688"/>
      <c r="Z182" s="688"/>
      <c r="AA182" s="688"/>
      <c r="AB182" s="697" t="s">
        <v>1954</v>
      </c>
      <c r="AC182" s="835"/>
      <c r="AD182" s="688"/>
    </row>
    <row r="183" spans="1:30">
      <c r="A183" s="515">
        <v>6</v>
      </c>
      <c r="B183" s="515" t="s">
        <v>899</v>
      </c>
      <c r="C183" s="688">
        <v>21</v>
      </c>
      <c r="D183" s="688" t="s">
        <v>901</v>
      </c>
      <c r="E183" s="688" t="s">
        <v>1544</v>
      </c>
      <c r="F183" s="688">
        <v>15</v>
      </c>
      <c r="G183" s="688" t="s">
        <v>2179</v>
      </c>
      <c r="H183" s="708" t="s">
        <v>902</v>
      </c>
      <c r="I183" s="679">
        <v>2063181</v>
      </c>
      <c r="J183" s="679">
        <v>0</v>
      </c>
      <c r="K183" s="679">
        <v>0</v>
      </c>
      <c r="L183" s="679">
        <v>0</v>
      </c>
      <c r="M183" s="679">
        <v>0</v>
      </c>
      <c r="N183" s="679">
        <v>200000</v>
      </c>
      <c r="O183" s="679">
        <v>1863181</v>
      </c>
      <c r="P183" s="679">
        <v>60715.866730899994</v>
      </c>
      <c r="Q183" s="679">
        <v>255293.06062</v>
      </c>
      <c r="R183" s="697">
        <v>0.41102706</v>
      </c>
      <c r="S183" s="697">
        <v>0.40312042382231994</v>
      </c>
      <c r="T183" s="697">
        <v>0.42526815197054801</v>
      </c>
      <c r="U183" s="688"/>
      <c r="V183" s="679">
        <v>57463341.229999997</v>
      </c>
      <c r="W183" s="688"/>
      <c r="X183" s="697">
        <v>0</v>
      </c>
      <c r="Y183" s="688"/>
      <c r="Z183" s="688"/>
      <c r="AA183" s="688"/>
      <c r="AB183" s="697" t="s">
        <v>1954</v>
      </c>
      <c r="AC183" s="835"/>
      <c r="AD183" s="688"/>
    </row>
    <row r="184" spans="1:30">
      <c r="A184" s="515">
        <v>6</v>
      </c>
      <c r="B184" s="515" t="s">
        <v>899</v>
      </c>
      <c r="C184" s="688">
        <v>22</v>
      </c>
      <c r="D184" s="688" t="s">
        <v>1072</v>
      </c>
      <c r="E184" s="688" t="s">
        <v>1545</v>
      </c>
      <c r="F184" s="688">
        <v>15</v>
      </c>
      <c r="G184" s="688" t="s">
        <v>2179</v>
      </c>
      <c r="H184" s="708" t="s">
        <v>636</v>
      </c>
      <c r="I184" s="679">
        <v>2771867</v>
      </c>
      <c r="J184" s="679">
        <v>440000</v>
      </c>
      <c r="K184" s="679">
        <v>0</v>
      </c>
      <c r="L184" s="679">
        <v>0</v>
      </c>
      <c r="M184" s="679">
        <v>0</v>
      </c>
      <c r="N184" s="679">
        <v>0</v>
      </c>
      <c r="O184" s="679">
        <v>3211867</v>
      </c>
      <c r="P184" s="679">
        <v>82064.138451799998</v>
      </c>
      <c r="Q184" s="679">
        <v>107533.30716</v>
      </c>
      <c r="R184" s="697">
        <v>0.17313083000000001</v>
      </c>
      <c r="S184" s="697">
        <v>0.16980043347860158</v>
      </c>
      <c r="T184" s="697">
        <v>0.24129132867328201</v>
      </c>
      <c r="U184" s="688"/>
      <c r="V184" s="679">
        <v>4064066.6</v>
      </c>
      <c r="W184" s="688"/>
      <c r="X184" s="697">
        <v>0</v>
      </c>
      <c r="Y184" s="688"/>
      <c r="Z184" s="688"/>
      <c r="AA184" s="688"/>
      <c r="AB184" s="697" t="s">
        <v>1954</v>
      </c>
      <c r="AC184" s="838"/>
      <c r="AD184" s="688"/>
    </row>
    <row r="185" spans="1:30">
      <c r="A185" s="515">
        <v>6</v>
      </c>
      <c r="B185" s="515" t="s">
        <v>899</v>
      </c>
      <c r="C185" s="688">
        <v>23</v>
      </c>
      <c r="D185" s="688" t="s">
        <v>1073</v>
      </c>
      <c r="E185" s="688" t="s">
        <v>1653</v>
      </c>
      <c r="F185" s="688">
        <v>15</v>
      </c>
      <c r="G185" s="688" t="s">
        <v>2179</v>
      </c>
      <c r="H185" s="708" t="s">
        <v>637</v>
      </c>
      <c r="I185" s="679">
        <v>1161655</v>
      </c>
      <c r="J185" s="679">
        <v>0</v>
      </c>
      <c r="K185" s="679">
        <v>0</v>
      </c>
      <c r="L185" s="679">
        <v>0</v>
      </c>
      <c r="M185" s="679">
        <v>0</v>
      </c>
      <c r="N185" s="679">
        <v>0</v>
      </c>
      <c r="O185" s="679">
        <v>1161655</v>
      </c>
      <c r="P185" s="679">
        <v>4530.4546682999999</v>
      </c>
      <c r="Q185" s="679">
        <v>92758.151750000005</v>
      </c>
      <c r="R185" s="697">
        <v>0.14934252000000001</v>
      </c>
      <c r="S185" s="697">
        <v>0.14646972916390222</v>
      </c>
      <c r="T185" s="697">
        <v>2.3158991228070098</v>
      </c>
      <c r="U185" s="688"/>
      <c r="V185" s="679">
        <v>50813392.350000001</v>
      </c>
      <c r="W185" s="688"/>
      <c r="X185" s="697">
        <v>0</v>
      </c>
      <c r="Y185" s="688"/>
      <c r="Z185" s="688"/>
      <c r="AA185" s="688"/>
      <c r="AB185" s="697" t="s">
        <v>1954</v>
      </c>
      <c r="AC185" s="835"/>
      <c r="AD185" s="688"/>
    </row>
    <row r="186" spans="1:30">
      <c r="A186" s="515">
        <v>6</v>
      </c>
      <c r="B186" s="515" t="s">
        <v>899</v>
      </c>
      <c r="C186" s="688">
        <v>24</v>
      </c>
      <c r="D186" s="818" t="s">
        <v>1074</v>
      </c>
      <c r="E186" s="688" t="s">
        <v>1654</v>
      </c>
      <c r="F186" s="688">
        <v>15</v>
      </c>
      <c r="G186" s="688" t="s">
        <v>2179</v>
      </c>
      <c r="H186" s="708" t="s">
        <v>638</v>
      </c>
      <c r="I186" s="679">
        <v>102600</v>
      </c>
      <c r="J186" s="679">
        <v>0</v>
      </c>
      <c r="K186" s="679">
        <v>0</v>
      </c>
      <c r="L186" s="679">
        <v>0</v>
      </c>
      <c r="M186" s="679">
        <v>0</v>
      </c>
      <c r="N186" s="679">
        <v>6100</v>
      </c>
      <c r="O186" s="679">
        <v>96500</v>
      </c>
      <c r="P186" s="679">
        <v>7614.8159937</v>
      </c>
      <c r="Q186" s="679">
        <v>18427.64</v>
      </c>
      <c r="R186" s="697">
        <v>2.9668880000000002E-2</v>
      </c>
      <c r="S186" s="697">
        <v>2.9098158911191229E-2</v>
      </c>
      <c r="T186" s="697">
        <v>6.24560704064369E-2</v>
      </c>
      <c r="U186" s="688"/>
      <c r="V186" s="679">
        <v>1219218.3999999999</v>
      </c>
      <c r="W186" s="688"/>
      <c r="X186" s="697">
        <v>0</v>
      </c>
      <c r="Y186" s="688"/>
      <c r="Z186" s="688"/>
      <c r="AA186" s="688"/>
      <c r="AB186" s="697" t="s">
        <v>1954</v>
      </c>
      <c r="AC186" s="835"/>
      <c r="AD186" s="688"/>
    </row>
    <row r="187" spans="1:30">
      <c r="A187" s="515">
        <v>6</v>
      </c>
      <c r="B187" s="515" t="s">
        <v>899</v>
      </c>
      <c r="C187" s="688">
        <v>25</v>
      </c>
      <c r="D187" s="688" t="s">
        <v>2242</v>
      </c>
      <c r="E187" s="688" t="s">
        <v>1655</v>
      </c>
      <c r="F187" s="688">
        <v>15</v>
      </c>
      <c r="G187" s="688" t="s">
        <v>2179</v>
      </c>
      <c r="H187" s="708" t="s">
        <v>2329</v>
      </c>
      <c r="I187" s="679">
        <v>5126952</v>
      </c>
      <c r="J187" s="679">
        <v>0</v>
      </c>
      <c r="K187" s="679">
        <v>0</v>
      </c>
      <c r="L187" s="679">
        <v>0</v>
      </c>
      <c r="M187" s="679">
        <v>0</v>
      </c>
      <c r="N187" s="679">
        <v>0</v>
      </c>
      <c r="O187" s="679">
        <v>5126952</v>
      </c>
      <c r="P187" s="679">
        <v>9638.6698745000012</v>
      </c>
      <c r="Q187" s="679">
        <v>92797.831200000001</v>
      </c>
      <c r="R187" s="697">
        <v>0.14940640999999999</v>
      </c>
      <c r="S187" s="697">
        <v>0.14653238498643884</v>
      </c>
      <c r="T187" s="697">
        <v>0.39058191307699802</v>
      </c>
      <c r="U187" s="688"/>
      <c r="V187" s="679" t="e">
        <v>#N/A</v>
      </c>
      <c r="W187" s="688"/>
      <c r="X187" s="697">
        <v>0</v>
      </c>
      <c r="Y187" s="688"/>
      <c r="Z187" s="688"/>
      <c r="AA187" s="688"/>
      <c r="AB187" s="697" t="e">
        <v>#N/A</v>
      </c>
      <c r="AC187" s="835"/>
      <c r="AD187" s="688"/>
    </row>
    <row r="188" spans="1:30">
      <c r="A188" s="515">
        <v>6</v>
      </c>
      <c r="B188" s="515" t="s">
        <v>899</v>
      </c>
      <c r="C188" s="688">
        <v>26</v>
      </c>
      <c r="D188" s="688" t="s">
        <v>903</v>
      </c>
      <c r="E188" s="688" t="s">
        <v>1547</v>
      </c>
      <c r="F188" s="688">
        <v>15</v>
      </c>
      <c r="G188" s="688" t="s">
        <v>2179</v>
      </c>
      <c r="H188" s="708" t="s">
        <v>640</v>
      </c>
      <c r="I188" s="679">
        <v>1688235</v>
      </c>
      <c r="J188" s="679">
        <v>0</v>
      </c>
      <c r="K188" s="679">
        <v>0</v>
      </c>
      <c r="L188" s="679">
        <v>0</v>
      </c>
      <c r="M188" s="679">
        <v>0</v>
      </c>
      <c r="N188" s="679">
        <v>25000</v>
      </c>
      <c r="O188" s="679">
        <v>1663235</v>
      </c>
      <c r="P188" s="679">
        <v>144600.32779800001</v>
      </c>
      <c r="Q188" s="679">
        <v>876025.87450000003</v>
      </c>
      <c r="R188" s="697">
        <v>1.4104196</v>
      </c>
      <c r="S188" s="697">
        <v>1.3832883704324737</v>
      </c>
      <c r="T188" s="697">
        <v>0.51433629686895999</v>
      </c>
      <c r="U188" s="688"/>
      <c r="V188" s="679">
        <v>183811303.18000001</v>
      </c>
      <c r="W188" s="688"/>
      <c r="X188" s="697">
        <v>0</v>
      </c>
      <c r="Y188" s="688"/>
      <c r="Z188" s="688"/>
      <c r="AA188" s="688"/>
      <c r="AB188" s="697" t="s">
        <v>1954</v>
      </c>
      <c r="AC188" s="835"/>
      <c r="AD188" s="688"/>
    </row>
    <row r="189" spans="1:30">
      <c r="A189" s="515">
        <v>6</v>
      </c>
      <c r="B189" s="515" t="s">
        <v>899</v>
      </c>
      <c r="C189" s="688">
        <v>27</v>
      </c>
      <c r="D189" s="688" t="s">
        <v>904</v>
      </c>
      <c r="E189" s="688" t="s">
        <v>1656</v>
      </c>
      <c r="F189" s="688">
        <v>15</v>
      </c>
      <c r="G189" s="688" t="s">
        <v>2179</v>
      </c>
      <c r="H189" s="708" t="s">
        <v>641</v>
      </c>
      <c r="I189" s="679">
        <v>249746</v>
      </c>
      <c r="J189" s="679">
        <v>0</v>
      </c>
      <c r="K189" s="679">
        <v>0</v>
      </c>
      <c r="L189" s="679">
        <v>0</v>
      </c>
      <c r="M189" s="679">
        <v>0</v>
      </c>
      <c r="N189" s="679">
        <v>0</v>
      </c>
      <c r="O189" s="679">
        <v>249746</v>
      </c>
      <c r="P189" s="679">
        <v>577.62362719999999</v>
      </c>
      <c r="Q189" s="679">
        <v>17117.590840000001</v>
      </c>
      <c r="R189" s="697">
        <v>2.7559670000000001E-2</v>
      </c>
      <c r="S189" s="697">
        <v>2.7029526213832668E-2</v>
      </c>
      <c r="T189" s="697">
        <v>4.7324229123806502E-2</v>
      </c>
      <c r="U189" s="688"/>
      <c r="V189" s="679">
        <v>45961101.600000001</v>
      </c>
      <c r="W189" s="688"/>
      <c r="X189" s="697">
        <v>0</v>
      </c>
      <c r="Y189" s="688"/>
      <c r="Z189" s="688"/>
      <c r="AA189" s="688"/>
      <c r="AB189" s="697" t="s">
        <v>1954</v>
      </c>
      <c r="AC189" s="835"/>
      <c r="AD189" s="688"/>
    </row>
    <row r="190" spans="1:30">
      <c r="A190" s="515">
        <v>6</v>
      </c>
      <c r="B190" s="515" t="s">
        <v>899</v>
      </c>
      <c r="C190" s="688">
        <v>28</v>
      </c>
      <c r="D190" s="688" t="s">
        <v>1076</v>
      </c>
      <c r="E190" s="688" t="s">
        <v>1657</v>
      </c>
      <c r="F190" s="688">
        <v>15</v>
      </c>
      <c r="G190" s="688" t="s">
        <v>2179</v>
      </c>
      <c r="H190" s="708" t="s">
        <v>642</v>
      </c>
      <c r="I190" s="679">
        <v>429444</v>
      </c>
      <c r="J190" s="679">
        <v>0</v>
      </c>
      <c r="K190" s="679">
        <v>0</v>
      </c>
      <c r="L190" s="679">
        <v>0</v>
      </c>
      <c r="M190" s="679">
        <v>0</v>
      </c>
      <c r="N190" s="679">
        <v>0</v>
      </c>
      <c r="O190" s="679">
        <v>429444</v>
      </c>
      <c r="P190" s="679">
        <v>1417.1652801</v>
      </c>
      <c r="Q190" s="679">
        <v>37249.972560000002</v>
      </c>
      <c r="R190" s="697">
        <v>5.9973220000000001E-2</v>
      </c>
      <c r="S190" s="697">
        <v>5.881955698007954E-2</v>
      </c>
      <c r="T190" s="697">
        <v>0.18905844979150199</v>
      </c>
      <c r="U190" s="688"/>
      <c r="V190" s="679">
        <v>27894473.850000001</v>
      </c>
      <c r="W190" s="688"/>
      <c r="X190" s="697">
        <v>0</v>
      </c>
      <c r="Y190" s="688"/>
      <c r="Z190" s="688"/>
      <c r="AA190" s="688"/>
      <c r="AB190" s="697" t="s">
        <v>1954</v>
      </c>
      <c r="AC190" s="835"/>
      <c r="AD190" s="688"/>
    </row>
    <row r="191" spans="1:30">
      <c r="A191" s="515">
        <v>6</v>
      </c>
      <c r="B191" s="515" t="s">
        <v>899</v>
      </c>
      <c r="C191" s="688">
        <v>29</v>
      </c>
      <c r="D191" s="688" t="s">
        <v>1082</v>
      </c>
      <c r="E191" s="688" t="s">
        <v>1660</v>
      </c>
      <c r="F191" s="688">
        <v>15</v>
      </c>
      <c r="G191" s="688" t="s">
        <v>2179</v>
      </c>
      <c r="H191" s="708" t="s">
        <v>644</v>
      </c>
      <c r="I191" s="679">
        <v>3186580</v>
      </c>
      <c r="J191" s="679">
        <v>0</v>
      </c>
      <c r="K191" s="679">
        <v>0</v>
      </c>
      <c r="L191" s="679">
        <v>0</v>
      </c>
      <c r="M191" s="679">
        <v>0</v>
      </c>
      <c r="N191" s="679">
        <v>21000</v>
      </c>
      <c r="O191" s="679">
        <v>3165580</v>
      </c>
      <c r="P191" s="679">
        <v>56681.994239699998</v>
      </c>
      <c r="Q191" s="679">
        <v>89554.258199999997</v>
      </c>
      <c r="R191" s="697">
        <v>0.14418418999999999</v>
      </c>
      <c r="S191" s="697">
        <v>0.14141062210231209</v>
      </c>
      <c r="T191" s="697">
        <v>3.17453218074971</v>
      </c>
      <c r="U191" s="688"/>
      <c r="V191" s="679" t="e">
        <v>#N/A</v>
      </c>
      <c r="W191" s="688"/>
      <c r="X191" s="697">
        <v>0</v>
      </c>
      <c r="Y191" s="688"/>
      <c r="Z191" s="688"/>
      <c r="AA191" s="688"/>
      <c r="AB191" s="697" t="e">
        <v>#N/A</v>
      </c>
      <c r="AC191" s="835"/>
      <c r="AD191" s="688"/>
    </row>
    <row r="192" spans="1:30">
      <c r="A192" s="515">
        <v>6</v>
      </c>
      <c r="B192" s="515" t="s">
        <v>899</v>
      </c>
      <c r="C192" s="688">
        <v>30</v>
      </c>
      <c r="D192" s="688" t="s">
        <v>1083</v>
      </c>
      <c r="E192" s="688" t="s">
        <v>1661</v>
      </c>
      <c r="F192" s="688">
        <v>15</v>
      </c>
      <c r="G192" s="688" t="s">
        <v>2179</v>
      </c>
      <c r="H192" s="708" t="s">
        <v>645</v>
      </c>
      <c r="I192" s="679">
        <v>486248</v>
      </c>
      <c r="J192" s="679">
        <v>0</v>
      </c>
      <c r="K192" s="679">
        <v>0</v>
      </c>
      <c r="L192" s="679">
        <v>0</v>
      </c>
      <c r="M192" s="679">
        <v>0</v>
      </c>
      <c r="N192" s="679">
        <v>0</v>
      </c>
      <c r="O192" s="679">
        <v>486248</v>
      </c>
      <c r="P192" s="679">
        <v>0</v>
      </c>
      <c r="Q192" s="679">
        <v>213.94911999999999</v>
      </c>
      <c r="R192" s="697">
        <v>3.4445999999999999E-4</v>
      </c>
      <c r="S192" s="697">
        <v>3.3783628791692923E-4</v>
      </c>
      <c r="T192" s="697">
        <v>0.11365223092358399</v>
      </c>
      <c r="U192" s="688"/>
      <c r="V192" s="679">
        <v>40697309.890000001</v>
      </c>
      <c r="W192" s="688"/>
      <c r="X192" s="697">
        <v>0</v>
      </c>
      <c r="Y192" s="688"/>
      <c r="Z192" s="688"/>
      <c r="AA192" s="688"/>
      <c r="AB192" s="697" t="s">
        <v>1954</v>
      </c>
      <c r="AC192" s="835"/>
      <c r="AD192" s="688"/>
    </row>
    <row r="193" spans="1:30">
      <c r="C193" s="688"/>
      <c r="D193" s="688"/>
      <c r="E193" s="688"/>
      <c r="F193" s="688"/>
      <c r="G193" s="701" t="s">
        <v>2180</v>
      </c>
      <c r="H193" s="710"/>
      <c r="I193" s="492">
        <v>32302342</v>
      </c>
      <c r="J193" s="492">
        <v>440000</v>
      </c>
      <c r="K193" s="492">
        <v>0</v>
      </c>
      <c r="L193" s="492">
        <v>0</v>
      </c>
      <c r="M193" s="649">
        <v>0</v>
      </c>
      <c r="N193" s="492">
        <v>1970600</v>
      </c>
      <c r="O193" s="492">
        <v>30771742</v>
      </c>
      <c r="P193" s="492">
        <v>563050.17474210006</v>
      </c>
      <c r="Q193" s="492">
        <v>2767400.3106300002</v>
      </c>
      <c r="R193" s="493">
        <v>4.4555711899999988</v>
      </c>
      <c r="S193" s="493">
        <v>4.3698625548139489</v>
      </c>
      <c r="T193" s="626"/>
      <c r="U193" s="688"/>
      <c r="V193" s="679" t="e">
        <v>#N/A</v>
      </c>
      <c r="W193" s="688">
        <v>0</v>
      </c>
      <c r="X193" s="697">
        <v>0</v>
      </c>
      <c r="Y193" s="688">
        <v>0</v>
      </c>
      <c r="Z193" s="688">
        <v>0</v>
      </c>
      <c r="AA193" s="688">
        <v>0</v>
      </c>
      <c r="AB193" s="697" t="e">
        <v>#N/A</v>
      </c>
      <c r="AC193" s="835">
        <v>0</v>
      </c>
      <c r="AD193" s="688">
        <v>0</v>
      </c>
    </row>
    <row r="194" spans="1:30">
      <c r="C194" s="688"/>
      <c r="D194" s="688"/>
      <c r="E194" s="688"/>
      <c r="F194" s="688"/>
      <c r="G194" s="701"/>
      <c r="H194" s="693" t="s">
        <v>954</v>
      </c>
      <c r="I194" s="625"/>
      <c r="J194" s="625"/>
      <c r="K194" s="625"/>
      <c r="L194" s="625"/>
      <c r="M194" s="679"/>
      <c r="N194" s="625"/>
      <c r="O194" s="625"/>
      <c r="P194" s="625"/>
      <c r="Q194" s="625"/>
      <c r="R194" s="626"/>
      <c r="S194" s="626"/>
      <c r="T194" s="626"/>
      <c r="U194" s="688"/>
      <c r="V194" s="679"/>
      <c r="W194" s="688"/>
      <c r="X194" s="697"/>
      <c r="Y194" s="688"/>
      <c r="Z194" s="688"/>
      <c r="AA194" s="688"/>
      <c r="AB194" s="697"/>
      <c r="AC194" s="835"/>
      <c r="AD194" s="688"/>
    </row>
    <row r="195" spans="1:30">
      <c r="A195" s="515">
        <v>18</v>
      </c>
      <c r="B195" s="515" t="s">
        <v>954</v>
      </c>
      <c r="C195" s="688">
        <v>31</v>
      </c>
      <c r="D195" s="688" t="s">
        <v>955</v>
      </c>
      <c r="E195" s="688" t="s">
        <v>1570</v>
      </c>
      <c r="F195" s="688">
        <v>16</v>
      </c>
      <c r="G195" s="688" t="s">
        <v>954</v>
      </c>
      <c r="H195" s="708" t="s">
        <v>956</v>
      </c>
      <c r="I195" s="679">
        <v>1813539</v>
      </c>
      <c r="J195" s="679">
        <v>0</v>
      </c>
      <c r="K195" s="679">
        <v>0</v>
      </c>
      <c r="L195" s="679">
        <v>0</v>
      </c>
      <c r="M195" s="679">
        <v>0</v>
      </c>
      <c r="N195" s="679">
        <v>0</v>
      </c>
      <c r="O195" s="679">
        <v>1813539</v>
      </c>
      <c r="P195" s="679">
        <v>89919.274912699999</v>
      </c>
      <c r="Q195" s="679">
        <v>1837640.93331</v>
      </c>
      <c r="R195" s="697">
        <v>2.9586395400000001</v>
      </c>
      <c r="S195" s="697">
        <v>2.9017263143389034</v>
      </c>
      <c r="T195" s="697">
        <v>0.70981722452756102</v>
      </c>
      <c r="U195" s="688"/>
      <c r="V195" s="679">
        <v>124780141.08</v>
      </c>
      <c r="W195" s="688"/>
      <c r="X195" s="697">
        <v>0</v>
      </c>
      <c r="Y195" s="688"/>
      <c r="Z195" s="688"/>
      <c r="AA195" s="688"/>
      <c r="AB195" s="697" t="s">
        <v>1954</v>
      </c>
      <c r="AC195" s="835"/>
      <c r="AD195" s="688"/>
    </row>
    <row r="196" spans="1:30">
      <c r="C196" s="688"/>
      <c r="D196" s="688"/>
      <c r="E196" s="688"/>
      <c r="F196" s="688"/>
      <c r="G196" s="701" t="s">
        <v>957</v>
      </c>
      <c r="H196" s="710"/>
      <c r="I196" s="492">
        <v>1813539</v>
      </c>
      <c r="J196" s="492">
        <v>0</v>
      </c>
      <c r="K196" s="492">
        <v>0</v>
      </c>
      <c r="L196" s="492">
        <v>0</v>
      </c>
      <c r="M196" s="649">
        <v>0</v>
      </c>
      <c r="N196" s="492">
        <v>0</v>
      </c>
      <c r="O196" s="492">
        <v>1813539</v>
      </c>
      <c r="P196" s="492">
        <v>89919.274912699999</v>
      </c>
      <c r="Q196" s="492">
        <v>1837640.93331</v>
      </c>
      <c r="R196" s="493">
        <v>2.9586395400000001</v>
      </c>
      <c r="S196" s="493">
        <v>2.9017263143389034</v>
      </c>
      <c r="T196" s="626"/>
      <c r="U196" s="688"/>
      <c r="V196" s="679">
        <v>124780141.08</v>
      </c>
      <c r="W196" s="688">
        <v>0</v>
      </c>
      <c r="X196" s="697">
        <v>0</v>
      </c>
      <c r="Y196" s="688">
        <v>0</v>
      </c>
      <c r="Z196" s="688">
        <v>0</v>
      </c>
      <c r="AA196" s="688">
        <v>0</v>
      </c>
      <c r="AB196" s="697">
        <v>0</v>
      </c>
      <c r="AC196" s="835">
        <v>0</v>
      </c>
      <c r="AD196" s="688">
        <v>0</v>
      </c>
    </row>
    <row r="197" spans="1:30">
      <c r="C197" s="688"/>
      <c r="D197" s="688"/>
      <c r="E197" s="688"/>
      <c r="F197" s="688"/>
      <c r="G197" s="701"/>
      <c r="H197" s="693" t="s">
        <v>2181</v>
      </c>
      <c r="I197" s="625"/>
      <c r="J197" s="625"/>
      <c r="K197" s="625"/>
      <c r="L197" s="625"/>
      <c r="M197" s="679"/>
      <c r="N197" s="625"/>
      <c r="O197" s="625"/>
      <c r="P197" s="625"/>
      <c r="Q197" s="625"/>
      <c r="R197" s="626"/>
      <c r="S197" s="626"/>
      <c r="T197" s="626"/>
      <c r="U197" s="688"/>
      <c r="V197" s="679"/>
      <c r="W197" s="688"/>
      <c r="X197" s="697"/>
      <c r="Y197" s="688"/>
      <c r="Z197" s="688"/>
      <c r="AA197" s="688"/>
      <c r="AB197" s="697"/>
      <c r="AC197" s="835"/>
      <c r="AD197" s="688"/>
    </row>
    <row r="198" spans="1:30">
      <c r="A198" s="515">
        <v>2</v>
      </c>
      <c r="B198" s="515" t="s">
        <v>867</v>
      </c>
      <c r="C198" s="688">
        <v>32</v>
      </c>
      <c r="D198" s="688" t="s">
        <v>868</v>
      </c>
      <c r="E198" s="688" t="s">
        <v>1529</v>
      </c>
      <c r="F198" s="688">
        <v>17</v>
      </c>
      <c r="G198" s="688" t="s">
        <v>2181</v>
      </c>
      <c r="H198" s="708" t="s">
        <v>610</v>
      </c>
      <c r="I198" s="679">
        <v>2870757</v>
      </c>
      <c r="J198" s="679">
        <v>0</v>
      </c>
      <c r="K198" s="679">
        <v>0</v>
      </c>
      <c r="L198" s="679">
        <v>0</v>
      </c>
      <c r="M198" s="679">
        <v>0</v>
      </c>
      <c r="N198" s="679">
        <v>788900</v>
      </c>
      <c r="O198" s="679">
        <v>2081857</v>
      </c>
      <c r="P198" s="679">
        <v>192070.3528243</v>
      </c>
      <c r="Q198" s="679">
        <v>397613.86843000003</v>
      </c>
      <c r="R198" s="697">
        <v>0.64016647000000004</v>
      </c>
      <c r="S198" s="697">
        <v>0.62785204881740819</v>
      </c>
      <c r="T198" s="697">
        <v>2.44082984535659</v>
      </c>
      <c r="U198" s="688"/>
      <c r="V198" s="679">
        <v>88347072.459999993</v>
      </c>
      <c r="W198" s="688"/>
      <c r="X198" s="697">
        <v>0</v>
      </c>
      <c r="Y198" s="688"/>
      <c r="Z198" s="688"/>
      <c r="AA198" s="688"/>
      <c r="AB198" s="697" t="s">
        <v>1954</v>
      </c>
      <c r="AC198" s="835"/>
      <c r="AD198" s="688"/>
    </row>
    <row r="199" spans="1:30">
      <c r="A199" s="515">
        <v>2</v>
      </c>
      <c r="B199" s="515" t="s">
        <v>867</v>
      </c>
      <c r="C199" s="688">
        <v>33</v>
      </c>
      <c r="D199" s="688" t="s">
        <v>869</v>
      </c>
      <c r="E199" s="688" t="s">
        <v>1604</v>
      </c>
      <c r="F199" s="688">
        <v>17</v>
      </c>
      <c r="G199" s="688" t="s">
        <v>2181</v>
      </c>
      <c r="H199" s="708" t="s">
        <v>612</v>
      </c>
      <c r="I199" s="679">
        <v>4165451</v>
      </c>
      <c r="J199" s="679">
        <v>0</v>
      </c>
      <c r="K199" s="679">
        <v>0</v>
      </c>
      <c r="L199" s="679">
        <v>0</v>
      </c>
      <c r="M199" s="679">
        <v>0</v>
      </c>
      <c r="N199" s="679">
        <v>1060700</v>
      </c>
      <c r="O199" s="679">
        <v>3104751</v>
      </c>
      <c r="P199" s="679">
        <v>427437.9809574</v>
      </c>
      <c r="Q199" s="679">
        <v>682796.83991999994</v>
      </c>
      <c r="R199" s="697">
        <v>1.0993169</v>
      </c>
      <c r="S199" s="697">
        <v>1.0781701266169383</v>
      </c>
      <c r="T199" s="697">
        <v>3.8825616607742002</v>
      </c>
      <c r="U199" s="688"/>
      <c r="V199" s="679">
        <v>633622182.69000006</v>
      </c>
      <c r="W199" s="688"/>
      <c r="X199" s="697">
        <v>0</v>
      </c>
      <c r="Y199" s="688"/>
      <c r="Z199" s="688"/>
      <c r="AA199" s="688"/>
      <c r="AB199" s="697" t="s">
        <v>1954</v>
      </c>
      <c r="AC199" s="835"/>
      <c r="AD199" s="688"/>
    </row>
    <row r="200" spans="1:30">
      <c r="A200" s="515">
        <v>2</v>
      </c>
      <c r="B200" s="515" t="s">
        <v>867</v>
      </c>
      <c r="C200" s="688">
        <v>33</v>
      </c>
      <c r="D200" s="688" t="s">
        <v>874</v>
      </c>
      <c r="E200" s="688" t="s">
        <v>1536</v>
      </c>
      <c r="F200" s="688">
        <v>17</v>
      </c>
      <c r="G200" s="688" t="s">
        <v>2181</v>
      </c>
      <c r="H200" s="708" t="s">
        <v>615</v>
      </c>
      <c r="I200" s="679">
        <v>14188116</v>
      </c>
      <c r="J200" s="679">
        <v>0</v>
      </c>
      <c r="K200" s="679">
        <v>0</v>
      </c>
      <c r="L200" s="679">
        <v>0</v>
      </c>
      <c r="M200" s="679">
        <v>0</v>
      </c>
      <c r="N200" s="679">
        <v>2204572</v>
      </c>
      <c r="O200" s="679">
        <v>11983544</v>
      </c>
      <c r="P200" s="679">
        <v>182341.12450850001</v>
      </c>
      <c r="Q200" s="679">
        <v>491924.48119999998</v>
      </c>
      <c r="R200" s="697">
        <v>0.79200848999999995</v>
      </c>
      <c r="S200" s="697">
        <v>0.77677319104686782</v>
      </c>
      <c r="T200" s="697">
        <v>4.07603537414965</v>
      </c>
      <c r="U200" s="688"/>
      <c r="V200" s="679">
        <v>221428620</v>
      </c>
      <c r="W200" s="688"/>
      <c r="X200" s="697">
        <v>0</v>
      </c>
      <c r="Y200" s="688"/>
      <c r="Z200" s="688"/>
      <c r="AA200" s="688"/>
      <c r="AB200" s="697" t="s">
        <v>1954</v>
      </c>
      <c r="AC200" s="835"/>
      <c r="AD200" s="688"/>
    </row>
    <row r="201" spans="1:30">
      <c r="C201" s="688"/>
      <c r="D201" s="688"/>
      <c r="E201" s="688"/>
      <c r="F201" s="688"/>
      <c r="G201" s="701" t="s">
        <v>2182</v>
      </c>
      <c r="H201" s="710"/>
      <c r="I201" s="492">
        <v>21224324</v>
      </c>
      <c r="J201" s="492">
        <v>0</v>
      </c>
      <c r="K201" s="492">
        <v>0</v>
      </c>
      <c r="L201" s="492">
        <v>0</v>
      </c>
      <c r="M201" s="649">
        <v>0</v>
      </c>
      <c r="N201" s="492">
        <v>4054172</v>
      </c>
      <c r="O201" s="492">
        <v>17170152</v>
      </c>
      <c r="P201" s="492">
        <v>801849.45829019998</v>
      </c>
      <c r="Q201" s="492">
        <v>1572335.18955</v>
      </c>
      <c r="R201" s="493">
        <v>2.53149186</v>
      </c>
      <c r="S201" s="493">
        <v>2.4827953664812146</v>
      </c>
      <c r="T201" s="626"/>
      <c r="U201" s="688"/>
      <c r="V201" s="679">
        <v>943397875.1500001</v>
      </c>
      <c r="W201" s="688">
        <v>0</v>
      </c>
      <c r="X201" s="697">
        <v>0</v>
      </c>
      <c r="Y201" s="688">
        <v>0</v>
      </c>
      <c r="Z201" s="688">
        <v>0</v>
      </c>
      <c r="AA201" s="688">
        <v>0</v>
      </c>
      <c r="AB201" s="697">
        <v>0</v>
      </c>
      <c r="AC201" s="835">
        <v>0</v>
      </c>
      <c r="AD201" s="688">
        <v>0</v>
      </c>
    </row>
    <row r="202" spans="1:30">
      <c r="C202" s="688"/>
      <c r="D202" s="688"/>
      <c r="E202" s="688"/>
      <c r="F202" s="688"/>
      <c r="G202" s="701"/>
      <c r="H202" s="693" t="s">
        <v>2184</v>
      </c>
      <c r="I202" s="625"/>
      <c r="J202" s="625"/>
      <c r="K202" s="625"/>
      <c r="L202" s="625"/>
      <c r="M202" s="679"/>
      <c r="N202" s="625"/>
      <c r="O202" s="625"/>
      <c r="P202" s="625"/>
      <c r="Q202" s="625"/>
      <c r="R202" s="626"/>
      <c r="S202" s="626"/>
      <c r="T202" s="626"/>
      <c r="U202" s="688"/>
      <c r="V202" s="679"/>
      <c r="W202" s="688"/>
      <c r="X202" s="697"/>
      <c r="Y202" s="688"/>
      <c r="Z202" s="688"/>
      <c r="AA202" s="688"/>
      <c r="AB202" s="697"/>
      <c r="AC202" s="835"/>
      <c r="AD202" s="688"/>
    </row>
    <row r="203" spans="1:30">
      <c r="A203" s="515">
        <v>24</v>
      </c>
      <c r="B203" s="515" t="s">
        <v>974</v>
      </c>
      <c r="C203" s="688">
        <v>34</v>
      </c>
      <c r="D203" s="688" t="s">
        <v>975</v>
      </c>
      <c r="E203" s="688" t="s">
        <v>1576</v>
      </c>
      <c r="F203" s="688">
        <v>18</v>
      </c>
      <c r="G203" s="688" t="s">
        <v>2184</v>
      </c>
      <c r="H203" s="708" t="s">
        <v>810</v>
      </c>
      <c r="I203" s="679">
        <v>6289797</v>
      </c>
      <c r="J203" s="679">
        <v>0</v>
      </c>
      <c r="K203" s="679">
        <v>0</v>
      </c>
      <c r="L203" s="679">
        <v>0</v>
      </c>
      <c r="M203" s="679">
        <v>0</v>
      </c>
      <c r="N203" s="679">
        <v>310500</v>
      </c>
      <c r="O203" s="679">
        <v>5979297</v>
      </c>
      <c r="P203" s="679">
        <v>89419.960419299998</v>
      </c>
      <c r="Q203" s="679">
        <v>587406.13728000002</v>
      </c>
      <c r="R203" s="697">
        <v>0.94573591000000001</v>
      </c>
      <c r="S203" s="697">
        <v>0.927543468831736</v>
      </c>
      <c r="T203" s="697">
        <v>0.51672421588683404</v>
      </c>
      <c r="U203" s="688"/>
      <c r="V203" s="679">
        <v>326848807.86000001</v>
      </c>
      <c r="W203" s="688"/>
      <c r="X203" s="697">
        <v>0</v>
      </c>
      <c r="Y203" s="688"/>
      <c r="Z203" s="688"/>
      <c r="AA203" s="688"/>
      <c r="AB203" s="697" t="s">
        <v>1954</v>
      </c>
      <c r="AC203" s="835"/>
      <c r="AD203" s="688"/>
    </row>
    <row r="204" spans="1:30">
      <c r="A204" s="515">
        <v>24</v>
      </c>
      <c r="B204" s="515" t="s">
        <v>974</v>
      </c>
      <c r="C204" s="688">
        <v>35</v>
      </c>
      <c r="D204" s="688" t="s">
        <v>978</v>
      </c>
      <c r="E204" s="688" t="s">
        <v>1820</v>
      </c>
      <c r="F204" s="688">
        <v>18</v>
      </c>
      <c r="G204" s="688" t="s">
        <v>2184</v>
      </c>
      <c r="H204" s="708" t="s">
        <v>979</v>
      </c>
      <c r="I204" s="679">
        <v>927832</v>
      </c>
      <c r="J204" s="679">
        <v>0</v>
      </c>
      <c r="K204" s="679">
        <v>0</v>
      </c>
      <c r="L204" s="679">
        <v>0</v>
      </c>
      <c r="M204" s="679">
        <v>0</v>
      </c>
      <c r="N204" s="679">
        <v>75000</v>
      </c>
      <c r="O204" s="679">
        <v>852832</v>
      </c>
      <c r="P204" s="679">
        <v>26915.377921200001</v>
      </c>
      <c r="Q204" s="679">
        <v>80805.831999999995</v>
      </c>
      <c r="R204" s="697">
        <v>0.13009904</v>
      </c>
      <c r="S204" s="697">
        <v>0.12759642257429715</v>
      </c>
      <c r="T204" s="697">
        <v>9.6884847777007996E-2</v>
      </c>
      <c r="U204" s="688"/>
      <c r="V204" s="679">
        <v>24839452.670000002</v>
      </c>
      <c r="W204" s="688"/>
      <c r="X204" s="697">
        <v>0</v>
      </c>
      <c r="Y204" s="688"/>
      <c r="Z204" s="688"/>
      <c r="AA204" s="688"/>
      <c r="AB204" s="697" t="s">
        <v>1954</v>
      </c>
      <c r="AC204" s="835"/>
      <c r="AD204" s="688"/>
    </row>
    <row r="205" spans="1:30">
      <c r="A205" s="515">
        <v>24</v>
      </c>
      <c r="B205" s="515" t="s">
        <v>974</v>
      </c>
      <c r="C205" s="688">
        <v>36</v>
      </c>
      <c r="D205" s="818" t="s">
        <v>1817</v>
      </c>
      <c r="E205" s="688" t="s">
        <v>1818</v>
      </c>
      <c r="F205" s="688">
        <v>18</v>
      </c>
      <c r="G205" s="688" t="s">
        <v>2184</v>
      </c>
      <c r="H205" s="708" t="s">
        <v>2330</v>
      </c>
      <c r="I205" s="679">
        <v>5073775</v>
      </c>
      <c r="J205" s="679">
        <v>0</v>
      </c>
      <c r="K205" s="679">
        <v>0</v>
      </c>
      <c r="L205" s="679">
        <v>0</v>
      </c>
      <c r="M205" s="679">
        <v>0</v>
      </c>
      <c r="N205" s="679">
        <v>400000</v>
      </c>
      <c r="O205" s="679">
        <v>4673775</v>
      </c>
      <c r="P205" s="679">
        <v>7478.0396535999998</v>
      </c>
      <c r="Q205" s="679">
        <v>32996.851499999997</v>
      </c>
      <c r="R205" s="697">
        <v>5.3125609999999997E-2</v>
      </c>
      <c r="S205" s="697">
        <v>5.210366756220431E-2</v>
      </c>
      <c r="T205" s="697">
        <v>1.6924650248700001E-2</v>
      </c>
      <c r="U205" s="688"/>
      <c r="V205" s="679">
        <v>24207343.02</v>
      </c>
      <c r="W205" s="688"/>
      <c r="X205" s="697">
        <v>0</v>
      </c>
      <c r="Y205" s="688"/>
      <c r="Z205" s="688"/>
      <c r="AA205" s="688"/>
      <c r="AB205" s="697" t="s">
        <v>1954</v>
      </c>
      <c r="AC205" s="835"/>
      <c r="AD205" s="688"/>
    </row>
    <row r="206" spans="1:30">
      <c r="A206" s="515">
        <v>24</v>
      </c>
      <c r="B206" s="515" t="s">
        <v>974</v>
      </c>
      <c r="C206" s="688">
        <v>37</v>
      </c>
      <c r="D206" s="688" t="s">
        <v>977</v>
      </c>
      <c r="E206" s="688" t="s">
        <v>1819</v>
      </c>
      <c r="F206" s="688">
        <v>18</v>
      </c>
      <c r="G206" s="688" t="s">
        <v>2184</v>
      </c>
      <c r="H206" s="708" t="s">
        <v>811</v>
      </c>
      <c r="I206" s="679">
        <v>410390</v>
      </c>
      <c r="J206" s="679">
        <v>0</v>
      </c>
      <c r="K206" s="679">
        <v>0</v>
      </c>
      <c r="L206" s="679">
        <v>0</v>
      </c>
      <c r="M206" s="679">
        <v>0</v>
      </c>
      <c r="N206" s="679">
        <v>0</v>
      </c>
      <c r="O206" s="679">
        <v>410390</v>
      </c>
      <c r="P206" s="679">
        <v>6471.85</v>
      </c>
      <c r="Q206" s="679">
        <v>20330.720600000001</v>
      </c>
      <c r="R206" s="697">
        <v>3.2732879999999999E-2</v>
      </c>
      <c r="S206" s="697">
        <v>3.2103217709800555E-2</v>
      </c>
      <c r="T206" s="697">
        <v>0.24217714533225199</v>
      </c>
      <c r="U206" s="688"/>
      <c r="V206" s="679">
        <v>8522693</v>
      </c>
      <c r="W206" s="688"/>
      <c r="X206" s="697">
        <v>0</v>
      </c>
      <c r="Y206" s="688"/>
      <c r="Z206" s="688"/>
      <c r="AA206" s="688"/>
      <c r="AB206" s="697" t="s">
        <v>1954</v>
      </c>
      <c r="AC206" s="835"/>
      <c r="AD206" s="688"/>
    </row>
    <row r="207" spans="1:30">
      <c r="A207" s="515">
        <v>24</v>
      </c>
      <c r="B207" s="515" t="s">
        <v>974</v>
      </c>
      <c r="C207" s="688">
        <v>38</v>
      </c>
      <c r="D207" s="688" t="s">
        <v>1821</v>
      </c>
      <c r="E207" s="688" t="s">
        <v>1822</v>
      </c>
      <c r="F207" s="688">
        <v>18</v>
      </c>
      <c r="G207" s="688" t="s">
        <v>2184</v>
      </c>
      <c r="H207" s="708" t="s">
        <v>1823</v>
      </c>
      <c r="I207" s="679">
        <v>1024055</v>
      </c>
      <c r="J207" s="679">
        <v>0</v>
      </c>
      <c r="K207" s="679">
        <v>0</v>
      </c>
      <c r="L207" s="679">
        <v>0</v>
      </c>
      <c r="M207" s="679">
        <v>0</v>
      </c>
      <c r="N207" s="679">
        <v>50000</v>
      </c>
      <c r="O207" s="679">
        <v>974055</v>
      </c>
      <c r="P207" s="679">
        <v>16705.043564799998</v>
      </c>
      <c r="Q207" s="679">
        <v>28413.184350000003</v>
      </c>
      <c r="R207" s="697">
        <v>4.5745809999999998E-2</v>
      </c>
      <c r="S207" s="697">
        <v>4.4865829449092329E-2</v>
      </c>
      <c r="T207" s="697">
        <v>0.25643911481373499</v>
      </c>
      <c r="U207" s="688"/>
      <c r="V207" s="679" t="e">
        <v>#N/A</v>
      </c>
      <c r="W207" s="688"/>
      <c r="X207" s="697">
        <v>0</v>
      </c>
      <c r="Y207" s="688"/>
      <c r="Z207" s="688"/>
      <c r="AA207" s="688"/>
      <c r="AB207" s="697" t="e">
        <v>#N/A</v>
      </c>
      <c r="AC207" s="835"/>
      <c r="AD207" s="688"/>
    </row>
    <row r="208" spans="1:30">
      <c r="A208" s="515">
        <v>24</v>
      </c>
      <c r="B208" s="515" t="s">
        <v>974</v>
      </c>
      <c r="C208" s="688">
        <v>39</v>
      </c>
      <c r="D208" s="688" t="s">
        <v>1341</v>
      </c>
      <c r="E208" s="688" t="s">
        <v>1824</v>
      </c>
      <c r="F208" s="688">
        <v>18</v>
      </c>
      <c r="G208" s="688" t="s">
        <v>2184</v>
      </c>
      <c r="H208" s="708" t="s">
        <v>812</v>
      </c>
      <c r="I208" s="679">
        <v>866000</v>
      </c>
      <c r="J208" s="679">
        <v>0</v>
      </c>
      <c r="K208" s="679">
        <v>0</v>
      </c>
      <c r="L208" s="679">
        <v>0</v>
      </c>
      <c r="M208" s="679">
        <v>0</v>
      </c>
      <c r="N208" s="679">
        <v>6000</v>
      </c>
      <c r="O208" s="679">
        <v>860000</v>
      </c>
      <c r="P208" s="679">
        <v>8600</v>
      </c>
      <c r="Q208" s="679">
        <v>48160</v>
      </c>
      <c r="R208" s="697">
        <v>7.7538590000000004E-2</v>
      </c>
      <c r="S208" s="697">
        <v>7.6047032238689805E-2</v>
      </c>
      <c r="T208" s="697">
        <v>0.23411113582284199</v>
      </c>
      <c r="U208" s="688"/>
      <c r="V208" s="679" t="e">
        <v>#N/A</v>
      </c>
      <c r="W208" s="688"/>
      <c r="X208" s="697">
        <v>0</v>
      </c>
      <c r="Y208" s="688"/>
      <c r="Z208" s="688"/>
      <c r="AA208" s="688"/>
      <c r="AB208" s="697" t="e">
        <v>#N/A</v>
      </c>
      <c r="AC208" s="835"/>
      <c r="AD208" s="688"/>
    </row>
    <row r="209" spans="1:30">
      <c r="A209" s="515">
        <v>24</v>
      </c>
      <c r="B209" s="515" t="s">
        <v>974</v>
      </c>
      <c r="C209" s="688">
        <v>40</v>
      </c>
      <c r="D209" s="688" t="s">
        <v>1342</v>
      </c>
      <c r="E209" s="688" t="s">
        <v>1825</v>
      </c>
      <c r="F209" s="688">
        <v>18</v>
      </c>
      <c r="G209" s="688" t="s">
        <v>2184</v>
      </c>
      <c r="H209" s="708" t="s">
        <v>813</v>
      </c>
      <c r="I209" s="679">
        <v>256117</v>
      </c>
      <c r="J209" s="679">
        <v>0</v>
      </c>
      <c r="K209" s="679">
        <v>0</v>
      </c>
      <c r="L209" s="679">
        <v>0</v>
      </c>
      <c r="M209" s="679">
        <v>0</v>
      </c>
      <c r="N209" s="679">
        <v>0</v>
      </c>
      <c r="O209" s="679">
        <v>256117</v>
      </c>
      <c r="P209" s="679">
        <v>4225.9305000000004</v>
      </c>
      <c r="Q209" s="679">
        <v>8567.1136500000011</v>
      </c>
      <c r="R209" s="697">
        <v>1.379323E-2</v>
      </c>
      <c r="S209" s="697">
        <v>1.352789800527553E-2</v>
      </c>
      <c r="T209" s="697">
        <v>1.3414885816048601</v>
      </c>
      <c r="U209" s="688"/>
      <c r="V209" s="679">
        <v>2179560.2999999998</v>
      </c>
      <c r="W209" s="688"/>
      <c r="X209" s="697">
        <v>0</v>
      </c>
      <c r="Y209" s="688"/>
      <c r="Z209" s="688"/>
      <c r="AA209" s="688"/>
      <c r="AB209" s="697" t="s">
        <v>1954</v>
      </c>
      <c r="AC209" s="835"/>
      <c r="AD209" s="688"/>
    </row>
    <row r="210" spans="1:30">
      <c r="C210" s="688"/>
      <c r="D210" s="688"/>
      <c r="E210" s="688"/>
      <c r="F210" s="688"/>
      <c r="G210" s="701" t="s">
        <v>2185</v>
      </c>
      <c r="H210" s="710"/>
      <c r="I210" s="492">
        <v>14847966</v>
      </c>
      <c r="J210" s="492">
        <v>0</v>
      </c>
      <c r="K210" s="492">
        <v>0</v>
      </c>
      <c r="L210" s="492">
        <v>0</v>
      </c>
      <c r="M210" s="649">
        <v>0</v>
      </c>
      <c r="N210" s="492">
        <v>841500</v>
      </c>
      <c r="O210" s="492">
        <v>14006466</v>
      </c>
      <c r="P210" s="492">
        <v>159816.2020589</v>
      </c>
      <c r="Q210" s="492">
        <v>806679.83938000002</v>
      </c>
      <c r="R210" s="493">
        <v>1.2987710699999999</v>
      </c>
      <c r="S210" s="493">
        <v>1.2737875363710958</v>
      </c>
      <c r="T210" s="626"/>
      <c r="U210" s="688"/>
      <c r="V210" s="679" t="e">
        <v>#N/A</v>
      </c>
      <c r="W210" s="688">
        <v>0</v>
      </c>
      <c r="X210" s="697">
        <v>0</v>
      </c>
      <c r="Y210" s="688">
        <v>0</v>
      </c>
      <c r="Z210" s="688">
        <v>0</v>
      </c>
      <c r="AA210" s="688">
        <v>0</v>
      </c>
      <c r="AB210" s="697" t="e">
        <v>#N/A</v>
      </c>
      <c r="AC210" s="835">
        <v>0</v>
      </c>
      <c r="AD210" s="688">
        <v>0</v>
      </c>
    </row>
    <row r="211" spans="1:30">
      <c r="C211" s="688"/>
      <c r="D211" s="688"/>
      <c r="E211" s="688"/>
      <c r="F211" s="688"/>
      <c r="G211" s="701"/>
      <c r="H211" s="693" t="s">
        <v>2186</v>
      </c>
      <c r="I211" s="625"/>
      <c r="J211" s="625"/>
      <c r="K211" s="625"/>
      <c r="L211" s="625"/>
      <c r="M211" s="679"/>
      <c r="N211" s="625"/>
      <c r="O211" s="625"/>
      <c r="P211" s="625"/>
      <c r="Q211" s="625"/>
      <c r="R211" s="626"/>
      <c r="S211" s="626"/>
      <c r="T211" s="626"/>
      <c r="U211" s="688"/>
      <c r="V211" s="679"/>
      <c r="W211" s="688"/>
      <c r="X211" s="697"/>
      <c r="Y211" s="688"/>
      <c r="Z211" s="688"/>
      <c r="AA211" s="688"/>
      <c r="AB211" s="697"/>
      <c r="AC211" s="835"/>
      <c r="AD211" s="688"/>
    </row>
    <row r="212" spans="1:30">
      <c r="A212" s="515">
        <v>25</v>
      </c>
      <c r="B212" s="515" t="s">
        <v>982</v>
      </c>
      <c r="C212" s="688">
        <v>41</v>
      </c>
      <c r="D212" s="688" t="s">
        <v>1023</v>
      </c>
      <c r="E212" s="688" t="s">
        <v>1602</v>
      </c>
      <c r="F212" s="688">
        <v>19</v>
      </c>
      <c r="G212" s="688" t="s">
        <v>2186</v>
      </c>
      <c r="H212" s="708" t="s">
        <v>609</v>
      </c>
      <c r="I212" s="679">
        <v>55229</v>
      </c>
      <c r="J212" s="679">
        <v>0</v>
      </c>
      <c r="K212" s="679">
        <v>0</v>
      </c>
      <c r="L212" s="679">
        <v>0</v>
      </c>
      <c r="M212" s="679">
        <v>0</v>
      </c>
      <c r="N212" s="679">
        <v>0</v>
      </c>
      <c r="O212" s="679">
        <v>55229</v>
      </c>
      <c r="P212" s="679">
        <v>14920.147072799999</v>
      </c>
      <c r="Q212" s="679">
        <v>27628.307250000002</v>
      </c>
      <c r="R212" s="697">
        <v>4.4482140000000003E-2</v>
      </c>
      <c r="S212" s="697">
        <v>4.3626469521203845E-2</v>
      </c>
      <c r="T212" s="697">
        <v>6.6585889274691307E-2</v>
      </c>
      <c r="U212" s="688"/>
      <c r="V212" s="679" t="e">
        <v>#N/A</v>
      </c>
      <c r="W212" s="688"/>
      <c r="X212" s="697">
        <v>0</v>
      </c>
      <c r="Y212" s="688"/>
      <c r="Z212" s="688"/>
      <c r="AA212" s="688"/>
      <c r="AB212" s="697" t="e">
        <v>#N/A</v>
      </c>
      <c r="AC212" s="835"/>
      <c r="AD212" s="688"/>
    </row>
    <row r="213" spans="1:30">
      <c r="A213" s="515">
        <v>25</v>
      </c>
      <c r="B213" s="515" t="s">
        <v>982</v>
      </c>
      <c r="C213" s="688">
        <v>42</v>
      </c>
      <c r="D213" s="688" t="s">
        <v>1024</v>
      </c>
      <c r="E213" s="688" t="s">
        <v>1606</v>
      </c>
      <c r="F213" s="688">
        <v>19</v>
      </c>
      <c r="G213" s="688" t="s">
        <v>2186</v>
      </c>
      <c r="H213" s="708" t="s">
        <v>1420</v>
      </c>
      <c r="I213" s="679">
        <v>1445033</v>
      </c>
      <c r="J213" s="679">
        <v>0</v>
      </c>
      <c r="K213" s="679">
        <v>0</v>
      </c>
      <c r="L213" s="679">
        <v>0</v>
      </c>
      <c r="M213" s="679">
        <v>0</v>
      </c>
      <c r="N213" s="679">
        <v>8000</v>
      </c>
      <c r="O213" s="679">
        <v>1437033</v>
      </c>
      <c r="P213" s="679">
        <v>33750.723069300002</v>
      </c>
      <c r="Q213" s="679">
        <v>128758.1568</v>
      </c>
      <c r="R213" s="697">
        <v>0.20730327000000001</v>
      </c>
      <c r="S213" s="697">
        <v>0.20331552535639277</v>
      </c>
      <c r="T213" s="697">
        <v>6.3473189045936298</v>
      </c>
      <c r="U213" s="688"/>
      <c r="V213" s="679" t="e">
        <v>#N/A</v>
      </c>
      <c r="W213" s="688"/>
      <c r="X213" s="697">
        <v>0</v>
      </c>
      <c r="Y213" s="688"/>
      <c r="Z213" s="688"/>
      <c r="AA213" s="688"/>
      <c r="AB213" s="697" t="e">
        <v>#N/A</v>
      </c>
      <c r="AC213" s="835"/>
      <c r="AD213" s="688"/>
    </row>
    <row r="214" spans="1:30">
      <c r="A214" s="515">
        <v>25</v>
      </c>
      <c r="B214" s="515" t="s">
        <v>982</v>
      </c>
      <c r="C214" s="688">
        <v>43</v>
      </c>
      <c r="D214" s="688" t="s">
        <v>875</v>
      </c>
      <c r="E214" s="688" t="s">
        <v>1605</v>
      </c>
      <c r="F214" s="688">
        <v>19</v>
      </c>
      <c r="G214" s="688" t="s">
        <v>2186</v>
      </c>
      <c r="H214" s="708" t="s">
        <v>876</v>
      </c>
      <c r="I214" s="679">
        <v>20215015</v>
      </c>
      <c r="J214" s="679">
        <v>0</v>
      </c>
      <c r="K214" s="679">
        <v>0</v>
      </c>
      <c r="L214" s="679">
        <v>0</v>
      </c>
      <c r="M214" s="679">
        <v>0</v>
      </c>
      <c r="N214" s="679">
        <v>0</v>
      </c>
      <c r="O214" s="679">
        <v>20215015</v>
      </c>
      <c r="P214" s="679">
        <v>1300763.8262527999</v>
      </c>
      <c r="Q214" s="679">
        <v>5829808.1758500002</v>
      </c>
      <c r="R214" s="697">
        <v>9.3861105699999996</v>
      </c>
      <c r="S214" s="697">
        <v>9.2055566921561951</v>
      </c>
      <c r="T214" s="697">
        <v>7.4405830409307203</v>
      </c>
      <c r="U214" s="688"/>
      <c r="V214" s="679" t="e">
        <v>#N/A</v>
      </c>
      <c r="W214" s="688"/>
      <c r="X214" s="697">
        <v>0</v>
      </c>
      <c r="Y214" s="688"/>
      <c r="Z214" s="688"/>
      <c r="AA214" s="688"/>
      <c r="AB214" s="697" t="e">
        <v>#N/A</v>
      </c>
      <c r="AC214" s="835"/>
      <c r="AD214" s="688"/>
    </row>
    <row r="215" spans="1:30">
      <c r="A215" s="515">
        <v>25</v>
      </c>
      <c r="B215" s="515" t="s">
        <v>982</v>
      </c>
      <c r="C215" s="688">
        <v>44</v>
      </c>
      <c r="D215" s="491" t="s">
        <v>2244</v>
      </c>
      <c r="E215" s="706" t="s">
        <v>2245</v>
      </c>
      <c r="F215" s="688">
        <v>19</v>
      </c>
      <c r="G215" s="688" t="s">
        <v>2186</v>
      </c>
      <c r="H215" s="708" t="s">
        <v>2246</v>
      </c>
      <c r="I215" s="679">
        <v>25</v>
      </c>
      <c r="J215" s="679">
        <v>0</v>
      </c>
      <c r="K215" s="679">
        <v>0</v>
      </c>
      <c r="L215" s="679">
        <v>0</v>
      </c>
      <c r="M215" s="679">
        <v>0</v>
      </c>
      <c r="N215" s="679">
        <v>0</v>
      </c>
      <c r="O215" s="679">
        <v>25</v>
      </c>
      <c r="P215" s="679">
        <v>1E-3</v>
      </c>
      <c r="Q215" s="679">
        <v>4.8962500000000002</v>
      </c>
      <c r="R215" s="697">
        <v>7.8800000000000008E-6</v>
      </c>
      <c r="S215" s="697">
        <v>7.7314219601055838E-6</v>
      </c>
      <c r="T215" s="697">
        <v>2.92022301159094E-5</v>
      </c>
      <c r="U215" s="688"/>
      <c r="V215" s="679" t="e">
        <v>#N/A</v>
      </c>
      <c r="W215" s="688"/>
      <c r="X215" s="697">
        <v>0</v>
      </c>
      <c r="Y215" s="688"/>
      <c r="Z215" s="688"/>
      <c r="AA215" s="688"/>
      <c r="AB215" s="697"/>
      <c r="AC215" s="835"/>
      <c r="AD215" s="688"/>
    </row>
    <row r="216" spans="1:30">
      <c r="A216" s="515">
        <v>25</v>
      </c>
      <c r="B216" s="515" t="s">
        <v>982</v>
      </c>
      <c r="C216" s="688">
        <v>45</v>
      </c>
      <c r="D216" s="688" t="s">
        <v>983</v>
      </c>
      <c r="E216" s="688" t="s">
        <v>1577</v>
      </c>
      <c r="F216" s="688">
        <v>19</v>
      </c>
      <c r="G216" s="688" t="s">
        <v>2186</v>
      </c>
      <c r="H216" s="708" t="s">
        <v>814</v>
      </c>
      <c r="I216" s="679">
        <v>19513012</v>
      </c>
      <c r="J216" s="679">
        <v>0</v>
      </c>
      <c r="K216" s="679">
        <v>0</v>
      </c>
      <c r="L216" s="679">
        <v>0</v>
      </c>
      <c r="M216" s="679">
        <v>0</v>
      </c>
      <c r="N216" s="679">
        <v>0</v>
      </c>
      <c r="O216" s="679">
        <v>19513012</v>
      </c>
      <c r="P216" s="679">
        <v>109282.04531839999</v>
      </c>
      <c r="Q216" s="679">
        <v>613293.96716</v>
      </c>
      <c r="R216" s="697">
        <v>0.98741584999999998</v>
      </c>
      <c r="S216" s="697">
        <v>0.96842163813144688</v>
      </c>
      <c r="T216" s="697">
        <v>3.0767110163940798</v>
      </c>
      <c r="U216" s="688"/>
      <c r="V216" s="679" t="e">
        <v>#N/A</v>
      </c>
      <c r="W216" s="688"/>
      <c r="X216" s="697">
        <v>0</v>
      </c>
      <c r="Y216" s="688"/>
      <c r="Z216" s="688"/>
      <c r="AA216" s="688"/>
      <c r="AB216" s="697" t="e">
        <v>#N/A</v>
      </c>
      <c r="AC216" s="835"/>
      <c r="AD216" s="688"/>
    </row>
    <row r="217" spans="1:30">
      <c r="A217" s="515">
        <v>25</v>
      </c>
      <c r="B217" s="515" t="s">
        <v>982</v>
      </c>
      <c r="C217" s="688">
        <v>46</v>
      </c>
      <c r="D217" s="688" t="s">
        <v>984</v>
      </c>
      <c r="E217" s="688" t="s">
        <v>1578</v>
      </c>
      <c r="F217" s="688">
        <v>19</v>
      </c>
      <c r="G217" s="688" t="s">
        <v>2186</v>
      </c>
      <c r="H217" s="708" t="s">
        <v>815</v>
      </c>
      <c r="I217" s="679">
        <v>10696823</v>
      </c>
      <c r="J217" s="679">
        <v>0</v>
      </c>
      <c r="K217" s="679">
        <v>0</v>
      </c>
      <c r="L217" s="679">
        <v>0</v>
      </c>
      <c r="M217" s="679">
        <v>0</v>
      </c>
      <c r="N217" s="679">
        <v>3900000</v>
      </c>
      <c r="O217" s="679">
        <v>6796823</v>
      </c>
      <c r="P217" s="679">
        <v>54419.445237</v>
      </c>
      <c r="Q217" s="679">
        <v>252026.19683999999</v>
      </c>
      <c r="R217" s="697">
        <v>0.40576733999999998</v>
      </c>
      <c r="S217" s="697">
        <v>0.39796188363965657</v>
      </c>
      <c r="T217" s="697">
        <v>0.77156277258545702</v>
      </c>
      <c r="U217" s="688"/>
      <c r="V217" s="679">
        <v>32810056.75</v>
      </c>
      <c r="W217" s="688"/>
      <c r="X217" s="697">
        <v>0</v>
      </c>
      <c r="Y217" s="688"/>
      <c r="Z217" s="688"/>
      <c r="AA217" s="688"/>
      <c r="AB217" s="697" t="s">
        <v>1954</v>
      </c>
      <c r="AC217" s="835"/>
      <c r="AD217" s="688"/>
    </row>
    <row r="218" spans="1:30">
      <c r="C218" s="688"/>
      <c r="D218" s="688"/>
      <c r="E218" s="688"/>
      <c r="F218" s="688"/>
      <c r="G218" s="701" t="s">
        <v>2187</v>
      </c>
      <c r="H218" s="710"/>
      <c r="I218" s="492">
        <v>51925137</v>
      </c>
      <c r="J218" s="492">
        <v>0</v>
      </c>
      <c r="K218" s="492">
        <v>0</v>
      </c>
      <c r="L218" s="492">
        <v>0</v>
      </c>
      <c r="M218" s="649">
        <v>0</v>
      </c>
      <c r="N218" s="492">
        <v>3908000</v>
      </c>
      <c r="O218" s="492">
        <v>48017137</v>
      </c>
      <c r="P218" s="492">
        <v>1513136.1879502998</v>
      </c>
      <c r="Q218" s="492">
        <v>6851519.7001500009</v>
      </c>
      <c r="R218" s="493">
        <v>11.03108705</v>
      </c>
      <c r="S218" s="493">
        <v>10.818889940226855</v>
      </c>
      <c r="T218" s="626"/>
      <c r="U218" s="688"/>
      <c r="V218" s="679" t="e">
        <v>#N/A</v>
      </c>
      <c r="W218" s="688">
        <v>0</v>
      </c>
      <c r="X218" s="697">
        <v>0</v>
      </c>
      <c r="Y218" s="688">
        <v>0</v>
      </c>
      <c r="Z218" s="688">
        <v>0</v>
      </c>
      <c r="AA218" s="688">
        <v>0</v>
      </c>
      <c r="AB218" s="697" t="e">
        <v>#N/A</v>
      </c>
      <c r="AC218" s="835">
        <v>0</v>
      </c>
      <c r="AD218" s="688">
        <v>0</v>
      </c>
    </row>
    <row r="219" spans="1:30">
      <c r="C219" s="688"/>
      <c r="D219" s="688"/>
      <c r="E219" s="688"/>
      <c r="F219" s="688"/>
      <c r="G219" s="701"/>
      <c r="H219" s="693" t="s">
        <v>2188</v>
      </c>
      <c r="I219" s="625"/>
      <c r="J219" s="625"/>
      <c r="K219" s="625"/>
      <c r="L219" s="625"/>
      <c r="M219" s="679"/>
      <c r="N219" s="625"/>
      <c r="O219" s="625"/>
      <c r="P219" s="625"/>
      <c r="Q219" s="625"/>
      <c r="R219" s="626"/>
      <c r="S219" s="626"/>
      <c r="T219" s="626"/>
      <c r="U219" s="688"/>
      <c r="V219" s="679"/>
      <c r="W219" s="688"/>
      <c r="X219" s="697"/>
      <c r="Y219" s="688"/>
      <c r="Z219" s="688"/>
      <c r="AA219" s="688"/>
      <c r="AB219" s="697"/>
      <c r="AC219" s="835"/>
      <c r="AD219" s="688"/>
    </row>
    <row r="220" spans="1:30">
      <c r="A220" s="515">
        <v>2</v>
      </c>
      <c r="B220" s="515" t="s">
        <v>867</v>
      </c>
      <c r="C220" s="688">
        <v>47</v>
      </c>
      <c r="D220" s="818" t="s">
        <v>1419</v>
      </c>
      <c r="E220" s="688" t="s">
        <v>1603</v>
      </c>
      <c r="F220" s="688">
        <v>20</v>
      </c>
      <c r="G220" s="688" t="s">
        <v>2188</v>
      </c>
      <c r="H220" s="708" t="s">
        <v>2049</v>
      </c>
      <c r="I220" s="679">
        <v>4208974</v>
      </c>
      <c r="J220" s="679">
        <v>0</v>
      </c>
      <c r="K220" s="679">
        <v>0</v>
      </c>
      <c r="L220" s="679">
        <v>0</v>
      </c>
      <c r="M220" s="679">
        <v>0</v>
      </c>
      <c r="N220" s="679">
        <v>482600</v>
      </c>
      <c r="O220" s="679">
        <v>3726374</v>
      </c>
      <c r="P220" s="679">
        <v>140619.92284119999</v>
      </c>
      <c r="Q220" s="679">
        <v>1353344.50932</v>
      </c>
      <c r="R220" s="697">
        <v>2.1789123799999999</v>
      </c>
      <c r="S220" s="697">
        <v>2.1369982045330538</v>
      </c>
      <c r="T220" s="697">
        <v>3.3799310657596302</v>
      </c>
      <c r="U220" s="688"/>
      <c r="V220" s="679">
        <v>128895533.40000001</v>
      </c>
      <c r="W220" s="688"/>
      <c r="X220" s="697">
        <v>0</v>
      </c>
      <c r="Y220" s="688"/>
      <c r="Z220" s="688"/>
      <c r="AA220" s="688"/>
      <c r="AB220" s="697" t="s">
        <v>1954</v>
      </c>
      <c r="AC220" s="835"/>
      <c r="AD220" s="688"/>
    </row>
    <row r="221" spans="1:30">
      <c r="A221" s="515">
        <v>2</v>
      </c>
      <c r="B221" s="515" t="s">
        <v>867</v>
      </c>
      <c r="C221" s="688">
        <v>48</v>
      </c>
      <c r="D221" s="688" t="s">
        <v>870</v>
      </c>
      <c r="E221" s="688" t="s">
        <v>1531</v>
      </c>
      <c r="F221" s="688">
        <v>20</v>
      </c>
      <c r="G221" s="688" t="s">
        <v>2188</v>
      </c>
      <c r="H221" s="708" t="s">
        <v>871</v>
      </c>
      <c r="I221" s="679">
        <v>1576743</v>
      </c>
      <c r="J221" s="679">
        <v>0</v>
      </c>
      <c r="K221" s="679">
        <v>0</v>
      </c>
      <c r="L221" s="679">
        <v>0</v>
      </c>
      <c r="M221" s="679">
        <v>0</v>
      </c>
      <c r="N221" s="679">
        <v>493100</v>
      </c>
      <c r="O221" s="679">
        <v>1083643</v>
      </c>
      <c r="P221" s="679">
        <v>100049.3097772</v>
      </c>
      <c r="Q221" s="679">
        <v>135097.77280999999</v>
      </c>
      <c r="R221" s="697">
        <v>0.21751018</v>
      </c>
      <c r="S221" s="697">
        <v>0.21332609394221885</v>
      </c>
      <c r="T221" s="697">
        <v>2.5195560102790799E-2</v>
      </c>
      <c r="U221" s="688"/>
      <c r="V221" s="679">
        <v>232575954.06999999</v>
      </c>
      <c r="W221" s="688"/>
      <c r="X221" s="697">
        <v>0</v>
      </c>
      <c r="Y221" s="688"/>
      <c r="Z221" s="688"/>
      <c r="AA221" s="688"/>
      <c r="AB221" s="697" t="s">
        <v>1954</v>
      </c>
      <c r="AC221" s="835"/>
      <c r="AD221" s="688"/>
    </row>
    <row r="222" spans="1:30">
      <c r="A222" s="515">
        <v>2</v>
      </c>
      <c r="B222" s="515" t="s">
        <v>867</v>
      </c>
      <c r="C222" s="688">
        <v>49</v>
      </c>
      <c r="D222" s="688" t="s">
        <v>872</v>
      </c>
      <c r="E222" s="688" t="s">
        <v>1532</v>
      </c>
      <c r="F222" s="688">
        <v>20</v>
      </c>
      <c r="G222" s="688" t="s">
        <v>2188</v>
      </c>
      <c r="H222" s="708" t="s">
        <v>613</v>
      </c>
      <c r="I222" s="679">
        <v>1862422</v>
      </c>
      <c r="J222" s="679">
        <v>0</v>
      </c>
      <c r="K222" s="679">
        <v>0</v>
      </c>
      <c r="L222" s="679">
        <v>0</v>
      </c>
      <c r="M222" s="679">
        <v>0</v>
      </c>
      <c r="N222" s="679">
        <v>654800</v>
      </c>
      <c r="O222" s="679">
        <v>1207622</v>
      </c>
      <c r="P222" s="679">
        <v>272832.5043496</v>
      </c>
      <c r="Q222" s="679">
        <v>354956.33445999998</v>
      </c>
      <c r="R222" s="697">
        <v>0.57148697000000004</v>
      </c>
      <c r="S222" s="697">
        <v>0.56049368376259923</v>
      </c>
      <c r="T222" s="697">
        <v>0.510523327607876</v>
      </c>
      <c r="U222" s="688"/>
      <c r="V222" s="679">
        <v>320493800.41000003</v>
      </c>
      <c r="W222" s="688"/>
      <c r="X222" s="697">
        <v>0</v>
      </c>
      <c r="Y222" s="688"/>
      <c r="Z222" s="688"/>
      <c r="AA222" s="688"/>
      <c r="AB222" s="697" t="s">
        <v>1954</v>
      </c>
      <c r="AC222" s="835"/>
      <c r="AD222" s="688"/>
    </row>
    <row r="223" spans="1:30">
      <c r="A223" s="515">
        <v>2</v>
      </c>
      <c r="B223" s="515" t="s">
        <v>867</v>
      </c>
      <c r="C223" s="688">
        <v>50</v>
      </c>
      <c r="D223" s="688" t="s">
        <v>873</v>
      </c>
      <c r="E223" s="688" t="s">
        <v>1534</v>
      </c>
      <c r="F223" s="688">
        <v>20</v>
      </c>
      <c r="G223" s="688" t="s">
        <v>2188</v>
      </c>
      <c r="H223" s="708" t="s">
        <v>614</v>
      </c>
      <c r="I223" s="679">
        <v>3313274</v>
      </c>
      <c r="J223" s="679">
        <v>0</v>
      </c>
      <c r="K223" s="679">
        <v>0</v>
      </c>
      <c r="L223" s="679">
        <v>0</v>
      </c>
      <c r="M223" s="679">
        <v>0</v>
      </c>
      <c r="N223" s="679">
        <v>992100</v>
      </c>
      <c r="O223" s="679">
        <v>2321174</v>
      </c>
      <c r="P223" s="679">
        <v>229567.5648807</v>
      </c>
      <c r="Q223" s="679">
        <v>276544.67035999999</v>
      </c>
      <c r="R223" s="697">
        <v>0.44524258</v>
      </c>
      <c r="S223" s="697">
        <v>0.43667777122725837</v>
      </c>
      <c r="T223" s="697">
        <v>0.11772357027555</v>
      </c>
      <c r="U223" s="688"/>
      <c r="V223" s="679">
        <v>124517157.06999999</v>
      </c>
      <c r="W223" s="688"/>
      <c r="X223" s="697">
        <v>0</v>
      </c>
      <c r="Y223" s="688"/>
      <c r="Z223" s="688"/>
      <c r="AA223" s="688"/>
      <c r="AB223" s="697" t="s">
        <v>1954</v>
      </c>
      <c r="AC223" s="835"/>
      <c r="AD223" s="688"/>
    </row>
    <row r="224" spans="1:30">
      <c r="C224" s="688"/>
      <c r="D224" s="688"/>
      <c r="E224" s="688"/>
      <c r="F224" s="688"/>
      <c r="G224" s="701" t="s">
        <v>2189</v>
      </c>
      <c r="H224" s="710"/>
      <c r="I224" s="492">
        <v>10961413</v>
      </c>
      <c r="J224" s="492">
        <v>0</v>
      </c>
      <c r="K224" s="492">
        <v>0</v>
      </c>
      <c r="L224" s="492">
        <v>0</v>
      </c>
      <c r="M224" s="649">
        <v>0</v>
      </c>
      <c r="N224" s="492">
        <v>2622600</v>
      </c>
      <c r="O224" s="492">
        <v>8338813</v>
      </c>
      <c r="P224" s="492">
        <v>743069.30184870004</v>
      </c>
      <c r="Q224" s="492">
        <v>2119943.2869500001</v>
      </c>
      <c r="R224" s="493">
        <v>3.41315211</v>
      </c>
      <c r="S224" s="493">
        <v>3.3474957534651302</v>
      </c>
      <c r="T224" s="626"/>
      <c r="U224" s="688"/>
      <c r="V224" s="679">
        <v>806482444.95000005</v>
      </c>
      <c r="W224" s="688">
        <v>0</v>
      </c>
      <c r="X224" s="697">
        <v>0</v>
      </c>
      <c r="Y224" s="688">
        <v>0</v>
      </c>
      <c r="Z224" s="688">
        <v>0</v>
      </c>
      <c r="AA224" s="688">
        <v>0</v>
      </c>
      <c r="AB224" s="697">
        <v>0</v>
      </c>
      <c r="AC224" s="835">
        <v>0</v>
      </c>
      <c r="AD224" s="688">
        <v>0</v>
      </c>
    </row>
    <row r="225" spans="19:19">
      <c r="S225" s="457"/>
    </row>
    <row r="226" spans="19:19">
      <c r="S226" s="457"/>
    </row>
  </sheetData>
  <pageMargins left="0.7" right="0.7" top="0.75" bottom="0.75" header="0.3" footer="0.3"/>
  <pageSetup scale="52" orientation="portrait" r:id="rId1"/>
  <headerFooter>
    <oddFooter>&amp;C12 of 20</oddFooter>
  </headerFooter>
  <colBreaks count="1" manualBreakCount="1">
    <brk id="32" max="46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05"/>
  <sheetViews>
    <sheetView view="pageBreakPreview" topLeftCell="L286" zoomScaleNormal="100" zoomScaleSheetLayoutView="100" workbookViewId="0">
      <selection activeCell="O303" sqref="O303"/>
    </sheetView>
  </sheetViews>
  <sheetFormatPr defaultRowHeight="15.75"/>
  <cols>
    <col min="1" max="1" width="2.875" style="515" hidden="1" customWidth="1"/>
    <col min="2" max="2" width="33.75" style="515" hidden="1" customWidth="1"/>
    <col min="3" max="3" width="3.875" style="515" hidden="1" customWidth="1"/>
    <col min="4" max="4" width="37.75" style="515" hidden="1" customWidth="1"/>
    <col min="5" max="5" width="8.25" style="515" hidden="1" customWidth="1"/>
    <col min="6" max="6" width="5.5" style="515" hidden="1" customWidth="1"/>
    <col min="7" max="7" width="37.625" style="515" hidden="1" customWidth="1"/>
    <col min="8" max="8" width="31" style="491" customWidth="1"/>
    <col min="9" max="9" width="13.375" style="457" bestFit="1" customWidth="1"/>
    <col min="10" max="10" width="11.75" style="457" customWidth="1"/>
    <col min="11" max="11" width="10.25" style="457" customWidth="1"/>
    <col min="12" max="12" width="11.125" style="457" customWidth="1"/>
    <col min="13" max="13" width="10.875" style="457" customWidth="1"/>
    <col min="14" max="14" width="11.75" style="457" customWidth="1"/>
    <col min="15" max="15" width="12.75" style="457" customWidth="1"/>
    <col min="16" max="16" width="11.75" style="457" customWidth="1"/>
    <col min="17" max="17" width="10.75" style="457" customWidth="1"/>
    <col min="18" max="18" width="6.125" style="479" customWidth="1"/>
    <col min="19" max="19" width="9" style="479" customWidth="1"/>
    <col min="20" max="20" width="10.75" style="515" customWidth="1"/>
    <col min="21" max="21" width="2" style="515" hidden="1" customWidth="1"/>
    <col min="22" max="22" width="14.25" style="515" hidden="1" customWidth="1"/>
    <col min="23" max="23" width="1.5" style="515" hidden="1" customWidth="1"/>
    <col min="24" max="24" width="12" style="515" hidden="1" customWidth="1"/>
    <col min="25" max="25" width="1.5" style="515" hidden="1" customWidth="1"/>
    <col min="26" max="26" width="8" style="515" hidden="1" customWidth="1"/>
    <col min="27" max="27" width="1.375" style="515" hidden="1" customWidth="1"/>
    <col min="28" max="28" width="15.75" style="515" hidden="1" customWidth="1"/>
    <col min="29" max="29" width="16.875" style="827" hidden="1" customWidth="1"/>
    <col min="30" max="30" width="8" style="515" hidden="1" customWidth="1"/>
    <col min="31" max="31" width="10.75" style="515" hidden="1" customWidth="1"/>
    <col min="32" max="32" width="0" style="515" hidden="1" customWidth="1"/>
    <col min="33" max="33" width="16.75" style="515" bestFit="1" customWidth="1"/>
    <col min="34" max="16384" width="9" style="515"/>
  </cols>
  <sheetData>
    <row r="1" spans="1:30">
      <c r="D1" s="478"/>
      <c r="E1" s="478"/>
      <c r="F1" s="478"/>
      <c r="G1" s="478"/>
      <c r="H1" s="612"/>
      <c r="I1" s="628"/>
      <c r="J1" s="628"/>
      <c r="K1" s="628"/>
      <c r="L1" s="628"/>
      <c r="M1" s="628"/>
      <c r="N1" s="628"/>
      <c r="O1" s="628"/>
      <c r="P1" s="628"/>
      <c r="Q1" s="628"/>
      <c r="R1" s="629"/>
      <c r="S1" s="629"/>
      <c r="T1" s="630"/>
    </row>
    <row r="2" spans="1:30" hidden="1">
      <c r="D2" s="480"/>
      <c r="E2" s="480"/>
      <c r="F2" s="480"/>
      <c r="G2" s="480"/>
      <c r="H2" s="612"/>
      <c r="I2" s="628"/>
      <c r="J2" s="628"/>
      <c r="K2" s="628"/>
      <c r="L2" s="628"/>
      <c r="M2" s="628"/>
      <c r="N2" s="628"/>
      <c r="O2" s="628"/>
      <c r="P2" s="628"/>
      <c r="Q2" s="628"/>
      <c r="R2" s="629"/>
      <c r="S2" s="631"/>
      <c r="T2" s="629"/>
    </row>
    <row r="3" spans="1:30" hidden="1">
      <c r="D3" s="478"/>
      <c r="E3" s="478"/>
      <c r="F3" s="478"/>
      <c r="G3" s="478"/>
      <c r="H3" s="612" t="s">
        <v>2307</v>
      </c>
      <c r="I3" s="628"/>
      <c r="J3" s="628"/>
      <c r="K3" s="628"/>
      <c r="L3" s="628"/>
      <c r="M3" s="628"/>
      <c r="N3" s="628"/>
      <c r="O3" s="628"/>
      <c r="P3" s="628"/>
      <c r="Q3" s="628"/>
      <c r="R3" s="629"/>
      <c r="S3" s="631"/>
    </row>
    <row r="4" spans="1:30" hidden="1">
      <c r="D4" s="482"/>
      <c r="E4" s="482"/>
      <c r="F4" s="482"/>
      <c r="G4" s="482"/>
      <c r="H4" s="482" t="s">
        <v>2308</v>
      </c>
      <c r="I4" s="481"/>
      <c r="J4" s="481"/>
      <c r="K4" s="481"/>
      <c r="L4" s="481"/>
      <c r="M4" s="481"/>
      <c r="N4" s="481"/>
      <c r="O4" s="481"/>
      <c r="P4" s="481"/>
      <c r="Q4" s="481"/>
      <c r="R4" s="482"/>
      <c r="S4" s="482"/>
      <c r="T4" s="483"/>
    </row>
    <row r="5" spans="1:30">
      <c r="D5" s="482"/>
      <c r="E5" s="482"/>
      <c r="F5" s="482"/>
      <c r="G5" s="482"/>
      <c r="H5" s="484"/>
      <c r="I5" s="481"/>
      <c r="J5" s="481"/>
      <c r="K5" s="481"/>
      <c r="L5" s="481"/>
      <c r="M5" s="481"/>
      <c r="N5" s="481"/>
      <c r="O5" s="481"/>
      <c r="P5" s="481"/>
      <c r="Q5" s="481"/>
      <c r="R5" s="482"/>
      <c r="S5" s="482"/>
      <c r="T5" s="483"/>
    </row>
    <row r="6" spans="1:30" ht="63.75">
      <c r="A6" s="828" t="s">
        <v>29</v>
      </c>
      <c r="B6" s="828" t="s">
        <v>864</v>
      </c>
      <c r="C6" s="810" t="s">
        <v>29</v>
      </c>
      <c r="D6" s="810" t="s">
        <v>865</v>
      </c>
      <c r="E6" s="810" t="s">
        <v>1496</v>
      </c>
      <c r="F6" s="810" t="s">
        <v>2223</v>
      </c>
      <c r="G6" s="810" t="s">
        <v>2224</v>
      </c>
      <c r="H6" s="810" t="s">
        <v>2007</v>
      </c>
      <c r="I6" s="811" t="s">
        <v>2331</v>
      </c>
      <c r="J6" s="812" t="s">
        <v>2009</v>
      </c>
      <c r="K6" s="812" t="s">
        <v>2010</v>
      </c>
      <c r="L6" s="812" t="s">
        <v>2011</v>
      </c>
      <c r="M6" s="812" t="s">
        <v>2225</v>
      </c>
      <c r="N6" s="812" t="s">
        <v>2012</v>
      </c>
      <c r="O6" s="812" t="s">
        <v>2217</v>
      </c>
      <c r="P6" s="812" t="s">
        <v>2218</v>
      </c>
      <c r="Q6" s="812" t="s">
        <v>2219</v>
      </c>
      <c r="R6" s="809" t="s">
        <v>2333</v>
      </c>
      <c r="S6" s="809" t="s">
        <v>2015</v>
      </c>
      <c r="T6" s="814" t="s">
        <v>2016</v>
      </c>
      <c r="V6" s="829" t="s">
        <v>1599</v>
      </c>
      <c r="X6" s="830" t="s">
        <v>11</v>
      </c>
      <c r="Z6" s="830" t="s">
        <v>1600</v>
      </c>
      <c r="AB6" s="830" t="s">
        <v>1601</v>
      </c>
      <c r="AC6" s="831" t="s">
        <v>1601</v>
      </c>
    </row>
    <row r="7" spans="1:30">
      <c r="A7" s="693"/>
      <c r="B7" s="693"/>
      <c r="C7" s="693"/>
      <c r="D7" s="693"/>
      <c r="E7" s="693"/>
      <c r="F7" s="693"/>
      <c r="G7" s="693"/>
      <c r="H7" s="693"/>
      <c r="I7" s="694" t="s">
        <v>2017</v>
      </c>
      <c r="J7" s="695"/>
      <c r="K7" s="695"/>
      <c r="L7" s="695"/>
      <c r="M7" s="695"/>
      <c r="N7" s="695"/>
      <c r="O7" s="695"/>
      <c r="P7" s="694" t="s">
        <v>2047</v>
      </c>
      <c r="Q7" s="695"/>
      <c r="R7" s="694" t="s">
        <v>2019</v>
      </c>
      <c r="S7" s="696"/>
      <c r="T7" s="696"/>
      <c r="V7" s="832"/>
      <c r="X7" s="833"/>
      <c r="Z7" s="833"/>
      <c r="AB7" s="833"/>
      <c r="AC7" s="834"/>
    </row>
    <row r="8" spans="1:30" hidden="1">
      <c r="B8" s="486"/>
      <c r="C8" s="688"/>
      <c r="D8" s="688"/>
      <c r="E8" s="688"/>
      <c r="F8" s="688"/>
      <c r="G8" s="816"/>
      <c r="H8" s="693" t="s">
        <v>2161</v>
      </c>
      <c r="I8" s="625"/>
      <c r="J8" s="625"/>
      <c r="K8" s="625"/>
      <c r="L8" s="625"/>
      <c r="M8" s="679"/>
      <c r="N8" s="625"/>
      <c r="O8" s="626"/>
      <c r="P8" s="625"/>
      <c r="Q8" s="625"/>
      <c r="R8" s="626"/>
      <c r="S8" s="626"/>
      <c r="T8" s="626"/>
      <c r="U8" s="688"/>
      <c r="V8" s="679"/>
      <c r="W8" s="688"/>
      <c r="X8" s="697"/>
      <c r="Y8" s="688"/>
      <c r="Z8" s="688"/>
      <c r="AA8" s="688"/>
      <c r="AB8" s="688"/>
      <c r="AC8" s="835"/>
      <c r="AD8" s="688"/>
    </row>
    <row r="9" spans="1:30" hidden="1">
      <c r="A9" s="515">
        <v>31</v>
      </c>
      <c r="B9" s="515" t="s">
        <v>1012</v>
      </c>
      <c r="C9" s="688">
        <v>1</v>
      </c>
      <c r="D9" s="688" t="s">
        <v>1384</v>
      </c>
      <c r="E9" s="688" t="s">
        <v>1858</v>
      </c>
      <c r="F9" s="688">
        <v>2</v>
      </c>
      <c r="G9" s="688" t="s">
        <v>2161</v>
      </c>
      <c r="H9" s="708" t="s">
        <v>1385</v>
      </c>
      <c r="I9" s="679">
        <v>157629</v>
      </c>
      <c r="J9" s="679">
        <v>0</v>
      </c>
      <c r="K9" s="679">
        <v>0</v>
      </c>
      <c r="L9" s="679">
        <v>0</v>
      </c>
      <c r="M9" s="679">
        <v>0</v>
      </c>
      <c r="N9" s="679">
        <v>0</v>
      </c>
      <c r="O9" s="679">
        <v>157629</v>
      </c>
      <c r="P9" s="679">
        <v>53.593859999999999</v>
      </c>
      <c r="Q9" s="679">
        <v>53.593859999999999</v>
      </c>
      <c r="R9" s="697">
        <v>8.6290000000000002E-5</v>
      </c>
      <c r="S9" s="697">
        <v>8.4627367093351906E-5</v>
      </c>
      <c r="T9" s="697">
        <v>3.1525799999999999</v>
      </c>
      <c r="U9" s="688"/>
      <c r="V9" s="679">
        <v>1526367.93</v>
      </c>
      <c r="W9" s="688"/>
      <c r="X9" s="697">
        <v>0</v>
      </c>
      <c r="Y9" s="688"/>
      <c r="Z9" s="688"/>
      <c r="AA9" s="688"/>
      <c r="AB9" s="697" t="s">
        <v>1954</v>
      </c>
      <c r="AC9" s="835"/>
      <c r="AD9" s="688"/>
    </row>
    <row r="10" spans="1:30" hidden="1">
      <c r="A10" s="515">
        <v>17</v>
      </c>
      <c r="B10" s="515" t="s">
        <v>1012</v>
      </c>
      <c r="C10" s="688">
        <v>2</v>
      </c>
      <c r="D10" s="688" t="s">
        <v>1391</v>
      </c>
      <c r="E10" s="688" t="s">
        <v>1903</v>
      </c>
      <c r="F10" s="688">
        <v>2</v>
      </c>
      <c r="G10" s="688" t="s">
        <v>2161</v>
      </c>
      <c r="H10" s="708" t="s">
        <v>840</v>
      </c>
      <c r="I10" s="679">
        <v>172406</v>
      </c>
      <c r="J10" s="679">
        <v>0</v>
      </c>
      <c r="K10" s="679">
        <v>0</v>
      </c>
      <c r="L10" s="679">
        <v>0</v>
      </c>
      <c r="M10" s="679">
        <v>0</v>
      </c>
      <c r="N10" s="679">
        <v>0</v>
      </c>
      <c r="O10" s="679">
        <v>172406</v>
      </c>
      <c r="P10" s="679">
        <v>0</v>
      </c>
      <c r="Q10" s="679">
        <v>0</v>
      </c>
      <c r="R10" s="697">
        <v>0</v>
      </c>
      <c r="S10" s="697">
        <v>0</v>
      </c>
      <c r="T10" s="697">
        <v>1.7240599999999999</v>
      </c>
      <c r="U10" s="688"/>
      <c r="V10" s="679">
        <v>9607505.2300000004</v>
      </c>
      <c r="W10" s="688"/>
      <c r="X10" s="697">
        <v>0</v>
      </c>
      <c r="Y10" s="688"/>
      <c r="Z10" s="688"/>
      <c r="AA10" s="688"/>
      <c r="AB10" s="697" t="s">
        <v>1954</v>
      </c>
      <c r="AC10" s="835" t="s">
        <v>2226</v>
      </c>
      <c r="AD10" s="688"/>
    </row>
    <row r="11" spans="1:30" hidden="1">
      <c r="A11" s="515">
        <v>31</v>
      </c>
      <c r="B11" s="515" t="s">
        <v>1012</v>
      </c>
      <c r="C11" s="688">
        <v>3</v>
      </c>
      <c r="D11" s="688" t="s">
        <v>1017</v>
      </c>
      <c r="E11" s="688" t="s">
        <v>1594</v>
      </c>
      <c r="F11" s="688">
        <v>2</v>
      </c>
      <c r="G11" s="688" t="s">
        <v>2161</v>
      </c>
      <c r="H11" s="708" t="s">
        <v>843</v>
      </c>
      <c r="I11" s="679">
        <v>6429358</v>
      </c>
      <c r="J11" s="679">
        <v>0</v>
      </c>
      <c r="K11" s="679">
        <v>0</v>
      </c>
      <c r="L11" s="679">
        <v>0</v>
      </c>
      <c r="M11" s="679">
        <v>0</v>
      </c>
      <c r="N11" s="679">
        <v>0</v>
      </c>
      <c r="O11" s="679">
        <v>6429358</v>
      </c>
      <c r="P11" s="679">
        <v>35940.164700000001</v>
      </c>
      <c r="Q11" s="679">
        <v>153147.30756000002</v>
      </c>
      <c r="R11" s="697">
        <v>0.24657029999999999</v>
      </c>
      <c r="S11" s="697">
        <v>0.24182720588214002</v>
      </c>
      <c r="T11" s="697">
        <v>2.2678511463844702</v>
      </c>
      <c r="U11" s="688"/>
      <c r="V11" s="679">
        <v>109276543.69</v>
      </c>
      <c r="W11" s="688"/>
      <c r="X11" s="697">
        <v>0</v>
      </c>
      <c r="Y11" s="688"/>
      <c r="Z11" s="688"/>
      <c r="AA11" s="688"/>
      <c r="AB11" s="697" t="s">
        <v>1954</v>
      </c>
      <c r="AC11" s="835"/>
      <c r="AD11" s="688"/>
    </row>
    <row r="12" spans="1:30" hidden="1">
      <c r="A12" s="515">
        <v>31</v>
      </c>
      <c r="B12" s="515" t="s">
        <v>1012</v>
      </c>
      <c r="C12" s="688">
        <v>4</v>
      </c>
      <c r="D12" s="688" t="s">
        <v>1396</v>
      </c>
      <c r="E12" s="688" t="s">
        <v>1862</v>
      </c>
      <c r="F12" s="688">
        <v>2</v>
      </c>
      <c r="G12" s="688" t="s">
        <v>2161</v>
      </c>
      <c r="H12" s="708" t="s">
        <v>844</v>
      </c>
      <c r="I12" s="679">
        <v>10108128</v>
      </c>
      <c r="J12" s="679">
        <v>0</v>
      </c>
      <c r="K12" s="679">
        <v>0</v>
      </c>
      <c r="L12" s="679">
        <v>0</v>
      </c>
      <c r="M12" s="679">
        <v>0</v>
      </c>
      <c r="N12" s="679">
        <v>0</v>
      </c>
      <c r="O12" s="679">
        <v>10108128</v>
      </c>
      <c r="P12" s="679">
        <v>20519.49984</v>
      </c>
      <c r="Q12" s="679">
        <v>113918.60256</v>
      </c>
      <c r="R12" s="697">
        <v>0.18341128000000001</v>
      </c>
      <c r="S12" s="697">
        <v>0.17988313209025769</v>
      </c>
      <c r="T12" s="697">
        <v>3.5576341399032101</v>
      </c>
      <c r="U12" s="688"/>
      <c r="V12" s="679">
        <v>101795484.59</v>
      </c>
      <c r="W12" s="688"/>
      <c r="X12" s="697">
        <v>0</v>
      </c>
      <c r="Y12" s="688"/>
      <c r="Z12" s="688"/>
      <c r="AA12" s="688"/>
      <c r="AB12" s="697" t="s">
        <v>1954</v>
      </c>
      <c r="AC12" s="835"/>
      <c r="AD12" s="688"/>
    </row>
    <row r="13" spans="1:30" hidden="1">
      <c r="C13" s="688"/>
      <c r="D13" s="688"/>
      <c r="E13" s="688"/>
      <c r="F13" s="688"/>
      <c r="G13" s="701" t="s">
        <v>2162</v>
      </c>
      <c r="H13" s="710"/>
      <c r="I13" s="492">
        <v>16867521</v>
      </c>
      <c r="J13" s="492">
        <v>0</v>
      </c>
      <c r="K13" s="492">
        <v>0</v>
      </c>
      <c r="L13" s="492">
        <v>0</v>
      </c>
      <c r="M13" s="649">
        <v>0</v>
      </c>
      <c r="N13" s="492">
        <v>0</v>
      </c>
      <c r="O13" s="492">
        <v>16867521</v>
      </c>
      <c r="P13" s="492">
        <v>56513.258400000006</v>
      </c>
      <c r="Q13" s="492">
        <v>267119.50398000004</v>
      </c>
      <c r="R13" s="493">
        <v>0.43006787000000002</v>
      </c>
      <c r="S13" s="493">
        <v>0.42179496533949107</v>
      </c>
      <c r="T13" s="626"/>
      <c r="U13" s="688"/>
      <c r="V13" s="679">
        <v>222205901.44</v>
      </c>
      <c r="W13" s="688">
        <v>0</v>
      </c>
      <c r="X13" s="697">
        <v>0</v>
      </c>
      <c r="Y13" s="688">
        <v>0</v>
      </c>
      <c r="Z13" s="688">
        <v>0</v>
      </c>
      <c r="AA13" s="688">
        <v>0</v>
      </c>
      <c r="AB13" s="697">
        <v>0</v>
      </c>
      <c r="AC13" s="835">
        <v>0</v>
      </c>
      <c r="AD13" s="688">
        <v>0</v>
      </c>
    </row>
    <row r="14" spans="1:30" hidden="1">
      <c r="C14" s="688"/>
      <c r="D14" s="688"/>
      <c r="E14" s="688"/>
      <c r="F14" s="688"/>
      <c r="G14" s="701"/>
      <c r="H14" s="693" t="s">
        <v>2163</v>
      </c>
      <c r="I14" s="625"/>
      <c r="J14" s="625"/>
      <c r="K14" s="625"/>
      <c r="L14" s="625"/>
      <c r="M14" s="679"/>
      <c r="N14" s="625"/>
      <c r="O14" s="625"/>
      <c r="P14" s="625"/>
      <c r="Q14" s="625"/>
      <c r="R14" s="626"/>
      <c r="S14" s="626"/>
      <c r="T14" s="626"/>
      <c r="U14" s="688"/>
      <c r="V14" s="679"/>
      <c r="W14" s="688"/>
      <c r="X14" s="697"/>
      <c r="Y14" s="688"/>
      <c r="Z14" s="688"/>
      <c r="AA14" s="688"/>
      <c r="AB14" s="697"/>
      <c r="AC14" s="835"/>
      <c r="AD14" s="688"/>
    </row>
    <row r="15" spans="1:30" hidden="1">
      <c r="A15" s="515">
        <v>31</v>
      </c>
      <c r="B15" s="515" t="s">
        <v>1012</v>
      </c>
      <c r="C15" s="688">
        <v>5</v>
      </c>
      <c r="D15" s="688" t="s">
        <v>1014</v>
      </c>
      <c r="E15" s="688" t="s">
        <v>1589</v>
      </c>
      <c r="F15" s="688">
        <v>3</v>
      </c>
      <c r="G15" s="688" t="s">
        <v>2163</v>
      </c>
      <c r="H15" s="708" t="s">
        <v>838</v>
      </c>
      <c r="I15" s="679">
        <v>1858077</v>
      </c>
      <c r="J15" s="679">
        <v>0</v>
      </c>
      <c r="K15" s="679">
        <v>0</v>
      </c>
      <c r="L15" s="679">
        <v>0</v>
      </c>
      <c r="M15" s="679">
        <v>0</v>
      </c>
      <c r="N15" s="679">
        <v>0</v>
      </c>
      <c r="O15" s="679">
        <v>1858077</v>
      </c>
      <c r="P15" s="679">
        <v>2396.9193300000002</v>
      </c>
      <c r="Q15" s="679">
        <v>13285.250550000001</v>
      </c>
      <c r="R15" s="697">
        <v>2.138953E-2</v>
      </c>
      <c r="S15" s="697">
        <v>2.0978070533117139E-2</v>
      </c>
      <c r="T15" s="697">
        <v>2.3807368190420299</v>
      </c>
      <c r="U15" s="688"/>
      <c r="V15" s="679">
        <v>12210097.67</v>
      </c>
      <c r="W15" s="688"/>
      <c r="X15" s="697">
        <v>0</v>
      </c>
      <c r="Y15" s="688"/>
      <c r="Z15" s="688"/>
      <c r="AA15" s="688"/>
      <c r="AB15" s="697" t="s">
        <v>1954</v>
      </c>
      <c r="AC15" s="835"/>
      <c r="AD15" s="688"/>
    </row>
    <row r="16" spans="1:30" hidden="1">
      <c r="A16" s="515">
        <v>31</v>
      </c>
      <c r="B16" s="515" t="s">
        <v>1012</v>
      </c>
      <c r="C16" s="688">
        <v>6</v>
      </c>
      <c r="D16" s="688" t="s">
        <v>1388</v>
      </c>
      <c r="E16" s="688" t="s">
        <v>1859</v>
      </c>
      <c r="F16" s="688">
        <v>3</v>
      </c>
      <c r="G16" s="688" t="s">
        <v>2163</v>
      </c>
      <c r="H16" s="708" t="s">
        <v>1389</v>
      </c>
      <c r="I16" s="679">
        <v>1584070</v>
      </c>
      <c r="J16" s="679">
        <v>0</v>
      </c>
      <c r="K16" s="679">
        <v>0</v>
      </c>
      <c r="L16" s="679">
        <v>0</v>
      </c>
      <c r="M16" s="679">
        <v>0</v>
      </c>
      <c r="N16" s="679">
        <v>0</v>
      </c>
      <c r="O16" s="679">
        <v>1584070</v>
      </c>
      <c r="P16" s="679">
        <v>8981.6769000000004</v>
      </c>
      <c r="Q16" s="679">
        <v>15238.7534</v>
      </c>
      <c r="R16" s="697">
        <v>2.4534710000000001E-2</v>
      </c>
      <c r="S16" s="697">
        <v>2.4062748569087286E-2</v>
      </c>
      <c r="T16" s="697">
        <v>0.78574900793650704</v>
      </c>
      <c r="U16" s="688"/>
      <c r="V16" s="679">
        <v>84564.42</v>
      </c>
      <c r="W16" s="688"/>
      <c r="X16" s="697">
        <v>0</v>
      </c>
      <c r="Y16" s="688"/>
      <c r="Z16" s="688"/>
      <c r="AA16" s="688"/>
      <c r="AB16" s="697" t="s">
        <v>1954</v>
      </c>
      <c r="AC16" s="835"/>
      <c r="AD16" s="688"/>
    </row>
    <row r="17" spans="1:30" hidden="1">
      <c r="A17" s="515">
        <v>31</v>
      </c>
      <c r="B17" s="515" t="s">
        <v>1012</v>
      </c>
      <c r="C17" s="688">
        <v>7</v>
      </c>
      <c r="D17" s="688" t="s">
        <v>1018</v>
      </c>
      <c r="E17" s="688" t="s">
        <v>1595</v>
      </c>
      <c r="F17" s="688">
        <v>3</v>
      </c>
      <c r="G17" s="688" t="s">
        <v>2163</v>
      </c>
      <c r="H17" s="708" t="s">
        <v>845</v>
      </c>
      <c r="I17" s="679">
        <v>1948462</v>
      </c>
      <c r="J17" s="679">
        <v>0</v>
      </c>
      <c r="K17" s="679">
        <v>0</v>
      </c>
      <c r="L17" s="679">
        <v>0</v>
      </c>
      <c r="M17" s="679">
        <v>0</v>
      </c>
      <c r="N17" s="679">
        <v>0</v>
      </c>
      <c r="O17" s="679">
        <v>1948462</v>
      </c>
      <c r="P17" s="679">
        <v>13269.026220000002</v>
      </c>
      <c r="Q17" s="679">
        <v>59311.183280000005</v>
      </c>
      <c r="R17" s="697">
        <v>9.5492220000000003E-2</v>
      </c>
      <c r="S17" s="697">
        <v>9.3655304547529059E-2</v>
      </c>
      <c r="T17" s="697">
        <v>4.2933268698976503</v>
      </c>
      <c r="U17" s="688"/>
      <c r="V17" s="679">
        <v>15332686.779999999</v>
      </c>
      <c r="W17" s="688"/>
      <c r="X17" s="697">
        <v>0</v>
      </c>
      <c r="Y17" s="688"/>
      <c r="Z17" s="688"/>
      <c r="AA17" s="688"/>
      <c r="AB17" s="697" t="s">
        <v>1954</v>
      </c>
      <c r="AC17" s="835"/>
      <c r="AD17" s="688"/>
    </row>
    <row r="18" spans="1:30" hidden="1">
      <c r="C18" s="688"/>
      <c r="D18" s="688"/>
      <c r="E18" s="688"/>
      <c r="F18" s="688"/>
      <c r="G18" s="701" t="s">
        <v>2164</v>
      </c>
      <c r="H18" s="710"/>
      <c r="I18" s="492">
        <v>5390609</v>
      </c>
      <c r="J18" s="492">
        <v>0</v>
      </c>
      <c r="K18" s="492">
        <v>0</v>
      </c>
      <c r="L18" s="492">
        <v>0</v>
      </c>
      <c r="M18" s="649">
        <v>0</v>
      </c>
      <c r="N18" s="492">
        <v>0</v>
      </c>
      <c r="O18" s="492">
        <v>5390609</v>
      </c>
      <c r="P18" s="492">
        <v>24647.622450000003</v>
      </c>
      <c r="Q18" s="492">
        <v>87835.18723000001</v>
      </c>
      <c r="R18" s="493">
        <v>0.14141646000000002</v>
      </c>
      <c r="S18" s="493">
        <v>0.13869612364973349</v>
      </c>
      <c r="T18" s="626"/>
      <c r="U18" s="688"/>
      <c r="V18" s="679">
        <v>27627348.869999997</v>
      </c>
      <c r="W18" s="688">
        <v>0</v>
      </c>
      <c r="X18" s="697">
        <v>0</v>
      </c>
      <c r="Y18" s="688">
        <v>0</v>
      </c>
      <c r="Z18" s="688">
        <v>0</v>
      </c>
      <c r="AA18" s="688">
        <v>0</v>
      </c>
      <c r="AB18" s="697">
        <v>0</v>
      </c>
      <c r="AC18" s="835">
        <v>0</v>
      </c>
      <c r="AD18" s="688">
        <v>0</v>
      </c>
    </row>
    <row r="19" spans="1:30" hidden="1">
      <c r="C19" s="688"/>
      <c r="D19" s="688"/>
      <c r="E19" s="688"/>
      <c r="F19" s="688"/>
      <c r="G19" s="701"/>
      <c r="H19" s="693" t="s">
        <v>2165</v>
      </c>
      <c r="I19" s="625"/>
      <c r="J19" s="625"/>
      <c r="K19" s="625"/>
      <c r="L19" s="625"/>
      <c r="M19" s="679"/>
      <c r="N19" s="625"/>
      <c r="O19" s="625"/>
      <c r="P19" s="625"/>
      <c r="Q19" s="625"/>
      <c r="R19" s="626"/>
      <c r="S19" s="626"/>
      <c r="T19" s="626"/>
      <c r="U19" s="688"/>
      <c r="V19" s="679"/>
      <c r="W19" s="688"/>
      <c r="X19" s="697"/>
      <c r="Y19" s="688"/>
      <c r="Z19" s="688"/>
      <c r="AA19" s="688"/>
      <c r="AB19" s="697"/>
      <c r="AC19" s="835"/>
      <c r="AD19" s="688"/>
    </row>
    <row r="20" spans="1:30" hidden="1">
      <c r="A20" s="515">
        <v>30</v>
      </c>
      <c r="B20" s="515" t="s">
        <v>1003</v>
      </c>
      <c r="C20" s="688">
        <v>8</v>
      </c>
      <c r="D20" s="818" t="s">
        <v>1431</v>
      </c>
      <c r="E20" s="688" t="s">
        <v>1852</v>
      </c>
      <c r="F20" s="688">
        <v>4</v>
      </c>
      <c r="G20" s="688" t="s">
        <v>2165</v>
      </c>
      <c r="H20" s="708" t="s">
        <v>1432</v>
      </c>
      <c r="I20" s="679">
        <v>500000</v>
      </c>
      <c r="J20" s="679">
        <v>0</v>
      </c>
      <c r="K20" s="679">
        <v>0</v>
      </c>
      <c r="L20" s="679">
        <v>0</v>
      </c>
      <c r="M20" s="679">
        <v>0</v>
      </c>
      <c r="N20" s="679">
        <v>0</v>
      </c>
      <c r="O20" s="679">
        <v>500000</v>
      </c>
      <c r="P20" s="679">
        <v>1900</v>
      </c>
      <c r="Q20" s="679">
        <v>4115</v>
      </c>
      <c r="R20" s="697">
        <v>6.6252300000000002E-3</v>
      </c>
      <c r="S20" s="697">
        <v>6.4977894032850611E-3</v>
      </c>
      <c r="T20" s="697">
        <v>2.5</v>
      </c>
      <c r="U20" s="688"/>
      <c r="V20" s="679">
        <v>3100000</v>
      </c>
      <c r="W20" s="688"/>
      <c r="X20" s="697">
        <v>0</v>
      </c>
      <c r="Y20" s="688"/>
      <c r="Z20" s="688"/>
      <c r="AA20" s="688"/>
      <c r="AB20" s="697" t="s">
        <v>1954</v>
      </c>
      <c r="AC20" s="835"/>
      <c r="AD20" s="688"/>
    </row>
    <row r="21" spans="1:30" hidden="1">
      <c r="A21" s="515">
        <v>30</v>
      </c>
      <c r="B21" s="515" t="s">
        <v>1003</v>
      </c>
      <c r="C21" s="688">
        <v>9</v>
      </c>
      <c r="D21" s="688" t="s">
        <v>1376</v>
      </c>
      <c r="E21" s="688" t="s">
        <v>1853</v>
      </c>
      <c r="F21" s="688">
        <v>4</v>
      </c>
      <c r="G21" s="688" t="s">
        <v>2165</v>
      </c>
      <c r="H21" s="708" t="s">
        <v>1377</v>
      </c>
      <c r="I21" s="679">
        <v>1333580</v>
      </c>
      <c r="J21" s="679">
        <v>0</v>
      </c>
      <c r="K21" s="679">
        <v>0</v>
      </c>
      <c r="L21" s="679">
        <v>0</v>
      </c>
      <c r="M21" s="679">
        <v>0</v>
      </c>
      <c r="N21" s="679">
        <v>445000</v>
      </c>
      <c r="O21" s="679">
        <v>888580</v>
      </c>
      <c r="P21" s="679">
        <v>4647.2734</v>
      </c>
      <c r="Q21" s="679">
        <v>58770.681200000006</v>
      </c>
      <c r="R21" s="697">
        <v>9.4621999999999998E-2</v>
      </c>
      <c r="S21" s="697">
        <v>9.2801824914995043E-2</v>
      </c>
      <c r="T21" s="697">
        <v>1.0829355208651901</v>
      </c>
      <c r="U21" s="688"/>
      <c r="V21" s="679">
        <v>37339961.119999997</v>
      </c>
      <c r="W21" s="688"/>
      <c r="X21" s="697">
        <v>0</v>
      </c>
      <c r="Y21" s="688"/>
      <c r="Z21" s="688"/>
      <c r="AA21" s="688"/>
      <c r="AB21" s="697" t="s">
        <v>1954</v>
      </c>
      <c r="AC21" s="835"/>
      <c r="AD21" s="688"/>
    </row>
    <row r="22" spans="1:30" hidden="1">
      <c r="A22" s="515">
        <v>30</v>
      </c>
      <c r="B22" s="515" t="s">
        <v>1003</v>
      </c>
      <c r="C22" s="688">
        <v>10</v>
      </c>
      <c r="D22" s="688" t="s">
        <v>1382</v>
      </c>
      <c r="E22" s="688" t="s">
        <v>1857</v>
      </c>
      <c r="F22" s="688">
        <v>4</v>
      </c>
      <c r="G22" s="688" t="s">
        <v>2165</v>
      </c>
      <c r="H22" s="708" t="s">
        <v>1383</v>
      </c>
      <c r="I22" s="679">
        <v>371026</v>
      </c>
      <c r="J22" s="679">
        <v>0</v>
      </c>
      <c r="K22" s="679">
        <v>0</v>
      </c>
      <c r="L22" s="679">
        <v>0</v>
      </c>
      <c r="M22" s="679">
        <v>0</v>
      </c>
      <c r="N22" s="679">
        <v>50000</v>
      </c>
      <c r="O22" s="679">
        <v>321026</v>
      </c>
      <c r="P22" s="679">
        <v>542.53411219999998</v>
      </c>
      <c r="Q22" s="679">
        <v>738.35980000000006</v>
      </c>
      <c r="R22" s="697">
        <v>1.18877E-3</v>
      </c>
      <c r="S22" s="697">
        <v>1.1659068005471875E-3</v>
      </c>
      <c r="T22" s="697">
        <v>0.88436914600550898</v>
      </c>
      <c r="U22" s="688"/>
      <c r="V22" s="679">
        <v>1968553</v>
      </c>
      <c r="W22" s="688"/>
      <c r="X22" s="697">
        <v>0</v>
      </c>
      <c r="Y22" s="688"/>
      <c r="Z22" s="688"/>
      <c r="AA22" s="688"/>
      <c r="AB22" s="697" t="s">
        <v>1954</v>
      </c>
      <c r="AC22" s="835"/>
      <c r="AD22" s="688"/>
    </row>
    <row r="23" spans="1:30" hidden="1">
      <c r="A23" s="515">
        <v>30</v>
      </c>
      <c r="B23" s="515" t="s">
        <v>1003</v>
      </c>
      <c r="C23" s="688">
        <v>11</v>
      </c>
      <c r="D23" s="688" t="s">
        <v>1009</v>
      </c>
      <c r="E23" s="688" t="s">
        <v>1855</v>
      </c>
      <c r="F23" s="688">
        <v>4</v>
      </c>
      <c r="G23" s="688" t="s">
        <v>2165</v>
      </c>
      <c r="H23" s="708" t="s">
        <v>1010</v>
      </c>
      <c r="I23" s="679">
        <v>556752</v>
      </c>
      <c r="J23" s="679">
        <v>0</v>
      </c>
      <c r="K23" s="679">
        <v>0</v>
      </c>
      <c r="L23" s="679">
        <v>0</v>
      </c>
      <c r="M23" s="679">
        <v>0</v>
      </c>
      <c r="N23" s="679">
        <v>184000</v>
      </c>
      <c r="O23" s="679">
        <v>372752</v>
      </c>
      <c r="P23" s="679">
        <v>178.9209208</v>
      </c>
      <c r="Q23" s="679">
        <v>764.14159999999993</v>
      </c>
      <c r="R23" s="697">
        <v>1.23028E-3</v>
      </c>
      <c r="S23" s="697">
        <v>1.2066175433995848E-3</v>
      </c>
      <c r="T23" s="697">
        <v>0.82539387296420497</v>
      </c>
      <c r="U23" s="688"/>
      <c r="V23" s="679">
        <v>39241449.229999997</v>
      </c>
      <c r="W23" s="688"/>
      <c r="X23" s="697">
        <v>0</v>
      </c>
      <c r="Y23" s="688"/>
      <c r="Z23" s="688"/>
      <c r="AA23" s="688"/>
      <c r="AB23" s="697" t="s">
        <v>1954</v>
      </c>
      <c r="AC23" s="835"/>
      <c r="AD23" s="688"/>
    </row>
    <row r="24" spans="1:30" hidden="1">
      <c r="C24" s="688"/>
      <c r="D24" s="688"/>
      <c r="E24" s="688"/>
      <c r="F24" s="688"/>
      <c r="G24" s="701" t="s">
        <v>2166</v>
      </c>
      <c r="H24" s="710"/>
      <c r="I24" s="492">
        <v>2761358</v>
      </c>
      <c r="J24" s="492">
        <v>0</v>
      </c>
      <c r="K24" s="492">
        <v>0</v>
      </c>
      <c r="L24" s="492">
        <v>0</v>
      </c>
      <c r="M24" s="649">
        <v>0</v>
      </c>
      <c r="N24" s="492">
        <v>679000</v>
      </c>
      <c r="O24" s="492">
        <v>2082358</v>
      </c>
      <c r="P24" s="492">
        <v>7268.7284330000002</v>
      </c>
      <c r="Q24" s="492">
        <v>64388.182600000007</v>
      </c>
      <c r="R24" s="493">
        <v>0.10366628</v>
      </c>
      <c r="S24" s="493">
        <v>0.10167213866222688</v>
      </c>
      <c r="T24" s="626"/>
      <c r="U24" s="688"/>
      <c r="V24" s="679">
        <v>81649963.349999994</v>
      </c>
      <c r="W24" s="688">
        <v>0</v>
      </c>
      <c r="X24" s="697">
        <v>0</v>
      </c>
      <c r="Y24" s="688">
        <v>0</v>
      </c>
      <c r="Z24" s="688">
        <v>0</v>
      </c>
      <c r="AA24" s="688">
        <v>0</v>
      </c>
      <c r="AB24" s="697">
        <v>0</v>
      </c>
      <c r="AC24" s="835">
        <v>0</v>
      </c>
      <c r="AD24" s="688">
        <v>0</v>
      </c>
    </row>
    <row r="25" spans="1:30" hidden="1">
      <c r="C25" s="688"/>
      <c r="D25" s="688"/>
      <c r="E25" s="688"/>
      <c r="F25" s="688"/>
      <c r="G25" s="701"/>
      <c r="H25" s="693" t="s">
        <v>2167</v>
      </c>
      <c r="I25" s="625"/>
      <c r="J25" s="625"/>
      <c r="K25" s="625"/>
      <c r="L25" s="625"/>
      <c r="M25" s="679"/>
      <c r="N25" s="625"/>
      <c r="O25" s="625"/>
      <c r="P25" s="625"/>
      <c r="Q25" s="625"/>
      <c r="R25" s="626"/>
      <c r="S25" s="626"/>
      <c r="T25" s="626"/>
      <c r="U25" s="688"/>
      <c r="V25" s="679"/>
      <c r="W25" s="688"/>
      <c r="X25" s="697"/>
      <c r="Y25" s="688"/>
      <c r="Z25" s="688"/>
      <c r="AA25" s="688"/>
      <c r="AB25" s="697"/>
      <c r="AC25" s="835"/>
      <c r="AD25" s="688"/>
    </row>
    <row r="26" spans="1:30" hidden="1">
      <c r="A26" s="515">
        <v>30</v>
      </c>
      <c r="B26" s="515" t="s">
        <v>1003</v>
      </c>
      <c r="C26" s="688">
        <v>12</v>
      </c>
      <c r="D26" s="688" t="s">
        <v>1360</v>
      </c>
      <c r="E26" s="688" t="s">
        <v>1846</v>
      </c>
      <c r="F26" s="688">
        <v>5</v>
      </c>
      <c r="G26" s="688" t="s">
        <v>2167</v>
      </c>
      <c r="H26" s="708" t="s">
        <v>1361</v>
      </c>
      <c r="I26" s="679">
        <v>663832</v>
      </c>
      <c r="J26" s="679">
        <v>0</v>
      </c>
      <c r="K26" s="679">
        <v>0</v>
      </c>
      <c r="L26" s="679">
        <v>0</v>
      </c>
      <c r="M26" s="679">
        <v>0</v>
      </c>
      <c r="N26" s="679">
        <v>0</v>
      </c>
      <c r="O26" s="679">
        <v>663832</v>
      </c>
      <c r="P26" s="679">
        <v>431.49108000000001</v>
      </c>
      <c r="Q26" s="679">
        <v>1427.2388000000001</v>
      </c>
      <c r="R26" s="697">
        <v>2.29788E-3</v>
      </c>
      <c r="S26" s="697">
        <v>2.2536809600479431E-3</v>
      </c>
      <c r="T26" s="697">
        <v>4.4332901467897203</v>
      </c>
      <c r="U26" s="688"/>
      <c r="V26" s="679">
        <v>4019204.16</v>
      </c>
      <c r="W26" s="688"/>
      <c r="X26" s="697">
        <v>0</v>
      </c>
      <c r="Y26" s="688"/>
      <c r="Z26" s="688"/>
      <c r="AA26" s="688"/>
      <c r="AB26" s="697" t="s">
        <v>1954</v>
      </c>
      <c r="AC26" s="835"/>
      <c r="AD26" s="688"/>
    </row>
    <row r="27" spans="1:30" hidden="1">
      <c r="A27" s="515">
        <v>30</v>
      </c>
      <c r="B27" s="515" t="s">
        <v>1003</v>
      </c>
      <c r="C27" s="688">
        <v>13</v>
      </c>
      <c r="D27" s="688" t="s">
        <v>1362</v>
      </c>
      <c r="E27" s="688" t="s">
        <v>1847</v>
      </c>
      <c r="F27" s="688">
        <v>5</v>
      </c>
      <c r="G27" s="688" t="s">
        <v>2167</v>
      </c>
      <c r="H27" s="708" t="s">
        <v>1363</v>
      </c>
      <c r="I27" s="679">
        <v>3988559</v>
      </c>
      <c r="J27" s="679">
        <v>0</v>
      </c>
      <c r="K27" s="679">
        <v>0</v>
      </c>
      <c r="L27" s="679">
        <v>0</v>
      </c>
      <c r="M27" s="679">
        <v>0</v>
      </c>
      <c r="N27" s="679">
        <v>0</v>
      </c>
      <c r="O27" s="679">
        <v>3988559</v>
      </c>
      <c r="P27" s="679">
        <v>7224.9314175000009</v>
      </c>
      <c r="Q27" s="679">
        <v>9014.1433400000005</v>
      </c>
      <c r="R27" s="697">
        <v>1.451296E-2</v>
      </c>
      <c r="S27" s="697">
        <v>1.4233780090970743E-2</v>
      </c>
      <c r="T27" s="697">
        <v>1.2597699820694199</v>
      </c>
      <c r="U27" s="688"/>
      <c r="V27" s="679" t="e">
        <v>#N/A</v>
      </c>
      <c r="W27" s="688"/>
      <c r="X27" s="697">
        <v>0</v>
      </c>
      <c r="Y27" s="688"/>
      <c r="Z27" s="688"/>
      <c r="AA27" s="688"/>
      <c r="AB27" s="697" t="e">
        <v>#N/A</v>
      </c>
      <c r="AC27" s="835"/>
      <c r="AD27" s="688"/>
    </row>
    <row r="28" spans="1:30" hidden="1">
      <c r="A28" s="515">
        <v>30</v>
      </c>
      <c r="B28" s="515" t="s">
        <v>1003</v>
      </c>
      <c r="C28" s="688">
        <v>14</v>
      </c>
      <c r="D28" s="688" t="s">
        <v>1005</v>
      </c>
      <c r="E28" s="688" t="s">
        <v>1848</v>
      </c>
      <c r="F28" s="688">
        <v>5</v>
      </c>
      <c r="G28" s="688" t="s">
        <v>2167</v>
      </c>
      <c r="H28" s="708" t="s">
        <v>1364</v>
      </c>
      <c r="I28" s="679">
        <v>2368064</v>
      </c>
      <c r="J28" s="679">
        <v>0</v>
      </c>
      <c r="K28" s="679">
        <v>0</v>
      </c>
      <c r="L28" s="679">
        <v>0</v>
      </c>
      <c r="M28" s="679">
        <v>0</v>
      </c>
      <c r="N28" s="679">
        <v>490000</v>
      </c>
      <c r="O28" s="679">
        <v>1878064</v>
      </c>
      <c r="P28" s="679">
        <v>1427.3286257</v>
      </c>
      <c r="Q28" s="679">
        <v>2685.6315199999999</v>
      </c>
      <c r="R28" s="697">
        <v>4.3239200000000002E-3</v>
      </c>
      <c r="S28" s="697">
        <v>4.2407455727300975E-3</v>
      </c>
      <c r="T28" s="697">
        <v>2.9977366104064802</v>
      </c>
      <c r="U28" s="688"/>
      <c r="V28" s="679">
        <v>16246805.68</v>
      </c>
      <c r="W28" s="688"/>
      <c r="X28" s="697">
        <v>0</v>
      </c>
      <c r="Y28" s="688"/>
      <c r="Z28" s="688"/>
      <c r="AA28" s="688"/>
      <c r="AB28" s="697" t="s">
        <v>1954</v>
      </c>
      <c r="AC28" s="835"/>
      <c r="AD28" s="688"/>
    </row>
    <row r="29" spans="1:30" hidden="1">
      <c r="A29" s="515">
        <v>30</v>
      </c>
      <c r="B29" s="515" t="s">
        <v>1003</v>
      </c>
      <c r="C29" s="688">
        <v>15</v>
      </c>
      <c r="D29" s="688" t="s">
        <v>1006</v>
      </c>
      <c r="E29" s="688" t="s">
        <v>1585</v>
      </c>
      <c r="F29" s="688">
        <v>5</v>
      </c>
      <c r="G29" s="688" t="s">
        <v>2167</v>
      </c>
      <c r="H29" s="708" t="s">
        <v>2227</v>
      </c>
      <c r="I29" s="679">
        <v>8271554</v>
      </c>
      <c r="J29" s="679">
        <v>0</v>
      </c>
      <c r="K29" s="679">
        <v>0</v>
      </c>
      <c r="L29" s="679">
        <v>0</v>
      </c>
      <c r="M29" s="679">
        <v>0</v>
      </c>
      <c r="N29" s="679">
        <v>0</v>
      </c>
      <c r="O29" s="679">
        <v>8271554</v>
      </c>
      <c r="P29" s="679">
        <v>1654.3112800000001</v>
      </c>
      <c r="Q29" s="679">
        <v>12820.9087</v>
      </c>
      <c r="R29" s="697">
        <v>2.0641929999999999E-2</v>
      </c>
      <c r="S29" s="697">
        <v>2.024485168683967E-2</v>
      </c>
      <c r="T29" s="697">
        <v>2.9036557072794298</v>
      </c>
      <c r="U29" s="688"/>
      <c r="V29" s="679">
        <v>20399309.449999999</v>
      </c>
      <c r="W29" s="688"/>
      <c r="X29" s="697">
        <v>0</v>
      </c>
      <c r="Y29" s="688"/>
      <c r="Z29" s="688"/>
      <c r="AA29" s="688"/>
      <c r="AB29" s="697" t="s">
        <v>1954</v>
      </c>
      <c r="AC29" s="835"/>
      <c r="AD29" s="688"/>
    </row>
    <row r="30" spans="1:30" hidden="1">
      <c r="A30" s="515">
        <v>30</v>
      </c>
      <c r="B30" s="515" t="s">
        <v>1003</v>
      </c>
      <c r="C30" s="688">
        <v>16</v>
      </c>
      <c r="D30" s="688" t="s">
        <v>1365</v>
      </c>
      <c r="E30" s="688" t="s">
        <v>1849</v>
      </c>
      <c r="F30" s="688">
        <v>5</v>
      </c>
      <c r="G30" s="688" t="s">
        <v>2167</v>
      </c>
      <c r="H30" s="708" t="s">
        <v>1366</v>
      </c>
      <c r="I30" s="679">
        <v>6433579</v>
      </c>
      <c r="J30" s="679">
        <v>0</v>
      </c>
      <c r="K30" s="679">
        <v>0</v>
      </c>
      <c r="L30" s="679">
        <v>0</v>
      </c>
      <c r="M30" s="679">
        <v>0</v>
      </c>
      <c r="N30" s="679">
        <v>1429000</v>
      </c>
      <c r="O30" s="679">
        <v>5004579</v>
      </c>
      <c r="P30" s="679">
        <v>4504.1212629000001</v>
      </c>
      <c r="Q30" s="679">
        <v>8157.4637699999994</v>
      </c>
      <c r="R30" s="697">
        <v>1.313368E-2</v>
      </c>
      <c r="S30" s="697">
        <v>1.2881040496327533E-2</v>
      </c>
      <c r="T30" s="697">
        <v>2.3595085585938098</v>
      </c>
      <c r="U30" s="688"/>
      <c r="V30" s="679">
        <v>77968223.230000004</v>
      </c>
      <c r="W30" s="688"/>
      <c r="X30" s="697">
        <v>0</v>
      </c>
      <c r="Y30" s="688"/>
      <c r="Z30" s="688"/>
      <c r="AA30" s="688"/>
      <c r="AB30" s="697" t="s">
        <v>1954</v>
      </c>
      <c r="AC30" s="835"/>
      <c r="AD30" s="688"/>
    </row>
    <row r="31" spans="1:30" hidden="1">
      <c r="A31" s="515">
        <v>17</v>
      </c>
      <c r="B31" s="515" t="s">
        <v>1003</v>
      </c>
      <c r="C31" s="688">
        <v>17</v>
      </c>
      <c r="D31" s="688" t="s">
        <v>1369</v>
      </c>
      <c r="E31" s="688" t="s">
        <v>1904</v>
      </c>
      <c r="F31" s="688">
        <v>5</v>
      </c>
      <c r="G31" s="688" t="s">
        <v>2167</v>
      </c>
      <c r="H31" s="708" t="s">
        <v>836</v>
      </c>
      <c r="I31" s="679">
        <v>98518</v>
      </c>
      <c r="J31" s="679">
        <v>0</v>
      </c>
      <c r="K31" s="679">
        <v>0</v>
      </c>
      <c r="L31" s="679">
        <v>0</v>
      </c>
      <c r="M31" s="679">
        <v>0</v>
      </c>
      <c r="N31" s="679">
        <v>0</v>
      </c>
      <c r="O31" s="679">
        <v>98518</v>
      </c>
      <c r="P31" s="679">
        <v>0</v>
      </c>
      <c r="Q31" s="679">
        <v>0</v>
      </c>
      <c r="R31" s="697">
        <v>0</v>
      </c>
      <c r="S31" s="697">
        <v>0</v>
      </c>
      <c r="T31" s="697">
        <v>0.60317265953603905</v>
      </c>
      <c r="U31" s="688"/>
      <c r="V31" s="679">
        <v>988952.06</v>
      </c>
      <c r="W31" s="688"/>
      <c r="X31" s="697">
        <v>0</v>
      </c>
      <c r="Y31" s="688"/>
      <c r="Z31" s="688"/>
      <c r="AA31" s="688"/>
      <c r="AB31" s="697" t="s">
        <v>1954</v>
      </c>
      <c r="AC31" s="835" t="s">
        <v>2226</v>
      </c>
      <c r="AD31" s="688"/>
    </row>
    <row r="32" spans="1:30" hidden="1">
      <c r="A32" s="515">
        <v>30</v>
      </c>
      <c r="B32" s="515" t="s">
        <v>1003</v>
      </c>
      <c r="C32" s="688">
        <v>18</v>
      </c>
      <c r="D32" s="688" t="s">
        <v>1372</v>
      </c>
      <c r="E32" s="688" t="s">
        <v>1850</v>
      </c>
      <c r="F32" s="688">
        <v>5</v>
      </c>
      <c r="G32" s="688" t="s">
        <v>2167</v>
      </c>
      <c r="H32" s="708" t="s">
        <v>1373</v>
      </c>
      <c r="I32" s="679">
        <v>1775606</v>
      </c>
      <c r="J32" s="679">
        <v>0</v>
      </c>
      <c r="K32" s="679">
        <v>0</v>
      </c>
      <c r="L32" s="679">
        <v>0</v>
      </c>
      <c r="M32" s="679">
        <v>0</v>
      </c>
      <c r="N32" s="679">
        <v>0</v>
      </c>
      <c r="O32" s="679">
        <v>1775606</v>
      </c>
      <c r="P32" s="679">
        <v>0</v>
      </c>
      <c r="Q32" s="679">
        <v>0</v>
      </c>
      <c r="R32" s="697">
        <v>0</v>
      </c>
      <c r="S32" s="697">
        <v>0</v>
      </c>
      <c r="T32" s="697">
        <v>3.49391184573002</v>
      </c>
      <c r="U32" s="688"/>
      <c r="V32" s="679">
        <v>10594362.41</v>
      </c>
      <c r="W32" s="688"/>
      <c r="X32" s="697">
        <v>0</v>
      </c>
      <c r="Y32" s="688"/>
      <c r="Z32" s="688"/>
      <c r="AA32" s="688"/>
      <c r="AB32" s="697" t="s">
        <v>1954</v>
      </c>
      <c r="AC32" s="835" t="s">
        <v>2226</v>
      </c>
      <c r="AD32" s="688"/>
    </row>
    <row r="33" spans="1:30" hidden="1">
      <c r="A33" s="515">
        <v>30</v>
      </c>
      <c r="B33" s="515" t="s">
        <v>1003</v>
      </c>
      <c r="C33" s="688">
        <v>19</v>
      </c>
      <c r="D33" s="688" t="s">
        <v>1374</v>
      </c>
      <c r="E33" s="688" t="s">
        <v>1851</v>
      </c>
      <c r="F33" s="688">
        <v>5</v>
      </c>
      <c r="G33" s="688" t="s">
        <v>2167</v>
      </c>
      <c r="H33" s="708" t="s">
        <v>1375</v>
      </c>
      <c r="I33" s="679">
        <v>993701</v>
      </c>
      <c r="J33" s="679">
        <v>0</v>
      </c>
      <c r="K33" s="679">
        <v>0</v>
      </c>
      <c r="L33" s="679">
        <v>0</v>
      </c>
      <c r="M33" s="679">
        <v>0</v>
      </c>
      <c r="N33" s="679">
        <v>75000</v>
      </c>
      <c r="O33" s="679">
        <v>918701</v>
      </c>
      <c r="P33" s="679">
        <v>3702.3654460999996</v>
      </c>
      <c r="Q33" s="679">
        <v>16499.86996</v>
      </c>
      <c r="R33" s="697">
        <v>2.6565129999999999E-2</v>
      </c>
      <c r="S33" s="697">
        <v>2.6054114260430011E-2</v>
      </c>
      <c r="T33" s="697">
        <v>0.12036141662888</v>
      </c>
      <c r="U33" s="688"/>
      <c r="V33" s="679">
        <v>27565785.300000001</v>
      </c>
      <c r="W33" s="688"/>
      <c r="X33" s="697">
        <v>0</v>
      </c>
      <c r="Y33" s="688"/>
      <c r="Z33" s="688"/>
      <c r="AA33" s="688"/>
      <c r="AB33" s="697" t="s">
        <v>1954</v>
      </c>
      <c r="AC33" s="835"/>
      <c r="AD33" s="688"/>
    </row>
    <row r="34" spans="1:30" hidden="1">
      <c r="A34" s="515">
        <v>30</v>
      </c>
      <c r="B34" s="515" t="s">
        <v>1003</v>
      </c>
      <c r="C34" s="688">
        <v>20</v>
      </c>
      <c r="D34" s="515" t="s">
        <v>2228</v>
      </c>
      <c r="E34" s="688" t="s">
        <v>2229</v>
      </c>
      <c r="F34" s="688">
        <v>5</v>
      </c>
      <c r="G34" s="688" t="s">
        <v>2167</v>
      </c>
      <c r="H34" s="708" t="s">
        <v>2230</v>
      </c>
      <c r="I34" s="679">
        <v>0</v>
      </c>
      <c r="J34" s="679">
        <v>0</v>
      </c>
      <c r="K34" s="679">
        <v>0</v>
      </c>
      <c r="L34" s="679">
        <v>188740</v>
      </c>
      <c r="M34" s="679">
        <v>0</v>
      </c>
      <c r="N34" s="679">
        <v>0</v>
      </c>
      <c r="O34" s="679">
        <v>188740</v>
      </c>
      <c r="P34" s="679">
        <v>0</v>
      </c>
      <c r="Q34" s="679">
        <v>1506.1451999999999</v>
      </c>
      <c r="R34" s="697">
        <v>2.4249200000000001E-3</v>
      </c>
      <c r="S34" s="697">
        <v>2.3782780851442668E-3</v>
      </c>
      <c r="T34" s="697">
        <v>0.12</v>
      </c>
      <c r="U34" s="688"/>
      <c r="V34" s="679" t="e">
        <v>#N/A</v>
      </c>
      <c r="W34" s="688"/>
      <c r="X34" s="697">
        <v>0</v>
      </c>
      <c r="Y34" s="688"/>
      <c r="Z34" s="688"/>
      <c r="AA34" s="688"/>
      <c r="AB34" s="697" t="e">
        <v>#N/A</v>
      </c>
      <c r="AC34" s="835"/>
      <c r="AD34" s="688"/>
    </row>
    <row r="35" spans="1:30" hidden="1">
      <c r="A35" s="515">
        <v>30</v>
      </c>
      <c r="B35" s="515" t="s">
        <v>1003</v>
      </c>
      <c r="C35" s="688">
        <v>21</v>
      </c>
      <c r="D35" s="688" t="s">
        <v>1378</v>
      </c>
      <c r="E35" s="688" t="s">
        <v>1854</v>
      </c>
      <c r="F35" s="688">
        <v>5</v>
      </c>
      <c r="G35" s="688" t="s">
        <v>2167</v>
      </c>
      <c r="H35" s="708" t="s">
        <v>1379</v>
      </c>
      <c r="I35" s="679">
        <v>326292</v>
      </c>
      <c r="J35" s="679">
        <v>0</v>
      </c>
      <c r="K35" s="679">
        <v>0</v>
      </c>
      <c r="L35" s="679">
        <v>0</v>
      </c>
      <c r="M35" s="679">
        <v>0</v>
      </c>
      <c r="N35" s="679">
        <v>0</v>
      </c>
      <c r="O35" s="679">
        <v>326292</v>
      </c>
      <c r="P35" s="679">
        <v>0</v>
      </c>
      <c r="Q35" s="679">
        <v>0</v>
      </c>
      <c r="R35" s="697">
        <v>0</v>
      </c>
      <c r="S35" s="697">
        <v>0</v>
      </c>
      <c r="T35" s="697">
        <v>3.2629199999999998</v>
      </c>
      <c r="U35" s="688"/>
      <c r="V35" s="679">
        <v>3510080.93</v>
      </c>
      <c r="W35" s="688"/>
      <c r="X35" s="697">
        <v>0</v>
      </c>
      <c r="Y35" s="688"/>
      <c r="Z35" s="688"/>
      <c r="AA35" s="688"/>
      <c r="AB35" s="697" t="s">
        <v>1954</v>
      </c>
      <c r="AC35" s="835" t="s">
        <v>2226</v>
      </c>
      <c r="AD35" s="688"/>
    </row>
    <row r="36" spans="1:30" hidden="1">
      <c r="A36" s="515">
        <v>30</v>
      </c>
      <c r="B36" s="515" t="s">
        <v>1003</v>
      </c>
      <c r="C36" s="688">
        <v>22</v>
      </c>
      <c r="D36" s="688" t="s">
        <v>1380</v>
      </c>
      <c r="E36" s="688" t="s">
        <v>1856</v>
      </c>
      <c r="F36" s="688">
        <v>5</v>
      </c>
      <c r="G36" s="688" t="s">
        <v>2167</v>
      </c>
      <c r="H36" s="708" t="s">
        <v>1381</v>
      </c>
      <c r="I36" s="679">
        <v>2262698</v>
      </c>
      <c r="J36" s="679">
        <v>0</v>
      </c>
      <c r="K36" s="679">
        <v>0</v>
      </c>
      <c r="L36" s="679">
        <v>0</v>
      </c>
      <c r="M36" s="679">
        <v>0</v>
      </c>
      <c r="N36" s="679">
        <v>0</v>
      </c>
      <c r="O36" s="679">
        <v>2262698</v>
      </c>
      <c r="P36" s="679">
        <v>2828.3720033</v>
      </c>
      <c r="Q36" s="679">
        <v>5792.5068799999999</v>
      </c>
      <c r="R36" s="697">
        <v>9.3260500000000007E-3</v>
      </c>
      <c r="S36" s="697">
        <v>9.1466560931518365E-3</v>
      </c>
      <c r="T36" s="697">
        <v>4.3992604056492199</v>
      </c>
      <c r="U36" s="688"/>
      <c r="V36" s="679">
        <v>16233569.52</v>
      </c>
      <c r="W36" s="688"/>
      <c r="X36" s="697">
        <v>0</v>
      </c>
      <c r="Y36" s="688"/>
      <c r="Z36" s="688"/>
      <c r="AA36" s="688"/>
      <c r="AB36" s="697" t="s">
        <v>1954</v>
      </c>
      <c r="AC36" s="835"/>
      <c r="AD36" s="688"/>
    </row>
    <row r="37" spans="1:30" hidden="1">
      <c r="C37" s="688"/>
      <c r="D37" s="688"/>
      <c r="E37" s="688"/>
      <c r="F37" s="688"/>
      <c r="G37" s="701" t="s">
        <v>2168</v>
      </c>
      <c r="H37" s="710"/>
      <c r="I37" s="492">
        <v>27182403</v>
      </c>
      <c r="J37" s="492">
        <v>0</v>
      </c>
      <c r="K37" s="492">
        <v>0</v>
      </c>
      <c r="L37" s="492">
        <v>188740</v>
      </c>
      <c r="M37" s="649">
        <v>0</v>
      </c>
      <c r="N37" s="492">
        <v>1994000</v>
      </c>
      <c r="O37" s="492">
        <v>25377143</v>
      </c>
      <c r="P37" s="492">
        <v>21772.921115499998</v>
      </c>
      <c r="Q37" s="492">
        <v>57903.908169999995</v>
      </c>
      <c r="R37" s="493">
        <v>9.3226470000000006E-2</v>
      </c>
      <c r="S37" s="493">
        <v>9.1433147245642096E-2</v>
      </c>
      <c r="T37" s="626"/>
      <c r="U37" s="688"/>
      <c r="V37" s="679" t="e">
        <v>#N/A</v>
      </c>
      <c r="W37" s="688">
        <v>0</v>
      </c>
      <c r="X37" s="697">
        <v>0</v>
      </c>
      <c r="Y37" s="688">
        <v>0</v>
      </c>
      <c r="Z37" s="688">
        <v>0</v>
      </c>
      <c r="AA37" s="688">
        <v>0</v>
      </c>
      <c r="AB37" s="697" t="e">
        <v>#N/A</v>
      </c>
      <c r="AC37" s="835">
        <v>0</v>
      </c>
      <c r="AD37" s="688">
        <v>0</v>
      </c>
    </row>
    <row r="38" spans="1:30" hidden="1">
      <c r="C38" s="688"/>
      <c r="D38" s="688"/>
      <c r="E38" s="688"/>
      <c r="F38" s="688"/>
      <c r="G38" s="701"/>
      <c r="H38" s="693" t="s">
        <v>2169</v>
      </c>
      <c r="I38" s="625"/>
      <c r="J38" s="625"/>
      <c r="K38" s="625"/>
      <c r="L38" s="625"/>
      <c r="M38" s="679"/>
      <c r="N38" s="625"/>
      <c r="O38" s="625"/>
      <c r="P38" s="625"/>
      <c r="Q38" s="625"/>
      <c r="R38" s="626"/>
      <c r="S38" s="626"/>
      <c r="T38" s="626"/>
      <c r="U38" s="688"/>
      <c r="V38" s="679"/>
      <c r="W38" s="688"/>
      <c r="X38" s="697"/>
      <c r="Y38" s="688"/>
      <c r="Z38" s="688"/>
      <c r="AA38" s="688"/>
      <c r="AB38" s="697"/>
      <c r="AC38" s="835"/>
      <c r="AD38" s="688"/>
    </row>
    <row r="39" spans="1:30" hidden="1">
      <c r="A39" s="515">
        <v>26</v>
      </c>
      <c r="B39" s="515" t="s">
        <v>986</v>
      </c>
      <c r="C39" s="688">
        <v>23</v>
      </c>
      <c r="D39" s="688" t="s">
        <v>987</v>
      </c>
      <c r="E39" s="688" t="s">
        <v>1579</v>
      </c>
      <c r="F39" s="688">
        <v>6</v>
      </c>
      <c r="G39" s="688" t="s">
        <v>2169</v>
      </c>
      <c r="H39" s="708" t="s">
        <v>817</v>
      </c>
      <c r="I39" s="679">
        <v>1864104</v>
      </c>
      <c r="J39" s="679">
        <v>0</v>
      </c>
      <c r="K39" s="679">
        <v>0</v>
      </c>
      <c r="L39" s="679">
        <v>0</v>
      </c>
      <c r="M39" s="679">
        <v>0</v>
      </c>
      <c r="N39" s="679">
        <v>185400</v>
      </c>
      <c r="O39" s="679">
        <v>1678704</v>
      </c>
      <c r="P39" s="679">
        <v>106434.59247439999</v>
      </c>
      <c r="Q39" s="679">
        <v>156119.47200000001</v>
      </c>
      <c r="R39" s="697">
        <v>0.25135554999999998</v>
      </c>
      <c r="S39" s="697">
        <v>0.24652040116842255</v>
      </c>
      <c r="T39" s="697">
        <v>0.14660225393332699</v>
      </c>
      <c r="U39" s="688"/>
      <c r="V39" s="679">
        <v>61352802.640000001</v>
      </c>
      <c r="W39" s="688"/>
      <c r="X39" s="697">
        <v>0</v>
      </c>
      <c r="Y39" s="688"/>
      <c r="Z39" s="688"/>
      <c r="AA39" s="688"/>
      <c r="AB39" s="697" t="s">
        <v>1954</v>
      </c>
      <c r="AC39" s="835"/>
      <c r="AD39" s="688"/>
    </row>
    <row r="40" spans="1:30" hidden="1">
      <c r="A40" s="515">
        <v>26</v>
      </c>
      <c r="B40" s="515" t="s">
        <v>986</v>
      </c>
      <c r="C40" s="688">
        <v>24</v>
      </c>
      <c r="D40" s="688" t="s">
        <v>988</v>
      </c>
      <c r="E40" s="688" t="s">
        <v>1826</v>
      </c>
      <c r="F40" s="688">
        <v>6</v>
      </c>
      <c r="G40" s="688" t="s">
        <v>2169</v>
      </c>
      <c r="H40" s="708" t="s">
        <v>818</v>
      </c>
      <c r="I40" s="679">
        <v>30034856</v>
      </c>
      <c r="J40" s="679">
        <v>0</v>
      </c>
      <c r="K40" s="679">
        <v>0</v>
      </c>
      <c r="L40" s="679">
        <v>0</v>
      </c>
      <c r="M40" s="679">
        <v>0</v>
      </c>
      <c r="N40" s="679">
        <v>2304500</v>
      </c>
      <c r="O40" s="679">
        <v>27730356</v>
      </c>
      <c r="P40" s="679">
        <v>253420.50975189998</v>
      </c>
      <c r="Q40" s="679">
        <v>604799.06435999996</v>
      </c>
      <c r="R40" s="697">
        <v>0.97373887999999997</v>
      </c>
      <c r="S40" s="697">
        <v>0.95500776464523141</v>
      </c>
      <c r="T40" s="697">
        <v>2.2003676860038599</v>
      </c>
      <c r="U40" s="688"/>
      <c r="V40" s="679">
        <v>817223734.5</v>
      </c>
      <c r="W40" s="688"/>
      <c r="X40" s="697">
        <v>0</v>
      </c>
      <c r="Y40" s="688"/>
      <c r="Z40" s="688"/>
      <c r="AA40" s="688"/>
      <c r="AB40" s="697" t="s">
        <v>1954</v>
      </c>
      <c r="AC40" s="835"/>
      <c r="AD40" s="688"/>
    </row>
    <row r="41" spans="1:30" hidden="1">
      <c r="A41" s="515">
        <v>26</v>
      </c>
      <c r="B41" s="515" t="s">
        <v>986</v>
      </c>
      <c r="C41" s="688">
        <v>25</v>
      </c>
      <c r="D41" s="688" t="s">
        <v>1829</v>
      </c>
      <c r="E41" s="688" t="s">
        <v>1830</v>
      </c>
      <c r="F41" s="688">
        <v>6</v>
      </c>
      <c r="G41" s="688" t="s">
        <v>2169</v>
      </c>
      <c r="H41" s="708" t="s">
        <v>989</v>
      </c>
      <c r="I41" s="679">
        <v>1438409</v>
      </c>
      <c r="J41" s="679">
        <v>0</v>
      </c>
      <c r="K41" s="679">
        <v>0</v>
      </c>
      <c r="L41" s="679">
        <v>0</v>
      </c>
      <c r="M41" s="679">
        <v>0</v>
      </c>
      <c r="N41" s="679">
        <v>175000</v>
      </c>
      <c r="O41" s="679">
        <v>1263409</v>
      </c>
      <c r="P41" s="679">
        <v>14366.8935738</v>
      </c>
      <c r="Q41" s="679">
        <v>31496.786370000002</v>
      </c>
      <c r="R41" s="697">
        <v>5.0710470000000001E-2</v>
      </c>
      <c r="S41" s="697">
        <v>4.973499020960373E-2</v>
      </c>
      <c r="T41" s="697">
        <v>9.3644376118615702E-2</v>
      </c>
      <c r="U41" s="688"/>
      <c r="V41" s="679" t="e">
        <v>#N/A</v>
      </c>
      <c r="W41" s="688"/>
      <c r="X41" s="697">
        <v>0</v>
      </c>
      <c r="Y41" s="688"/>
      <c r="Z41" s="688"/>
      <c r="AA41" s="688"/>
      <c r="AB41" s="697" t="e">
        <v>#N/A</v>
      </c>
      <c r="AC41" s="835"/>
      <c r="AD41" s="688"/>
    </row>
    <row r="42" spans="1:30" hidden="1">
      <c r="A42" s="515">
        <v>26</v>
      </c>
      <c r="B42" s="515" t="s">
        <v>986</v>
      </c>
      <c r="C42" s="688">
        <v>26</v>
      </c>
      <c r="D42" s="688" t="s">
        <v>1827</v>
      </c>
      <c r="E42" s="688" t="s">
        <v>1828</v>
      </c>
      <c r="F42" s="688">
        <v>6</v>
      </c>
      <c r="G42" s="688" t="s">
        <v>2169</v>
      </c>
      <c r="H42" s="708" t="s">
        <v>990</v>
      </c>
      <c r="I42" s="679">
        <v>84316829</v>
      </c>
      <c r="J42" s="679">
        <v>0</v>
      </c>
      <c r="K42" s="679">
        <v>0</v>
      </c>
      <c r="L42" s="679">
        <v>0</v>
      </c>
      <c r="M42" s="679">
        <v>0</v>
      </c>
      <c r="N42" s="679">
        <v>4148500</v>
      </c>
      <c r="O42" s="679">
        <v>80168329</v>
      </c>
      <c r="P42" s="679">
        <v>865605.27768239996</v>
      </c>
      <c r="Q42" s="679">
        <v>3335002.4864000003</v>
      </c>
      <c r="R42" s="697">
        <v>5.36942231</v>
      </c>
      <c r="S42" s="697">
        <v>5.2661345847045569</v>
      </c>
      <c r="T42" s="697">
        <v>7.2131093099005996</v>
      </c>
      <c r="U42" s="688"/>
      <c r="V42" s="679">
        <v>1061279981</v>
      </c>
      <c r="W42" s="688"/>
      <c r="X42" s="697">
        <v>0</v>
      </c>
      <c r="Y42" s="688"/>
      <c r="Z42" s="688"/>
      <c r="AA42" s="688"/>
      <c r="AB42" s="697" t="s">
        <v>1954</v>
      </c>
      <c r="AC42" s="835"/>
      <c r="AD42" s="688"/>
    </row>
    <row r="43" spans="1:30" hidden="1">
      <c r="A43" s="515">
        <v>26</v>
      </c>
      <c r="B43" s="515" t="s">
        <v>986</v>
      </c>
      <c r="C43" s="688">
        <v>27</v>
      </c>
      <c r="D43" s="688" t="s">
        <v>1343</v>
      </c>
      <c r="E43" s="688" t="s">
        <v>1831</v>
      </c>
      <c r="F43" s="688">
        <v>6</v>
      </c>
      <c r="G43" s="688" t="s">
        <v>2169</v>
      </c>
      <c r="H43" s="708" t="s">
        <v>1344</v>
      </c>
      <c r="I43" s="679">
        <v>397816</v>
      </c>
      <c r="J43" s="679">
        <v>0</v>
      </c>
      <c r="K43" s="679">
        <v>0</v>
      </c>
      <c r="L43" s="679">
        <v>0</v>
      </c>
      <c r="M43" s="679">
        <v>0</v>
      </c>
      <c r="N43" s="679">
        <v>150000</v>
      </c>
      <c r="O43" s="679">
        <v>247816</v>
      </c>
      <c r="P43" s="679">
        <v>1532.2023184</v>
      </c>
      <c r="Q43" s="679">
        <v>2381.5117599999999</v>
      </c>
      <c r="R43" s="697">
        <v>3.8342799999999998E-3</v>
      </c>
      <c r="S43" s="697">
        <v>3.760525365231289E-3</v>
      </c>
      <c r="T43" s="697">
        <v>4.3033174038675202E-2</v>
      </c>
      <c r="U43" s="688"/>
      <c r="V43" s="679">
        <v>5410242.4399999995</v>
      </c>
      <c r="W43" s="688"/>
      <c r="X43" s="697">
        <v>0</v>
      </c>
      <c r="Y43" s="688"/>
      <c r="Z43" s="688"/>
      <c r="AA43" s="688"/>
      <c r="AB43" s="697" t="s">
        <v>1954</v>
      </c>
      <c r="AC43" s="835"/>
      <c r="AD43" s="688"/>
    </row>
    <row r="44" spans="1:30" hidden="1">
      <c r="A44" s="515">
        <v>26</v>
      </c>
      <c r="B44" s="515" t="s">
        <v>986</v>
      </c>
      <c r="C44" s="688">
        <v>28</v>
      </c>
      <c r="D44" s="688" t="s">
        <v>991</v>
      </c>
      <c r="E44" s="688" t="s">
        <v>1835</v>
      </c>
      <c r="F44" s="688">
        <v>6</v>
      </c>
      <c r="G44" s="688" t="s">
        <v>2169</v>
      </c>
      <c r="H44" s="708" t="s">
        <v>819</v>
      </c>
      <c r="I44" s="679">
        <v>6309853</v>
      </c>
      <c r="J44" s="679">
        <v>0</v>
      </c>
      <c r="K44" s="679">
        <v>0</v>
      </c>
      <c r="L44" s="679">
        <v>0</v>
      </c>
      <c r="M44" s="679">
        <v>0</v>
      </c>
      <c r="N44" s="679">
        <v>2285000</v>
      </c>
      <c r="O44" s="679">
        <v>4024853</v>
      </c>
      <c r="P44" s="679">
        <v>20634.936874800002</v>
      </c>
      <c r="Q44" s="679">
        <v>61016.771479999996</v>
      </c>
      <c r="R44" s="697">
        <v>9.8238249999999999E-2</v>
      </c>
      <c r="S44" s="697">
        <v>9.6348513036551661E-2</v>
      </c>
      <c r="T44" s="697">
        <v>0.335471483007311</v>
      </c>
      <c r="U44" s="688"/>
      <c r="V44" s="679">
        <v>342483025.5</v>
      </c>
      <c r="W44" s="688"/>
      <c r="X44" s="697">
        <v>0</v>
      </c>
      <c r="Y44" s="688"/>
      <c r="Z44" s="688"/>
      <c r="AA44" s="688"/>
      <c r="AB44" s="697" t="s">
        <v>1954</v>
      </c>
      <c r="AC44" s="835"/>
      <c r="AD44" s="688"/>
    </row>
    <row r="45" spans="1:30" hidden="1">
      <c r="A45" s="515">
        <v>26</v>
      </c>
      <c r="B45" s="515" t="s">
        <v>986</v>
      </c>
      <c r="C45" s="688">
        <v>29</v>
      </c>
      <c r="D45" s="688" t="s">
        <v>992</v>
      </c>
      <c r="E45" s="688" t="s">
        <v>1580</v>
      </c>
      <c r="F45" s="688">
        <v>6</v>
      </c>
      <c r="G45" s="688" t="s">
        <v>2169</v>
      </c>
      <c r="H45" s="708" t="s">
        <v>820</v>
      </c>
      <c r="I45" s="679">
        <v>1517533</v>
      </c>
      <c r="J45" s="679">
        <v>0</v>
      </c>
      <c r="K45" s="679">
        <v>0</v>
      </c>
      <c r="L45" s="679">
        <v>0</v>
      </c>
      <c r="M45" s="679">
        <v>0</v>
      </c>
      <c r="N45" s="679">
        <v>270000</v>
      </c>
      <c r="O45" s="679">
        <v>1247533</v>
      </c>
      <c r="P45" s="679">
        <v>167389.44005979999</v>
      </c>
      <c r="Q45" s="679">
        <v>246612.32344000001</v>
      </c>
      <c r="R45" s="697">
        <v>0.39705088999999999</v>
      </c>
      <c r="S45" s="697">
        <v>0.38941310861918349</v>
      </c>
      <c r="T45" s="697">
        <v>8.5048292176616205E-2</v>
      </c>
      <c r="U45" s="688"/>
      <c r="V45" s="679">
        <v>125359237.76000001</v>
      </c>
      <c r="W45" s="688"/>
      <c r="X45" s="697">
        <v>0</v>
      </c>
      <c r="Y45" s="688"/>
      <c r="Z45" s="688"/>
      <c r="AA45" s="688"/>
      <c r="AB45" s="697" t="s">
        <v>1954</v>
      </c>
      <c r="AC45" s="835"/>
      <c r="AD45" s="688"/>
    </row>
    <row r="46" spans="1:30" hidden="1">
      <c r="A46" s="515">
        <v>26</v>
      </c>
      <c r="B46" s="515" t="s">
        <v>986</v>
      </c>
      <c r="C46" s="688">
        <v>30</v>
      </c>
      <c r="D46" s="688" t="s">
        <v>993</v>
      </c>
      <c r="E46" s="688" t="s">
        <v>1836</v>
      </c>
      <c r="F46" s="688">
        <v>6</v>
      </c>
      <c r="G46" s="688" t="s">
        <v>2169</v>
      </c>
      <c r="H46" s="708" t="s">
        <v>821</v>
      </c>
      <c r="I46" s="679">
        <v>58007607</v>
      </c>
      <c r="J46" s="679">
        <v>0</v>
      </c>
      <c r="K46" s="679">
        <v>0</v>
      </c>
      <c r="L46" s="679">
        <v>0</v>
      </c>
      <c r="M46" s="679">
        <v>0</v>
      </c>
      <c r="N46" s="679">
        <v>2797500</v>
      </c>
      <c r="O46" s="679">
        <v>55210107</v>
      </c>
      <c r="P46" s="679">
        <v>838962.8616536</v>
      </c>
      <c r="Q46" s="679">
        <v>1597228.3955099999</v>
      </c>
      <c r="R46" s="697">
        <v>2.57157043</v>
      </c>
      <c r="S46" s="697">
        <v>2.5221029752055597</v>
      </c>
      <c r="T46" s="697">
        <v>5.2689876443863</v>
      </c>
      <c r="U46" s="688"/>
      <c r="V46" s="679">
        <v>1449262964.51</v>
      </c>
      <c r="W46" s="688"/>
      <c r="X46" s="697">
        <v>0</v>
      </c>
      <c r="Y46" s="688"/>
      <c r="Z46" s="688"/>
      <c r="AA46" s="688"/>
      <c r="AB46" s="697" t="s">
        <v>1954</v>
      </c>
      <c r="AC46" s="835"/>
      <c r="AD46" s="688"/>
    </row>
    <row r="47" spans="1:30" hidden="1">
      <c r="A47" s="515">
        <v>26</v>
      </c>
      <c r="B47" s="515" t="s">
        <v>986</v>
      </c>
      <c r="C47" s="688">
        <v>31</v>
      </c>
      <c r="D47" s="688" t="s">
        <v>994</v>
      </c>
      <c r="E47" s="688" t="s">
        <v>1837</v>
      </c>
      <c r="F47" s="688">
        <v>6</v>
      </c>
      <c r="G47" s="688" t="s">
        <v>2169</v>
      </c>
      <c r="H47" s="708" t="s">
        <v>823</v>
      </c>
      <c r="I47" s="679">
        <v>12586161</v>
      </c>
      <c r="J47" s="679">
        <v>0</v>
      </c>
      <c r="K47" s="679">
        <v>0</v>
      </c>
      <c r="L47" s="679">
        <v>0</v>
      </c>
      <c r="M47" s="679">
        <v>0</v>
      </c>
      <c r="N47" s="679">
        <v>2281500</v>
      </c>
      <c r="O47" s="679">
        <v>10304661</v>
      </c>
      <c r="P47" s="679">
        <v>19828.301858800001</v>
      </c>
      <c r="Q47" s="679">
        <v>71308.254119999998</v>
      </c>
      <c r="R47" s="697">
        <v>0.11480775</v>
      </c>
      <c r="S47" s="697">
        <v>0.11259927533115292</v>
      </c>
      <c r="T47" s="697">
        <v>0.96083953563768898</v>
      </c>
      <c r="U47" s="688"/>
      <c r="V47" s="679">
        <v>75699099.900000006</v>
      </c>
      <c r="W47" s="688"/>
      <c r="X47" s="697">
        <v>0</v>
      </c>
      <c r="Y47" s="688"/>
      <c r="Z47" s="688"/>
      <c r="AA47" s="688"/>
      <c r="AB47" s="697" t="s">
        <v>1954</v>
      </c>
      <c r="AC47" s="835"/>
      <c r="AD47" s="688"/>
    </row>
    <row r="48" spans="1:30" hidden="1">
      <c r="A48" s="515">
        <v>26</v>
      </c>
      <c r="B48" s="515" t="s">
        <v>986</v>
      </c>
      <c r="C48" s="688">
        <v>32</v>
      </c>
      <c r="D48" s="688" t="s">
        <v>1346</v>
      </c>
      <c r="E48" s="688" t="s">
        <v>1581</v>
      </c>
      <c r="F48" s="688">
        <v>6</v>
      </c>
      <c r="G48" s="688" t="s">
        <v>2169</v>
      </c>
      <c r="H48" s="708" t="s">
        <v>824</v>
      </c>
      <c r="I48" s="679">
        <v>113842</v>
      </c>
      <c r="J48" s="679">
        <v>0</v>
      </c>
      <c r="K48" s="679">
        <v>0</v>
      </c>
      <c r="L48" s="679">
        <v>0</v>
      </c>
      <c r="M48" s="679">
        <v>0</v>
      </c>
      <c r="N48" s="679">
        <v>0</v>
      </c>
      <c r="O48" s="679">
        <v>113842</v>
      </c>
      <c r="P48" s="679">
        <v>13407.560420199999</v>
      </c>
      <c r="Q48" s="679">
        <v>26121.046899999998</v>
      </c>
      <c r="R48" s="697">
        <v>4.2055420000000003E-2</v>
      </c>
      <c r="S48" s="697">
        <v>4.1246430558817028E-2</v>
      </c>
      <c r="T48" s="697">
        <v>1.02281096109927E-2</v>
      </c>
      <c r="U48" s="688"/>
      <c r="V48" s="679">
        <v>22592485</v>
      </c>
      <c r="W48" s="688"/>
      <c r="X48" s="697">
        <v>0</v>
      </c>
      <c r="Y48" s="688"/>
      <c r="Z48" s="688"/>
      <c r="AA48" s="688"/>
      <c r="AB48" s="697" t="s">
        <v>1954</v>
      </c>
      <c r="AC48" s="835"/>
      <c r="AD48" s="688"/>
    </row>
    <row r="49" spans="1:30" hidden="1">
      <c r="A49" s="515">
        <v>26</v>
      </c>
      <c r="B49" s="515" t="s">
        <v>986</v>
      </c>
      <c r="C49" s="688">
        <v>33</v>
      </c>
      <c r="D49" s="688" t="s">
        <v>995</v>
      </c>
      <c r="E49" s="688" t="s">
        <v>1838</v>
      </c>
      <c r="F49" s="688">
        <v>6</v>
      </c>
      <c r="G49" s="688" t="s">
        <v>2169</v>
      </c>
      <c r="H49" s="708" t="s">
        <v>826</v>
      </c>
      <c r="I49" s="679">
        <v>1462078</v>
      </c>
      <c r="J49" s="679">
        <v>0</v>
      </c>
      <c r="K49" s="679">
        <v>0</v>
      </c>
      <c r="L49" s="679">
        <v>0</v>
      </c>
      <c r="M49" s="679">
        <v>0</v>
      </c>
      <c r="N49" s="679">
        <v>350000</v>
      </c>
      <c r="O49" s="679">
        <v>1112078</v>
      </c>
      <c r="P49" s="679">
        <v>33063.573026700004</v>
      </c>
      <c r="Q49" s="679">
        <v>56882.789700000001</v>
      </c>
      <c r="R49" s="697">
        <v>9.1582460000000004E-2</v>
      </c>
      <c r="S49" s="697">
        <v>8.9820750459769769E-2</v>
      </c>
      <c r="T49" s="697">
        <v>5.2271271881419397E-2</v>
      </c>
      <c r="U49" s="688"/>
      <c r="V49" s="679">
        <v>263940702.90000001</v>
      </c>
      <c r="W49" s="688"/>
      <c r="X49" s="697">
        <v>0</v>
      </c>
      <c r="Y49" s="688"/>
      <c r="Z49" s="688"/>
      <c r="AA49" s="688"/>
      <c r="AB49" s="697" t="s">
        <v>1954</v>
      </c>
      <c r="AC49" s="835"/>
      <c r="AD49" s="688"/>
    </row>
    <row r="50" spans="1:30" hidden="1">
      <c r="A50" s="515">
        <v>26</v>
      </c>
      <c r="B50" s="515" t="s">
        <v>986</v>
      </c>
      <c r="C50" s="688">
        <v>34</v>
      </c>
      <c r="D50" s="688" t="s">
        <v>996</v>
      </c>
      <c r="E50" s="688" t="s">
        <v>1839</v>
      </c>
      <c r="F50" s="688">
        <v>6</v>
      </c>
      <c r="G50" s="688" t="s">
        <v>2169</v>
      </c>
      <c r="H50" s="708" t="s">
        <v>827</v>
      </c>
      <c r="I50" s="679">
        <v>4151532</v>
      </c>
      <c r="J50" s="679">
        <v>0</v>
      </c>
      <c r="K50" s="679">
        <v>0</v>
      </c>
      <c r="L50" s="679">
        <v>0</v>
      </c>
      <c r="M50" s="679">
        <v>0</v>
      </c>
      <c r="N50" s="679">
        <v>2500000</v>
      </c>
      <c r="O50" s="679">
        <v>1651532</v>
      </c>
      <c r="P50" s="679">
        <v>2495.1703748</v>
      </c>
      <c r="Q50" s="679">
        <v>3237.0027200000004</v>
      </c>
      <c r="R50" s="697">
        <v>5.21164E-3</v>
      </c>
      <c r="S50" s="697">
        <v>5.1113880856429941E-3</v>
      </c>
      <c r="T50" s="697">
        <v>1.6029853949555199E-2</v>
      </c>
      <c r="U50" s="688"/>
      <c r="V50" s="679">
        <v>180986389.09999999</v>
      </c>
      <c r="W50" s="688"/>
      <c r="X50" s="697">
        <v>0</v>
      </c>
      <c r="Y50" s="688"/>
      <c r="Z50" s="688"/>
      <c r="AA50" s="688"/>
      <c r="AB50" s="697" t="s">
        <v>1954</v>
      </c>
      <c r="AC50" s="835"/>
      <c r="AD50" s="688"/>
    </row>
    <row r="51" spans="1:30" hidden="1">
      <c r="A51" s="515">
        <v>26</v>
      </c>
      <c r="B51" s="515" t="s">
        <v>986</v>
      </c>
      <c r="C51" s="688">
        <v>35</v>
      </c>
      <c r="D51" s="688" t="s">
        <v>997</v>
      </c>
      <c r="E51" s="688" t="s">
        <v>1840</v>
      </c>
      <c r="F51" s="688">
        <v>6</v>
      </c>
      <c r="G51" s="688" t="s">
        <v>2169</v>
      </c>
      <c r="H51" s="708" t="s">
        <v>828</v>
      </c>
      <c r="I51" s="679">
        <v>3823804</v>
      </c>
      <c r="J51" s="679">
        <v>0</v>
      </c>
      <c r="K51" s="679">
        <v>0</v>
      </c>
      <c r="L51" s="679">
        <v>0</v>
      </c>
      <c r="M51" s="679">
        <v>0</v>
      </c>
      <c r="N51" s="679">
        <v>590500</v>
      </c>
      <c r="O51" s="860">
        <v>3233304</v>
      </c>
      <c r="P51" s="679">
        <v>8315.0449012000008</v>
      </c>
      <c r="Q51" s="679">
        <v>21016.475999999999</v>
      </c>
      <c r="R51" s="697">
        <v>3.3836959999999999E-2</v>
      </c>
      <c r="S51" s="697">
        <v>3.3186059549743567E-2</v>
      </c>
      <c r="T51" s="697">
        <v>0.32068837673939399</v>
      </c>
      <c r="U51" s="688"/>
      <c r="V51" s="679">
        <v>219201692.66999999</v>
      </c>
      <c r="W51" s="688"/>
      <c r="X51" s="697">
        <v>0</v>
      </c>
      <c r="Y51" s="688"/>
      <c r="Z51" s="688"/>
      <c r="AA51" s="688"/>
      <c r="AB51" s="697" t="s">
        <v>1954</v>
      </c>
      <c r="AC51" s="835"/>
      <c r="AD51" s="688"/>
    </row>
    <row r="52" spans="1:30" hidden="1">
      <c r="A52" s="515">
        <v>26</v>
      </c>
      <c r="B52" s="515" t="s">
        <v>986</v>
      </c>
      <c r="C52" s="688">
        <v>36</v>
      </c>
      <c r="D52" s="688" t="s">
        <v>998</v>
      </c>
      <c r="E52" s="688" t="s">
        <v>1583</v>
      </c>
      <c r="F52" s="688">
        <v>6</v>
      </c>
      <c r="G52" s="688" t="s">
        <v>2169</v>
      </c>
      <c r="H52" s="708" t="s">
        <v>2057</v>
      </c>
      <c r="I52" s="679">
        <v>11179004</v>
      </c>
      <c r="J52" s="679">
        <v>0</v>
      </c>
      <c r="K52" s="679">
        <v>0</v>
      </c>
      <c r="L52" s="679">
        <v>20878413</v>
      </c>
      <c r="M52" s="679">
        <v>0</v>
      </c>
      <c r="N52" s="679">
        <v>11177000</v>
      </c>
      <c r="O52" s="860">
        <v>20880417</v>
      </c>
      <c r="P52" s="679">
        <v>32573.7912</v>
      </c>
      <c r="Q52" s="679">
        <v>35496.708899999998</v>
      </c>
      <c r="R52" s="697">
        <v>5.7150430000000002E-2</v>
      </c>
      <c r="S52" s="697">
        <v>5.6051066571546654E-2</v>
      </c>
      <c r="T52" s="697">
        <v>0.78156832926786102</v>
      </c>
      <c r="U52" s="688"/>
      <c r="V52" s="679">
        <v>41238248.759999998</v>
      </c>
      <c r="W52" s="688"/>
      <c r="X52" s="697">
        <v>0</v>
      </c>
      <c r="Y52" s="688"/>
      <c r="Z52" s="688"/>
      <c r="AA52" s="688"/>
      <c r="AB52" s="697" t="s">
        <v>1954</v>
      </c>
      <c r="AC52" s="835"/>
      <c r="AD52" s="688"/>
    </row>
    <row r="53" spans="1:30" hidden="1">
      <c r="A53" s="515">
        <v>26</v>
      </c>
      <c r="B53" s="515" t="s">
        <v>986</v>
      </c>
      <c r="C53" s="688">
        <v>37</v>
      </c>
      <c r="D53" s="688" t="s">
        <v>1348</v>
      </c>
      <c r="E53" s="688" t="s">
        <v>1842</v>
      </c>
      <c r="F53" s="688">
        <v>6</v>
      </c>
      <c r="G53" s="688" t="s">
        <v>2169</v>
      </c>
      <c r="H53" s="708" t="s">
        <v>830</v>
      </c>
      <c r="I53" s="679">
        <v>2507478</v>
      </c>
      <c r="J53" s="679">
        <v>0</v>
      </c>
      <c r="K53" s="679">
        <v>0</v>
      </c>
      <c r="L53" s="679">
        <v>0</v>
      </c>
      <c r="M53" s="679">
        <v>0</v>
      </c>
      <c r="N53" s="679">
        <v>1975500</v>
      </c>
      <c r="O53" s="860">
        <v>531978</v>
      </c>
      <c r="P53" s="679">
        <v>1111.8340201000001</v>
      </c>
      <c r="Q53" s="679">
        <v>1893.84168</v>
      </c>
      <c r="R53" s="697">
        <v>3.0491200000000002E-3</v>
      </c>
      <c r="S53" s="697">
        <v>2.9904700850069445E-3</v>
      </c>
      <c r="T53" s="697">
        <v>4.9349542421767499E-2</v>
      </c>
      <c r="U53" s="688"/>
      <c r="V53" s="679">
        <v>84870204.939999998</v>
      </c>
      <c r="W53" s="688"/>
      <c r="X53" s="697">
        <v>0</v>
      </c>
      <c r="Y53" s="688"/>
      <c r="Z53" s="688"/>
      <c r="AA53" s="688"/>
      <c r="AB53" s="697" t="s">
        <v>1954</v>
      </c>
      <c r="AC53" s="835"/>
      <c r="AD53" s="688"/>
    </row>
    <row r="54" spans="1:30" hidden="1">
      <c r="A54" s="515">
        <v>26</v>
      </c>
      <c r="B54" s="515" t="s">
        <v>986</v>
      </c>
      <c r="C54" s="688">
        <v>38</v>
      </c>
      <c r="D54" s="688" t="s">
        <v>1000</v>
      </c>
      <c r="E54" s="688" t="s">
        <v>1841</v>
      </c>
      <c r="F54" s="688">
        <v>6</v>
      </c>
      <c r="G54" s="688" t="s">
        <v>2169</v>
      </c>
      <c r="H54" s="708" t="s">
        <v>829</v>
      </c>
      <c r="I54" s="679">
        <v>117273049</v>
      </c>
      <c r="J54" s="679">
        <v>0</v>
      </c>
      <c r="K54" s="679">
        <v>0</v>
      </c>
      <c r="L54" s="679">
        <v>0</v>
      </c>
      <c r="M54" s="679">
        <v>0</v>
      </c>
      <c r="N54" s="679">
        <v>4839500</v>
      </c>
      <c r="O54" s="860">
        <v>112433549</v>
      </c>
      <c r="P54" s="679">
        <v>359132.50879420002</v>
      </c>
      <c r="Q54" s="679">
        <v>1495366.2017000001</v>
      </c>
      <c r="R54" s="697">
        <v>2.4075702099999998</v>
      </c>
      <c r="S54" s="697">
        <v>2.3612575114062921</v>
      </c>
      <c r="T54" s="697">
        <v>10.198391964903999</v>
      </c>
      <c r="U54" s="688"/>
      <c r="V54" s="679">
        <v>1782419531.1700001</v>
      </c>
      <c r="W54" s="688"/>
      <c r="X54" s="697">
        <v>0</v>
      </c>
      <c r="Y54" s="688"/>
      <c r="Z54" s="688"/>
      <c r="AA54" s="688"/>
      <c r="AB54" s="697" t="s">
        <v>1954</v>
      </c>
      <c r="AC54" s="835"/>
      <c r="AD54" s="688"/>
    </row>
    <row r="55" spans="1:30" hidden="1">
      <c r="A55" s="515">
        <v>26</v>
      </c>
      <c r="B55" s="515" t="s">
        <v>986</v>
      </c>
      <c r="C55" s="688">
        <v>39</v>
      </c>
      <c r="D55" s="688" t="s">
        <v>1001</v>
      </c>
      <c r="E55" s="688" t="s">
        <v>480</v>
      </c>
      <c r="F55" s="688">
        <v>6</v>
      </c>
      <c r="G55" s="688" t="s">
        <v>2169</v>
      </c>
      <c r="H55" s="708" t="s">
        <v>831</v>
      </c>
      <c r="I55" s="679">
        <v>823599</v>
      </c>
      <c r="J55" s="679">
        <v>0</v>
      </c>
      <c r="K55" s="679">
        <v>0</v>
      </c>
      <c r="L55" s="679">
        <v>0</v>
      </c>
      <c r="M55" s="679">
        <v>0</v>
      </c>
      <c r="N55" s="679">
        <v>25000</v>
      </c>
      <c r="O55" s="860">
        <v>798599</v>
      </c>
      <c r="P55" s="679">
        <v>87889.272630099993</v>
      </c>
      <c r="Q55" s="679">
        <v>117170.44528</v>
      </c>
      <c r="R55" s="697">
        <v>0.18864681999999999</v>
      </c>
      <c r="S55" s="697">
        <v>0.18501795327304399</v>
      </c>
      <c r="T55" s="697">
        <v>6.5235438882053007E-2</v>
      </c>
      <c r="U55" s="688"/>
      <c r="V55" s="679">
        <v>62807059.960000001</v>
      </c>
      <c r="W55" s="688"/>
      <c r="X55" s="697">
        <v>0</v>
      </c>
      <c r="Y55" s="688"/>
      <c r="Z55" s="688"/>
      <c r="AA55" s="688"/>
      <c r="AB55" s="697" t="s">
        <v>1954</v>
      </c>
      <c r="AC55" s="835"/>
      <c r="AD55" s="688"/>
    </row>
    <row r="56" spans="1:30" hidden="1">
      <c r="C56" s="688"/>
      <c r="D56" s="688"/>
      <c r="E56" s="688"/>
      <c r="F56" s="688"/>
      <c r="G56" s="701" t="s">
        <v>2170</v>
      </c>
      <c r="H56" s="710"/>
      <c r="I56" s="492">
        <v>337807554</v>
      </c>
      <c r="J56" s="492">
        <v>0</v>
      </c>
      <c r="K56" s="492">
        <v>0</v>
      </c>
      <c r="L56" s="492">
        <v>20878413</v>
      </c>
      <c r="M56" s="649">
        <v>0</v>
      </c>
      <c r="N56" s="492">
        <v>36054900</v>
      </c>
      <c r="O56" s="861">
        <v>322631067</v>
      </c>
      <c r="P56" s="492">
        <v>2826163.7716152002</v>
      </c>
      <c r="Q56" s="492">
        <v>7863149.5783200003</v>
      </c>
      <c r="R56" s="493">
        <v>12.659831870000001</v>
      </c>
      <c r="S56" s="493">
        <v>12.416303768275355</v>
      </c>
      <c r="T56" s="626"/>
      <c r="U56" s="688"/>
      <c r="V56" s="679" t="e">
        <v>#N/A</v>
      </c>
      <c r="W56" s="688">
        <v>0</v>
      </c>
      <c r="X56" s="697">
        <v>0</v>
      </c>
      <c r="Y56" s="688">
        <v>0</v>
      </c>
      <c r="Z56" s="688">
        <v>0</v>
      </c>
      <c r="AA56" s="688">
        <v>0</v>
      </c>
      <c r="AB56" s="697" t="e">
        <v>#N/A</v>
      </c>
      <c r="AC56" s="835">
        <v>0</v>
      </c>
      <c r="AD56" s="688">
        <v>0</v>
      </c>
    </row>
    <row r="57" spans="1:30" hidden="1">
      <c r="C57" s="688"/>
      <c r="D57" s="688"/>
      <c r="E57" s="688"/>
      <c r="F57" s="688"/>
      <c r="G57" s="701"/>
      <c r="H57" s="693" t="s">
        <v>2171</v>
      </c>
      <c r="I57" s="625"/>
      <c r="J57" s="625"/>
      <c r="K57" s="625"/>
      <c r="L57" s="625"/>
      <c r="M57" s="679"/>
      <c r="N57" s="625"/>
      <c r="O57" s="625"/>
      <c r="P57" s="625"/>
      <c r="Q57" s="625"/>
      <c r="R57" s="626"/>
      <c r="S57" s="626"/>
      <c r="T57" s="626"/>
      <c r="U57" s="688"/>
      <c r="V57" s="679"/>
      <c r="W57" s="688"/>
      <c r="X57" s="697"/>
      <c r="Y57" s="688"/>
      <c r="Z57" s="688"/>
      <c r="AA57" s="688"/>
      <c r="AB57" s="697"/>
      <c r="AC57" s="835"/>
      <c r="AD57" s="688"/>
    </row>
    <row r="58" spans="1:30" hidden="1">
      <c r="A58" s="515">
        <v>17</v>
      </c>
      <c r="B58" s="515" t="s">
        <v>931</v>
      </c>
      <c r="C58" s="688">
        <v>40</v>
      </c>
      <c r="D58" s="688" t="s">
        <v>1170</v>
      </c>
      <c r="E58" s="688" t="s">
        <v>1720</v>
      </c>
      <c r="F58" s="688">
        <v>8</v>
      </c>
      <c r="G58" s="688" t="s">
        <v>2171</v>
      </c>
      <c r="H58" s="708" t="s">
        <v>701</v>
      </c>
      <c r="I58" s="679">
        <v>93592</v>
      </c>
      <c r="J58" s="679">
        <v>0</v>
      </c>
      <c r="K58" s="679">
        <v>0</v>
      </c>
      <c r="L58" s="679">
        <v>0</v>
      </c>
      <c r="M58" s="679">
        <v>0</v>
      </c>
      <c r="N58" s="679">
        <v>0</v>
      </c>
      <c r="O58" s="679">
        <v>93592</v>
      </c>
      <c r="P58" s="679">
        <v>0</v>
      </c>
      <c r="Q58" s="679">
        <v>832.9688000000001</v>
      </c>
      <c r="R58" s="697">
        <v>1.3411E-3</v>
      </c>
      <c r="S58" s="697">
        <v>1.3152991110345258E-3</v>
      </c>
      <c r="T58" s="697">
        <v>1.2114214709156299</v>
      </c>
      <c r="U58" s="688"/>
      <c r="V58" s="679">
        <v>936858.46</v>
      </c>
      <c r="W58" s="688"/>
      <c r="X58" s="697">
        <v>0</v>
      </c>
      <c r="Y58" s="688"/>
      <c r="Z58" s="688"/>
      <c r="AA58" s="688"/>
      <c r="AB58" s="697" t="s">
        <v>1954</v>
      </c>
      <c r="AC58" s="835"/>
      <c r="AD58" s="688"/>
    </row>
    <row r="59" spans="1:30" hidden="1">
      <c r="A59" s="515">
        <v>17</v>
      </c>
      <c r="B59" s="515" t="s">
        <v>931</v>
      </c>
      <c r="C59" s="688">
        <v>41</v>
      </c>
      <c r="D59" s="688" t="s">
        <v>1177</v>
      </c>
      <c r="E59" s="688" t="s">
        <v>1724</v>
      </c>
      <c r="F59" s="688">
        <v>8</v>
      </c>
      <c r="G59" s="688" t="s">
        <v>2171</v>
      </c>
      <c r="H59" s="708" t="s">
        <v>706</v>
      </c>
      <c r="I59" s="679">
        <v>918523</v>
      </c>
      <c r="J59" s="679">
        <v>0</v>
      </c>
      <c r="K59" s="679">
        <v>0</v>
      </c>
      <c r="L59" s="679">
        <v>0</v>
      </c>
      <c r="M59" s="679">
        <v>0</v>
      </c>
      <c r="N59" s="679">
        <v>555000</v>
      </c>
      <c r="O59" s="679">
        <v>363523</v>
      </c>
      <c r="P59" s="679">
        <v>436.22753669999997</v>
      </c>
      <c r="Q59" s="679">
        <v>803.38582999999994</v>
      </c>
      <c r="R59" s="697">
        <v>1.2934699999999999E-3</v>
      </c>
      <c r="S59" s="697">
        <v>1.2685861319376361E-3</v>
      </c>
      <c r="T59" s="697">
        <v>0.14012367878669399</v>
      </c>
      <c r="U59" s="688"/>
      <c r="V59" s="679">
        <v>22757009.850000001</v>
      </c>
      <c r="W59" s="688"/>
      <c r="X59" s="697">
        <v>0</v>
      </c>
      <c r="Y59" s="688"/>
      <c r="Z59" s="688"/>
      <c r="AA59" s="688"/>
      <c r="AB59" s="697" t="s">
        <v>1954</v>
      </c>
      <c r="AC59" s="835"/>
      <c r="AD59" s="688"/>
    </row>
    <row r="60" spans="1:30" hidden="1">
      <c r="A60" s="515">
        <v>17</v>
      </c>
      <c r="B60" s="515" t="s">
        <v>931</v>
      </c>
      <c r="C60" s="688">
        <v>42</v>
      </c>
      <c r="D60" s="688" t="s">
        <v>1722</v>
      </c>
      <c r="E60" s="688" t="s">
        <v>1723</v>
      </c>
      <c r="F60" s="688">
        <v>8</v>
      </c>
      <c r="G60" s="688" t="s">
        <v>2171</v>
      </c>
      <c r="H60" s="708" t="s">
        <v>1174</v>
      </c>
      <c r="I60" s="679">
        <v>358753</v>
      </c>
      <c r="J60" s="679">
        <v>0</v>
      </c>
      <c r="K60" s="679">
        <v>0</v>
      </c>
      <c r="L60" s="679">
        <v>0</v>
      </c>
      <c r="M60" s="679">
        <v>0</v>
      </c>
      <c r="N60" s="679">
        <v>0</v>
      </c>
      <c r="O60" s="679">
        <v>358753</v>
      </c>
      <c r="P60" s="679">
        <v>0</v>
      </c>
      <c r="Q60" s="679">
        <v>0</v>
      </c>
      <c r="R60" s="697">
        <v>0</v>
      </c>
      <c r="S60" s="697">
        <v>0</v>
      </c>
      <c r="T60" s="697">
        <v>4.8135381725479602</v>
      </c>
      <c r="U60" s="688"/>
      <c r="V60" s="679">
        <v>3587538.87</v>
      </c>
      <c r="W60" s="688"/>
      <c r="X60" s="697">
        <v>0</v>
      </c>
      <c r="Y60" s="688"/>
      <c r="Z60" s="688"/>
      <c r="AA60" s="688"/>
      <c r="AB60" s="697" t="s">
        <v>1954</v>
      </c>
      <c r="AC60" s="835" t="s">
        <v>2226</v>
      </c>
      <c r="AD60" s="688"/>
    </row>
    <row r="61" spans="1:30" hidden="1">
      <c r="A61" s="515">
        <v>17</v>
      </c>
      <c r="B61" s="515" t="s">
        <v>931</v>
      </c>
      <c r="C61" s="688">
        <v>43</v>
      </c>
      <c r="D61" s="688" t="s">
        <v>1180</v>
      </c>
      <c r="E61" s="688" t="s">
        <v>1725</v>
      </c>
      <c r="F61" s="688">
        <v>8</v>
      </c>
      <c r="G61" s="688" t="s">
        <v>2171</v>
      </c>
      <c r="H61" s="708" t="s">
        <v>709</v>
      </c>
      <c r="I61" s="679">
        <v>1142800</v>
      </c>
      <c r="J61" s="679">
        <v>0</v>
      </c>
      <c r="K61" s="679">
        <v>0</v>
      </c>
      <c r="L61" s="679">
        <v>0</v>
      </c>
      <c r="M61" s="679">
        <v>0</v>
      </c>
      <c r="N61" s="679">
        <v>2000</v>
      </c>
      <c r="O61" s="679">
        <v>1140800</v>
      </c>
      <c r="P61" s="679">
        <v>0</v>
      </c>
      <c r="Q61" s="679">
        <v>7825.8879999999999</v>
      </c>
      <c r="R61" s="697">
        <v>1.2599839999999999E-2</v>
      </c>
      <c r="S61" s="697">
        <v>1.2357465885223747E-2</v>
      </c>
      <c r="T61" s="697">
        <v>7.5166370165381799</v>
      </c>
      <c r="U61" s="688"/>
      <c r="V61" s="679">
        <v>13899220.609999999</v>
      </c>
      <c r="W61" s="688"/>
      <c r="X61" s="697">
        <v>0</v>
      </c>
      <c r="Y61" s="688"/>
      <c r="Z61" s="688"/>
      <c r="AA61" s="688"/>
      <c r="AB61" s="697" t="s">
        <v>1954</v>
      </c>
      <c r="AC61" s="835"/>
      <c r="AD61" s="688"/>
    </row>
    <row r="62" spans="1:30" hidden="1">
      <c r="A62" s="515">
        <v>17</v>
      </c>
      <c r="B62" s="515" t="s">
        <v>931</v>
      </c>
      <c r="C62" s="688">
        <v>44</v>
      </c>
      <c r="D62" s="688" t="s">
        <v>1185</v>
      </c>
      <c r="E62" s="688" t="s">
        <v>1728</v>
      </c>
      <c r="F62" s="688">
        <v>8</v>
      </c>
      <c r="G62" s="688" t="s">
        <v>2171</v>
      </c>
      <c r="H62" s="708" t="s">
        <v>713</v>
      </c>
      <c r="I62" s="679">
        <v>80578</v>
      </c>
      <c r="J62" s="679">
        <v>0</v>
      </c>
      <c r="K62" s="679">
        <v>0</v>
      </c>
      <c r="L62" s="679">
        <v>0</v>
      </c>
      <c r="M62" s="679">
        <v>0</v>
      </c>
      <c r="N62" s="679">
        <v>0</v>
      </c>
      <c r="O62" s="679">
        <v>80578</v>
      </c>
      <c r="P62" s="679">
        <v>392.03325000000001</v>
      </c>
      <c r="Q62" s="679">
        <v>3335.9292</v>
      </c>
      <c r="R62" s="697">
        <v>5.3709099999999996E-3</v>
      </c>
      <c r="S62" s="697">
        <v>5.2675979115113514E-3</v>
      </c>
      <c r="T62" s="697">
        <v>2.2062866217622199</v>
      </c>
      <c r="U62" s="688"/>
      <c r="V62" s="679">
        <v>672322</v>
      </c>
      <c r="W62" s="688"/>
      <c r="X62" s="697">
        <v>0</v>
      </c>
      <c r="Y62" s="688"/>
      <c r="Z62" s="688"/>
      <c r="AA62" s="688"/>
      <c r="AB62" s="697" t="s">
        <v>1954</v>
      </c>
      <c r="AC62" s="835"/>
      <c r="AD62" s="688"/>
    </row>
    <row r="63" spans="1:30" hidden="1">
      <c r="A63" s="515">
        <v>17</v>
      </c>
      <c r="B63" s="515" t="s">
        <v>931</v>
      </c>
      <c r="C63" s="688">
        <v>45</v>
      </c>
      <c r="D63" s="688" t="s">
        <v>1190</v>
      </c>
      <c r="E63" s="688" t="s">
        <v>1731</v>
      </c>
      <c r="F63" s="688">
        <v>8</v>
      </c>
      <c r="G63" s="688" t="s">
        <v>2171</v>
      </c>
      <c r="H63" s="708" t="s">
        <v>716</v>
      </c>
      <c r="I63" s="679">
        <v>602461</v>
      </c>
      <c r="J63" s="679">
        <v>0</v>
      </c>
      <c r="K63" s="679">
        <v>0</v>
      </c>
      <c r="L63" s="679">
        <v>0</v>
      </c>
      <c r="M63" s="679">
        <v>0</v>
      </c>
      <c r="N63" s="679">
        <v>20000</v>
      </c>
      <c r="O63" s="679">
        <v>582461</v>
      </c>
      <c r="P63" s="679">
        <v>0</v>
      </c>
      <c r="Q63" s="679">
        <v>3494.7660000000001</v>
      </c>
      <c r="R63" s="697">
        <v>5.6266399999999996E-3</v>
      </c>
      <c r="S63" s="697">
        <v>5.5184091085688745E-3</v>
      </c>
      <c r="T63" s="697">
        <v>5.9428731762064997</v>
      </c>
      <c r="U63" s="688"/>
      <c r="V63" s="679">
        <v>8190215.2800000003</v>
      </c>
      <c r="W63" s="688"/>
      <c r="X63" s="697">
        <v>0</v>
      </c>
      <c r="Y63" s="688"/>
      <c r="Z63" s="688"/>
      <c r="AA63" s="688"/>
      <c r="AB63" s="697" t="s">
        <v>1954</v>
      </c>
      <c r="AC63" s="835"/>
      <c r="AD63" s="688"/>
    </row>
    <row r="64" spans="1:30" hidden="1">
      <c r="A64" s="515">
        <v>17</v>
      </c>
      <c r="B64" s="515" t="s">
        <v>931</v>
      </c>
      <c r="C64" s="688">
        <v>46</v>
      </c>
      <c r="D64" s="818" t="s">
        <v>1428</v>
      </c>
      <c r="E64" s="688" t="s">
        <v>1736</v>
      </c>
      <c r="F64" s="688">
        <v>8</v>
      </c>
      <c r="G64" s="688" t="s">
        <v>2171</v>
      </c>
      <c r="H64" s="708" t="s">
        <v>1429</v>
      </c>
      <c r="I64" s="679">
        <v>1048579</v>
      </c>
      <c r="J64" s="679">
        <v>0</v>
      </c>
      <c r="K64" s="679">
        <v>0</v>
      </c>
      <c r="L64" s="679">
        <v>0</v>
      </c>
      <c r="M64" s="679">
        <v>0</v>
      </c>
      <c r="N64" s="679">
        <v>0</v>
      </c>
      <c r="O64" s="679">
        <v>1048579</v>
      </c>
      <c r="P64" s="679">
        <v>5505.0394500000002</v>
      </c>
      <c r="Q64" s="679">
        <v>54440.334237800002</v>
      </c>
      <c r="R64" s="697">
        <v>8.7650049999999993E-2</v>
      </c>
      <c r="S64" s="697">
        <v>8.59639919615246E-2</v>
      </c>
      <c r="T64" s="697">
        <v>4.9050647936671599</v>
      </c>
      <c r="U64" s="688"/>
      <c r="V64" s="679">
        <v>7356904.7699999996</v>
      </c>
      <c r="W64" s="688"/>
      <c r="X64" s="697">
        <v>0</v>
      </c>
      <c r="Y64" s="688"/>
      <c r="Z64" s="688"/>
      <c r="AA64" s="688"/>
      <c r="AB64" s="697" t="s">
        <v>1954</v>
      </c>
      <c r="AC64" s="835"/>
      <c r="AD64" s="688"/>
    </row>
    <row r="65" spans="1:30" hidden="1">
      <c r="A65" s="515">
        <v>17</v>
      </c>
      <c r="B65" s="515" t="s">
        <v>931</v>
      </c>
      <c r="C65" s="688">
        <v>47</v>
      </c>
      <c r="D65" s="688" t="s">
        <v>1194</v>
      </c>
      <c r="E65" s="688" t="s">
        <v>1737</v>
      </c>
      <c r="F65" s="688">
        <v>8</v>
      </c>
      <c r="G65" s="688" t="s">
        <v>2171</v>
      </c>
      <c r="H65" s="708" t="s">
        <v>718</v>
      </c>
      <c r="I65" s="679">
        <v>852681</v>
      </c>
      <c r="J65" s="679">
        <v>0</v>
      </c>
      <c r="K65" s="679">
        <v>0</v>
      </c>
      <c r="L65" s="679">
        <v>0</v>
      </c>
      <c r="M65" s="679">
        <v>0</v>
      </c>
      <c r="N65" s="679">
        <v>0</v>
      </c>
      <c r="O65" s="679">
        <v>852681</v>
      </c>
      <c r="P65" s="679">
        <v>0</v>
      </c>
      <c r="Q65" s="679">
        <v>51970.906950000004</v>
      </c>
      <c r="R65" s="697">
        <v>8.3674219999999994E-2</v>
      </c>
      <c r="S65" s="697">
        <v>8.2064643610892815E-2</v>
      </c>
      <c r="T65" s="697">
        <v>6.8666027798804903</v>
      </c>
      <c r="U65" s="688"/>
      <c r="V65" s="679">
        <v>10488217.789999999</v>
      </c>
      <c r="W65" s="688"/>
      <c r="X65" s="697">
        <v>0</v>
      </c>
      <c r="Y65" s="688"/>
      <c r="Z65" s="688"/>
      <c r="AA65" s="688"/>
      <c r="AB65" s="697" t="s">
        <v>1954</v>
      </c>
      <c r="AC65" s="835"/>
      <c r="AD65" s="688"/>
    </row>
    <row r="66" spans="1:30" hidden="1">
      <c r="A66" s="515">
        <v>17</v>
      </c>
      <c r="B66" s="515" t="s">
        <v>931</v>
      </c>
      <c r="C66" s="688">
        <v>48</v>
      </c>
      <c r="D66" s="818" t="s">
        <v>1733</v>
      </c>
      <c r="E66" s="688" t="s">
        <v>1734</v>
      </c>
      <c r="F66" s="688">
        <v>8</v>
      </c>
      <c r="G66" s="688" t="s">
        <v>2171</v>
      </c>
      <c r="H66" s="708" t="s">
        <v>1735</v>
      </c>
      <c r="I66" s="679">
        <v>1204498</v>
      </c>
      <c r="J66" s="679">
        <v>0</v>
      </c>
      <c r="K66" s="679">
        <v>0</v>
      </c>
      <c r="L66" s="679">
        <v>0</v>
      </c>
      <c r="M66" s="679">
        <v>0</v>
      </c>
      <c r="N66" s="679">
        <v>105000</v>
      </c>
      <c r="O66" s="679">
        <v>1099498</v>
      </c>
      <c r="P66" s="679">
        <v>1388.9559022999999</v>
      </c>
      <c r="Q66" s="679">
        <v>3738.2932000000001</v>
      </c>
      <c r="R66" s="697">
        <v>6.0187299999999999E-3</v>
      </c>
      <c r="S66" s="697">
        <v>5.9029506540297936E-3</v>
      </c>
      <c r="T66" s="697">
        <v>1.39176962025316</v>
      </c>
      <c r="U66" s="688"/>
      <c r="V66" s="679" t="e">
        <v>#N/A</v>
      </c>
      <c r="W66" s="688"/>
      <c r="X66" s="697">
        <v>0</v>
      </c>
      <c r="Y66" s="688"/>
      <c r="Z66" s="688"/>
      <c r="AA66" s="688"/>
      <c r="AB66" s="697" t="e">
        <v>#N/A</v>
      </c>
      <c r="AC66" s="835"/>
      <c r="AD66" s="688"/>
    </row>
    <row r="67" spans="1:30" hidden="1">
      <c r="A67" s="515">
        <v>17</v>
      </c>
      <c r="B67" s="515" t="s">
        <v>931</v>
      </c>
      <c r="C67" s="688">
        <v>49</v>
      </c>
      <c r="D67" s="688" t="s">
        <v>1193</v>
      </c>
      <c r="E67" s="688" t="s">
        <v>1732</v>
      </c>
      <c r="F67" s="688">
        <v>8</v>
      </c>
      <c r="G67" s="688" t="s">
        <v>2171</v>
      </c>
      <c r="H67" s="708" t="s">
        <v>717</v>
      </c>
      <c r="I67" s="679">
        <v>754008</v>
      </c>
      <c r="J67" s="679">
        <v>0</v>
      </c>
      <c r="K67" s="679">
        <v>0</v>
      </c>
      <c r="L67" s="679">
        <v>0</v>
      </c>
      <c r="M67" s="679">
        <v>0</v>
      </c>
      <c r="N67" s="679">
        <v>0</v>
      </c>
      <c r="O67" s="679">
        <v>754008</v>
      </c>
      <c r="P67" s="679">
        <v>0</v>
      </c>
      <c r="Q67" s="679">
        <v>5353.4567999999999</v>
      </c>
      <c r="R67" s="697">
        <v>8.6191800000000006E-3</v>
      </c>
      <c r="S67" s="697">
        <v>8.4533742080156373E-3</v>
      </c>
      <c r="T67" s="697">
        <v>1.8850199999999999</v>
      </c>
      <c r="U67" s="688"/>
      <c r="V67" s="679">
        <v>10031827.109999999</v>
      </c>
      <c r="W67" s="688"/>
      <c r="X67" s="697">
        <v>0</v>
      </c>
      <c r="Y67" s="688"/>
      <c r="Z67" s="688"/>
      <c r="AA67" s="688"/>
      <c r="AB67" s="697" t="s">
        <v>1954</v>
      </c>
      <c r="AC67" s="835"/>
      <c r="AD67" s="688"/>
    </row>
    <row r="68" spans="1:30" hidden="1">
      <c r="A68" s="515">
        <v>17</v>
      </c>
      <c r="B68" s="515" t="s">
        <v>931</v>
      </c>
      <c r="C68" s="688">
        <v>50</v>
      </c>
      <c r="D68" s="688" t="s">
        <v>1205</v>
      </c>
      <c r="E68" s="688" t="s">
        <v>1742</v>
      </c>
      <c r="F68" s="688">
        <v>8</v>
      </c>
      <c r="G68" s="688" t="s">
        <v>2171</v>
      </c>
      <c r="H68" s="708" t="s">
        <v>721</v>
      </c>
      <c r="I68" s="679">
        <v>618595</v>
      </c>
      <c r="J68" s="679">
        <v>0</v>
      </c>
      <c r="K68" s="679">
        <v>0</v>
      </c>
      <c r="L68" s="679">
        <v>0</v>
      </c>
      <c r="M68" s="679">
        <v>0</v>
      </c>
      <c r="N68" s="679">
        <v>0</v>
      </c>
      <c r="O68" s="679">
        <v>618595</v>
      </c>
      <c r="P68" s="679">
        <v>0</v>
      </c>
      <c r="Q68" s="679">
        <v>0</v>
      </c>
      <c r="R68" s="697">
        <v>0</v>
      </c>
      <c r="S68" s="697">
        <v>0</v>
      </c>
      <c r="T68" s="697">
        <v>6.2423811253733703</v>
      </c>
      <c r="U68" s="688"/>
      <c r="V68" s="679">
        <v>7446414.9800000004</v>
      </c>
      <c r="W68" s="688"/>
      <c r="X68" s="697">
        <v>0</v>
      </c>
      <c r="Y68" s="688"/>
      <c r="Z68" s="688"/>
      <c r="AA68" s="688"/>
      <c r="AB68" s="697" t="s">
        <v>1954</v>
      </c>
      <c r="AC68" s="835" t="s">
        <v>2226</v>
      </c>
      <c r="AD68" s="688"/>
    </row>
    <row r="69" spans="1:30" hidden="1">
      <c r="A69" s="515">
        <v>17</v>
      </c>
      <c r="B69" s="515" t="s">
        <v>931</v>
      </c>
      <c r="C69" s="688">
        <v>51</v>
      </c>
      <c r="D69" s="688" t="s">
        <v>936</v>
      </c>
      <c r="E69" s="688" t="s">
        <v>1558</v>
      </c>
      <c r="F69" s="688">
        <v>8</v>
      </c>
      <c r="G69" s="688" t="s">
        <v>2171</v>
      </c>
      <c r="H69" s="708" t="s">
        <v>724</v>
      </c>
      <c r="I69" s="679">
        <v>340301</v>
      </c>
      <c r="J69" s="679">
        <v>0</v>
      </c>
      <c r="K69" s="679">
        <v>0</v>
      </c>
      <c r="L69" s="679">
        <v>0</v>
      </c>
      <c r="M69" s="679">
        <v>0</v>
      </c>
      <c r="N69" s="679">
        <v>0</v>
      </c>
      <c r="O69" s="679">
        <v>340301</v>
      </c>
      <c r="P69" s="679">
        <v>3846.9830000000002</v>
      </c>
      <c r="Q69" s="679">
        <v>35050.9</v>
      </c>
      <c r="R69" s="697">
        <v>5.6432669999999997E-2</v>
      </c>
      <c r="S69" s="697">
        <v>5.5347112173901418E-2</v>
      </c>
      <c r="T69" s="697">
        <v>1.51773086970037</v>
      </c>
      <c r="U69" s="688"/>
      <c r="V69" s="679" t="e">
        <v>#N/A</v>
      </c>
      <c r="W69" s="688"/>
      <c r="X69" s="697">
        <v>0</v>
      </c>
      <c r="Y69" s="688"/>
      <c r="Z69" s="688"/>
      <c r="AA69" s="688"/>
      <c r="AB69" s="697" t="e">
        <v>#N/A</v>
      </c>
      <c r="AC69" s="835"/>
      <c r="AD69" s="688"/>
    </row>
    <row r="70" spans="1:30" hidden="1">
      <c r="A70" s="515">
        <v>17</v>
      </c>
      <c r="B70" s="515" t="s">
        <v>931</v>
      </c>
      <c r="C70" s="688">
        <v>52</v>
      </c>
      <c r="D70" s="688" t="s">
        <v>1207</v>
      </c>
      <c r="E70" s="688" t="s">
        <v>1744</v>
      </c>
      <c r="F70" s="688">
        <v>8</v>
      </c>
      <c r="G70" s="688" t="s">
        <v>2171</v>
      </c>
      <c r="H70" s="708" t="s">
        <v>723</v>
      </c>
      <c r="I70" s="679">
        <v>224486</v>
      </c>
      <c r="J70" s="679">
        <v>0</v>
      </c>
      <c r="K70" s="679">
        <v>0</v>
      </c>
      <c r="L70" s="679">
        <v>0</v>
      </c>
      <c r="M70" s="679">
        <v>0</v>
      </c>
      <c r="N70" s="679">
        <v>0</v>
      </c>
      <c r="O70" s="679">
        <v>224486</v>
      </c>
      <c r="P70" s="679">
        <v>224.48567879999999</v>
      </c>
      <c r="Q70" s="679">
        <v>1506.30106</v>
      </c>
      <c r="R70" s="697">
        <v>2.4251799999999999E-3</v>
      </c>
      <c r="S70" s="697">
        <v>2.3785241958262588E-3</v>
      </c>
      <c r="T70" s="697">
        <v>3.9504795424549002</v>
      </c>
      <c r="U70" s="688"/>
      <c r="V70" s="679">
        <v>5059693.82</v>
      </c>
      <c r="W70" s="688"/>
      <c r="X70" s="697">
        <v>0</v>
      </c>
      <c r="Y70" s="688"/>
      <c r="Z70" s="688"/>
      <c r="AA70" s="688"/>
      <c r="AB70" s="697" t="s">
        <v>1954</v>
      </c>
      <c r="AC70" s="835"/>
      <c r="AD70" s="688"/>
    </row>
    <row r="71" spans="1:30" hidden="1">
      <c r="A71" s="515">
        <v>17</v>
      </c>
      <c r="B71" s="515" t="s">
        <v>931</v>
      </c>
      <c r="C71" s="688">
        <v>53</v>
      </c>
      <c r="D71" s="818" t="s">
        <v>1208</v>
      </c>
      <c r="E71" s="688" t="s">
        <v>1745</v>
      </c>
      <c r="F71" s="688">
        <v>8</v>
      </c>
      <c r="G71" s="688" t="s">
        <v>2171</v>
      </c>
      <c r="H71" s="708" t="s">
        <v>2053</v>
      </c>
      <c r="I71" s="679">
        <v>197424</v>
      </c>
      <c r="J71" s="679">
        <v>0</v>
      </c>
      <c r="K71" s="679">
        <v>0</v>
      </c>
      <c r="L71" s="679">
        <v>0</v>
      </c>
      <c r="M71" s="679">
        <v>0</v>
      </c>
      <c r="N71" s="679">
        <v>5000</v>
      </c>
      <c r="O71" s="679">
        <v>192424</v>
      </c>
      <c r="P71" s="679">
        <v>384.84800000000001</v>
      </c>
      <c r="Q71" s="679">
        <v>1250.7560000000001</v>
      </c>
      <c r="R71" s="697">
        <v>2.01374E-3</v>
      </c>
      <c r="S71" s="697">
        <v>1.9750058524654218E-3</v>
      </c>
      <c r="T71" s="697">
        <v>5.6034487779365802</v>
      </c>
      <c r="U71" s="688"/>
      <c r="V71" s="679">
        <v>2119760.06</v>
      </c>
      <c r="W71" s="688"/>
      <c r="X71" s="697">
        <v>0</v>
      </c>
      <c r="Y71" s="688"/>
      <c r="Z71" s="688"/>
      <c r="AA71" s="688"/>
      <c r="AB71" s="697" t="s">
        <v>1954</v>
      </c>
      <c r="AC71" s="835"/>
      <c r="AD71" s="688"/>
    </row>
    <row r="72" spans="1:30" hidden="1">
      <c r="A72" s="515">
        <v>17</v>
      </c>
      <c r="B72" s="515" t="s">
        <v>931</v>
      </c>
      <c r="C72" s="688">
        <v>54</v>
      </c>
      <c r="D72" s="688" t="s">
        <v>1202</v>
      </c>
      <c r="E72" s="688" t="s">
        <v>1739</v>
      </c>
      <c r="F72" s="688">
        <v>8</v>
      </c>
      <c r="G72" s="688" t="s">
        <v>2171</v>
      </c>
      <c r="H72" s="708" t="s">
        <v>1203</v>
      </c>
      <c r="I72" s="679">
        <v>331614</v>
      </c>
      <c r="J72" s="679">
        <v>0</v>
      </c>
      <c r="K72" s="679">
        <v>0</v>
      </c>
      <c r="L72" s="679">
        <v>0</v>
      </c>
      <c r="M72" s="679">
        <v>0</v>
      </c>
      <c r="N72" s="679">
        <v>0</v>
      </c>
      <c r="O72" s="679">
        <v>331614</v>
      </c>
      <c r="P72" s="679">
        <v>596.90519999999992</v>
      </c>
      <c r="Q72" s="679">
        <v>13058.95932</v>
      </c>
      <c r="R72" s="697">
        <v>2.1025189999999999E-2</v>
      </c>
      <c r="S72" s="697">
        <v>2.0620745440443906E-2</v>
      </c>
      <c r="T72" s="697">
        <v>10.864041410038</v>
      </c>
      <c r="U72" s="688"/>
      <c r="V72" s="679">
        <v>3010660.57</v>
      </c>
      <c r="W72" s="688"/>
      <c r="X72" s="697">
        <v>0</v>
      </c>
      <c r="Y72" s="688"/>
      <c r="Z72" s="688"/>
      <c r="AA72" s="688"/>
      <c r="AB72" s="697" t="s">
        <v>1954</v>
      </c>
      <c r="AC72" s="835"/>
      <c r="AD72" s="688"/>
    </row>
    <row r="73" spans="1:30" hidden="1">
      <c r="A73" s="515">
        <v>17</v>
      </c>
      <c r="B73" s="515" t="s">
        <v>931</v>
      </c>
      <c r="C73" s="688">
        <v>55</v>
      </c>
      <c r="D73" s="688" t="s">
        <v>934</v>
      </c>
      <c r="E73" s="688" t="s">
        <v>1557</v>
      </c>
      <c r="F73" s="688">
        <v>8</v>
      </c>
      <c r="G73" s="688" t="s">
        <v>2171</v>
      </c>
      <c r="H73" s="708" t="s">
        <v>935</v>
      </c>
      <c r="I73" s="679">
        <v>44780</v>
      </c>
      <c r="J73" s="679">
        <v>0</v>
      </c>
      <c r="K73" s="679">
        <v>0</v>
      </c>
      <c r="L73" s="679">
        <v>0</v>
      </c>
      <c r="M73" s="679">
        <v>0</v>
      </c>
      <c r="N73" s="679">
        <v>0</v>
      </c>
      <c r="O73" s="679">
        <v>44780</v>
      </c>
      <c r="P73" s="679">
        <v>34.481000000000002</v>
      </c>
      <c r="Q73" s="679">
        <v>165.23820000000001</v>
      </c>
      <c r="R73" s="697">
        <v>2.6603999999999999E-4</v>
      </c>
      <c r="S73" s="697">
        <v>2.6091932563253892E-4</v>
      </c>
      <c r="T73" s="697">
        <v>7.4633333333333302E-2</v>
      </c>
      <c r="U73" s="688"/>
      <c r="V73" s="679">
        <v>547376</v>
      </c>
      <c r="W73" s="688"/>
      <c r="X73" s="697">
        <v>0</v>
      </c>
      <c r="Y73" s="688"/>
      <c r="Z73" s="688"/>
      <c r="AA73" s="688"/>
      <c r="AB73" s="697" t="s">
        <v>1954</v>
      </c>
      <c r="AC73" s="835"/>
      <c r="AD73" s="688"/>
    </row>
    <row r="74" spans="1:30" hidden="1">
      <c r="A74" s="515">
        <v>17</v>
      </c>
      <c r="B74" s="515" t="s">
        <v>931</v>
      </c>
      <c r="C74" s="688">
        <v>56</v>
      </c>
      <c r="D74" s="818" t="s">
        <v>1740</v>
      </c>
      <c r="E74" s="688" t="s">
        <v>1741</v>
      </c>
      <c r="F74" s="688">
        <v>8</v>
      </c>
      <c r="G74" s="688" t="s">
        <v>2171</v>
      </c>
      <c r="H74" s="708" t="s">
        <v>1204</v>
      </c>
      <c r="I74" s="679">
        <v>266787</v>
      </c>
      <c r="J74" s="679">
        <v>0</v>
      </c>
      <c r="K74" s="679">
        <v>0</v>
      </c>
      <c r="L74" s="679">
        <v>0</v>
      </c>
      <c r="M74" s="679">
        <v>0</v>
      </c>
      <c r="N74" s="679">
        <v>5000</v>
      </c>
      <c r="O74" s="679">
        <v>261787</v>
      </c>
      <c r="P74" s="679">
        <v>575.93140000000005</v>
      </c>
      <c r="Q74" s="679">
        <v>1832.509</v>
      </c>
      <c r="R74" s="697">
        <v>2.9503799999999998E-3</v>
      </c>
      <c r="S74" s="697">
        <v>2.8936227367252743E-3</v>
      </c>
      <c r="T74" s="697">
        <v>3.2723374999999999</v>
      </c>
      <c r="U74" s="688"/>
      <c r="V74" s="679">
        <v>2079366.11</v>
      </c>
      <c r="W74" s="688"/>
      <c r="X74" s="697">
        <v>0</v>
      </c>
      <c r="Y74" s="688"/>
      <c r="Z74" s="688"/>
      <c r="AA74" s="688"/>
      <c r="AB74" s="697" t="s">
        <v>1954</v>
      </c>
      <c r="AC74" s="835"/>
      <c r="AD74" s="688"/>
    </row>
    <row r="75" spans="1:30" hidden="1">
      <c r="A75" s="515">
        <v>17</v>
      </c>
      <c r="B75" s="515" t="s">
        <v>931</v>
      </c>
      <c r="C75" s="688">
        <v>57</v>
      </c>
      <c r="D75" s="688" t="s">
        <v>1210</v>
      </c>
      <c r="E75" s="688" t="s">
        <v>1746</v>
      </c>
      <c r="F75" s="688">
        <v>8</v>
      </c>
      <c r="G75" s="688" t="s">
        <v>2171</v>
      </c>
      <c r="H75" s="708" t="s">
        <v>725</v>
      </c>
      <c r="I75" s="679">
        <v>704380</v>
      </c>
      <c r="J75" s="679">
        <v>0</v>
      </c>
      <c r="K75" s="679">
        <v>0</v>
      </c>
      <c r="L75" s="679">
        <v>0</v>
      </c>
      <c r="M75" s="679">
        <v>0</v>
      </c>
      <c r="N75" s="679">
        <v>0</v>
      </c>
      <c r="O75" s="679">
        <v>704380</v>
      </c>
      <c r="P75" s="679">
        <v>7482.3853638000001</v>
      </c>
      <c r="Q75" s="679">
        <v>38142.177000000003</v>
      </c>
      <c r="R75" s="697">
        <v>6.1409690000000003E-2</v>
      </c>
      <c r="S75" s="697">
        <v>6.0228392109070036E-2</v>
      </c>
      <c r="T75" s="697">
        <v>6.4326940639269399</v>
      </c>
      <c r="U75" s="688"/>
      <c r="V75" s="679" t="e">
        <v>#N/A</v>
      </c>
      <c r="W75" s="688"/>
      <c r="X75" s="697">
        <v>0</v>
      </c>
      <c r="Y75" s="688"/>
      <c r="Z75" s="688"/>
      <c r="AA75" s="688"/>
      <c r="AB75" s="697" t="e">
        <v>#N/A</v>
      </c>
      <c r="AC75" s="835"/>
      <c r="AD75" s="688"/>
    </row>
    <row r="76" spans="1:30" hidden="1">
      <c r="A76" s="515">
        <v>17</v>
      </c>
      <c r="B76" s="515" t="s">
        <v>931</v>
      </c>
      <c r="C76" s="688">
        <v>58</v>
      </c>
      <c r="D76" s="688" t="s">
        <v>1214</v>
      </c>
      <c r="E76" s="688" t="s">
        <v>1889</v>
      </c>
      <c r="F76" s="688">
        <v>8</v>
      </c>
      <c r="G76" s="688" t="s">
        <v>2171</v>
      </c>
      <c r="H76" s="708" t="s">
        <v>727</v>
      </c>
      <c r="I76" s="679">
        <v>628671</v>
      </c>
      <c r="J76" s="679">
        <v>0</v>
      </c>
      <c r="K76" s="679">
        <v>0</v>
      </c>
      <c r="L76" s="679">
        <v>0</v>
      </c>
      <c r="M76" s="679">
        <v>0</v>
      </c>
      <c r="N76" s="679">
        <v>0</v>
      </c>
      <c r="O76" s="679">
        <v>628671</v>
      </c>
      <c r="P76" s="679">
        <v>0</v>
      </c>
      <c r="Q76" s="679">
        <v>0</v>
      </c>
      <c r="R76" s="697">
        <v>0</v>
      </c>
      <c r="S76" s="697">
        <v>0</v>
      </c>
      <c r="T76" s="697">
        <v>4.4176164710842496</v>
      </c>
      <c r="U76" s="688"/>
      <c r="V76" s="679">
        <v>5467885.0800000001</v>
      </c>
      <c r="W76" s="688"/>
      <c r="X76" s="697">
        <v>0</v>
      </c>
      <c r="Y76" s="688"/>
      <c r="Z76" s="688"/>
      <c r="AA76" s="688"/>
      <c r="AB76" s="697" t="s">
        <v>1954</v>
      </c>
      <c r="AC76" s="835" t="s">
        <v>2226</v>
      </c>
      <c r="AD76" s="688"/>
    </row>
    <row r="77" spans="1:30" hidden="1">
      <c r="A77" s="515">
        <v>17</v>
      </c>
      <c r="B77" s="515" t="s">
        <v>931</v>
      </c>
      <c r="C77" s="688">
        <v>59</v>
      </c>
      <c r="D77" s="688" t="s">
        <v>1215</v>
      </c>
      <c r="E77" s="688" t="s">
        <v>1749</v>
      </c>
      <c r="F77" s="688">
        <v>8</v>
      </c>
      <c r="G77" s="688" t="s">
        <v>2171</v>
      </c>
      <c r="H77" s="708" t="s">
        <v>1216</v>
      </c>
      <c r="I77" s="679">
        <v>1768488</v>
      </c>
      <c r="J77" s="679">
        <v>0</v>
      </c>
      <c r="K77" s="679">
        <v>0</v>
      </c>
      <c r="L77" s="679">
        <v>0</v>
      </c>
      <c r="M77" s="679">
        <v>0</v>
      </c>
      <c r="N77" s="679">
        <v>0</v>
      </c>
      <c r="O77" s="679">
        <v>1768488</v>
      </c>
      <c r="P77" s="679">
        <v>13414.715179999999</v>
      </c>
      <c r="Q77" s="679">
        <v>226950.06503999999</v>
      </c>
      <c r="R77" s="697">
        <v>0.36539424999999998</v>
      </c>
      <c r="S77" s="697">
        <v>0.35836542592752546</v>
      </c>
      <c r="T77" s="697">
        <v>5.8949796499321598</v>
      </c>
      <c r="U77" s="688"/>
      <c r="V77" s="679" t="e">
        <v>#N/A</v>
      </c>
      <c r="W77" s="688"/>
      <c r="X77" s="697">
        <v>0</v>
      </c>
      <c r="Y77" s="688"/>
      <c r="Z77" s="688"/>
      <c r="AA77" s="688"/>
      <c r="AB77" s="697" t="e">
        <v>#N/A</v>
      </c>
      <c r="AC77" s="835"/>
      <c r="AD77" s="688"/>
    </row>
    <row r="78" spans="1:30" hidden="1">
      <c r="A78" s="515">
        <v>17</v>
      </c>
      <c r="B78" s="515" t="s">
        <v>931</v>
      </c>
      <c r="C78" s="688">
        <v>60</v>
      </c>
      <c r="D78" s="688" t="s">
        <v>1217</v>
      </c>
      <c r="E78" s="688" t="s">
        <v>1750</v>
      </c>
      <c r="F78" s="688">
        <v>8</v>
      </c>
      <c r="G78" s="688" t="s">
        <v>2171</v>
      </c>
      <c r="H78" s="708" t="s">
        <v>728</v>
      </c>
      <c r="I78" s="679">
        <v>67755</v>
      </c>
      <c r="J78" s="679">
        <v>0</v>
      </c>
      <c r="K78" s="679">
        <v>0</v>
      </c>
      <c r="L78" s="679">
        <v>0</v>
      </c>
      <c r="M78" s="679">
        <v>0</v>
      </c>
      <c r="N78" s="679">
        <v>0</v>
      </c>
      <c r="O78" s="679">
        <v>67755</v>
      </c>
      <c r="P78" s="679">
        <v>1231.47703</v>
      </c>
      <c r="Q78" s="679">
        <v>24042.86175</v>
      </c>
      <c r="R78" s="697">
        <v>3.8709500000000001E-2</v>
      </c>
      <c r="S78" s="697">
        <v>3.7964872977836628E-2</v>
      </c>
      <c r="T78" s="697">
        <v>1.0950303030302999</v>
      </c>
      <c r="U78" s="688"/>
      <c r="V78" s="679" t="e">
        <v>#N/A</v>
      </c>
      <c r="W78" s="688"/>
      <c r="X78" s="697">
        <v>0</v>
      </c>
      <c r="Y78" s="688"/>
      <c r="Z78" s="688"/>
      <c r="AA78" s="688"/>
      <c r="AB78" s="697" t="e">
        <v>#N/A</v>
      </c>
      <c r="AC78" s="835"/>
      <c r="AD78" s="688"/>
    </row>
    <row r="79" spans="1:30" hidden="1">
      <c r="A79" s="515">
        <v>17</v>
      </c>
      <c r="B79" s="515" t="s">
        <v>931</v>
      </c>
      <c r="C79" s="688">
        <v>61</v>
      </c>
      <c r="D79" s="688" t="s">
        <v>1223</v>
      </c>
      <c r="E79" s="688" t="s">
        <v>1892</v>
      </c>
      <c r="F79" s="688">
        <v>8</v>
      </c>
      <c r="G79" s="688" t="s">
        <v>2171</v>
      </c>
      <c r="H79" s="708" t="s">
        <v>730</v>
      </c>
      <c r="I79" s="679">
        <v>2472</v>
      </c>
      <c r="J79" s="679">
        <v>0</v>
      </c>
      <c r="K79" s="679">
        <v>0</v>
      </c>
      <c r="L79" s="679">
        <v>0</v>
      </c>
      <c r="M79" s="679">
        <v>0</v>
      </c>
      <c r="N79" s="679">
        <v>0</v>
      </c>
      <c r="O79" s="679">
        <v>2472</v>
      </c>
      <c r="P79" s="679">
        <v>0</v>
      </c>
      <c r="Q79" s="679">
        <v>0</v>
      </c>
      <c r="R79" s="697">
        <v>0</v>
      </c>
      <c r="S79" s="697">
        <v>0</v>
      </c>
      <c r="T79" s="697">
        <v>1.51032067737149E-2</v>
      </c>
      <c r="U79" s="688"/>
      <c r="V79" s="679">
        <v>81656.89</v>
      </c>
      <c r="W79" s="688"/>
      <c r="X79" s="697">
        <v>0</v>
      </c>
      <c r="Y79" s="688"/>
      <c r="Z79" s="688"/>
      <c r="AA79" s="688"/>
      <c r="AB79" s="697" t="s">
        <v>1954</v>
      </c>
      <c r="AC79" s="835" t="s">
        <v>2226</v>
      </c>
      <c r="AD79" s="688"/>
    </row>
    <row r="80" spans="1:30" hidden="1">
      <c r="A80" s="515">
        <v>17</v>
      </c>
      <c r="B80" s="515" t="s">
        <v>931</v>
      </c>
      <c r="C80" s="688">
        <v>62</v>
      </c>
      <c r="D80" s="688" t="s">
        <v>1225</v>
      </c>
      <c r="E80" s="688" t="s">
        <v>1753</v>
      </c>
      <c r="F80" s="688">
        <v>8</v>
      </c>
      <c r="G80" s="688" t="s">
        <v>2171</v>
      </c>
      <c r="H80" s="708" t="s">
        <v>733</v>
      </c>
      <c r="I80" s="679">
        <v>1151974</v>
      </c>
      <c r="J80" s="679">
        <v>0</v>
      </c>
      <c r="K80" s="679">
        <v>0</v>
      </c>
      <c r="L80" s="679">
        <v>0</v>
      </c>
      <c r="M80" s="679">
        <v>0</v>
      </c>
      <c r="N80" s="679">
        <v>14000</v>
      </c>
      <c r="O80" s="679">
        <v>1137974</v>
      </c>
      <c r="P80" s="679">
        <v>2275.9477102000001</v>
      </c>
      <c r="Q80" s="679">
        <v>2401.1251400000001</v>
      </c>
      <c r="R80" s="697">
        <v>3.86586E-3</v>
      </c>
      <c r="S80" s="697">
        <v>3.7914958665014238E-3</v>
      </c>
      <c r="T80" s="697">
        <v>5.1202429696287899</v>
      </c>
      <c r="U80" s="688"/>
      <c r="V80" s="679">
        <v>14858347.699999999</v>
      </c>
      <c r="W80" s="688"/>
      <c r="X80" s="697">
        <v>0</v>
      </c>
      <c r="Y80" s="688"/>
      <c r="Z80" s="688"/>
      <c r="AA80" s="688"/>
      <c r="AB80" s="697" t="s">
        <v>1954</v>
      </c>
      <c r="AC80" s="835"/>
      <c r="AD80" s="688"/>
    </row>
    <row r="81" spans="1:30" hidden="1">
      <c r="A81" s="515">
        <v>17</v>
      </c>
      <c r="B81" s="515" t="s">
        <v>931</v>
      </c>
      <c r="C81" s="688">
        <v>63</v>
      </c>
      <c r="D81" s="688" t="s">
        <v>1224</v>
      </c>
      <c r="E81" s="688" t="s">
        <v>1752</v>
      </c>
      <c r="F81" s="688">
        <v>8</v>
      </c>
      <c r="G81" s="688" t="s">
        <v>2171</v>
      </c>
      <c r="H81" s="708" t="s">
        <v>732</v>
      </c>
      <c r="I81" s="679">
        <v>734617</v>
      </c>
      <c r="J81" s="679">
        <v>0</v>
      </c>
      <c r="K81" s="679">
        <v>0</v>
      </c>
      <c r="L81" s="679">
        <v>0</v>
      </c>
      <c r="M81" s="679">
        <v>0</v>
      </c>
      <c r="N81" s="679">
        <v>0</v>
      </c>
      <c r="O81" s="679">
        <v>734617</v>
      </c>
      <c r="P81" s="679">
        <v>5876.9359999999997</v>
      </c>
      <c r="Q81" s="679">
        <v>11019.254999999999</v>
      </c>
      <c r="R81" s="697">
        <v>1.774123E-2</v>
      </c>
      <c r="S81" s="697">
        <v>1.7399951001481388E-2</v>
      </c>
      <c r="T81" s="697">
        <v>3.86970469558254</v>
      </c>
      <c r="U81" s="688"/>
      <c r="V81" s="679">
        <v>17849491.809999999</v>
      </c>
      <c r="W81" s="688"/>
      <c r="X81" s="697">
        <v>0</v>
      </c>
      <c r="Y81" s="688"/>
      <c r="Z81" s="688"/>
      <c r="AA81" s="688"/>
      <c r="AB81" s="697" t="s">
        <v>1954</v>
      </c>
      <c r="AC81" s="836" t="s">
        <v>2231</v>
      </c>
      <c r="AD81" s="688"/>
    </row>
    <row r="82" spans="1:30" hidden="1">
      <c r="A82" s="515">
        <v>17</v>
      </c>
      <c r="B82" s="515" t="s">
        <v>931</v>
      </c>
      <c r="C82" s="688">
        <v>64</v>
      </c>
      <c r="D82" s="688" t="s">
        <v>1229</v>
      </c>
      <c r="E82" s="688" t="s">
        <v>1754</v>
      </c>
      <c r="F82" s="688">
        <v>8</v>
      </c>
      <c r="G82" s="688" t="s">
        <v>2171</v>
      </c>
      <c r="H82" s="708" t="s">
        <v>734</v>
      </c>
      <c r="I82" s="679">
        <v>518063</v>
      </c>
      <c r="J82" s="679">
        <v>0</v>
      </c>
      <c r="K82" s="679">
        <v>0</v>
      </c>
      <c r="L82" s="679">
        <v>0</v>
      </c>
      <c r="M82" s="679">
        <v>0</v>
      </c>
      <c r="N82" s="679">
        <v>0</v>
      </c>
      <c r="O82" s="679">
        <v>518063</v>
      </c>
      <c r="P82" s="679">
        <v>0</v>
      </c>
      <c r="Q82" s="679">
        <v>0</v>
      </c>
      <c r="R82" s="697">
        <v>0</v>
      </c>
      <c r="S82" s="697">
        <v>0</v>
      </c>
      <c r="T82" s="697">
        <v>3.7677309090909001</v>
      </c>
      <c r="U82" s="688"/>
      <c r="V82" s="679">
        <v>9502153.5700000003</v>
      </c>
      <c r="W82" s="688"/>
      <c r="X82" s="697">
        <v>0</v>
      </c>
      <c r="Y82" s="688"/>
      <c r="Z82" s="688"/>
      <c r="AA82" s="688"/>
      <c r="AB82" s="697" t="s">
        <v>1954</v>
      </c>
      <c r="AC82" s="835" t="s">
        <v>2226</v>
      </c>
      <c r="AD82" s="688"/>
    </row>
    <row r="83" spans="1:30" hidden="1">
      <c r="A83" s="515">
        <v>17</v>
      </c>
      <c r="B83" s="515" t="s">
        <v>931</v>
      </c>
      <c r="C83" s="688">
        <v>65</v>
      </c>
      <c r="D83" s="688" t="s">
        <v>1233</v>
      </c>
      <c r="E83" s="688" t="s">
        <v>1758</v>
      </c>
      <c r="F83" s="688">
        <v>8</v>
      </c>
      <c r="G83" s="688" t="s">
        <v>2171</v>
      </c>
      <c r="H83" s="708" t="s">
        <v>1234</v>
      </c>
      <c r="I83" s="679">
        <v>658396</v>
      </c>
      <c r="J83" s="679">
        <v>0</v>
      </c>
      <c r="K83" s="679">
        <v>0</v>
      </c>
      <c r="L83" s="679">
        <v>0</v>
      </c>
      <c r="M83" s="679">
        <v>0</v>
      </c>
      <c r="N83" s="679">
        <v>0</v>
      </c>
      <c r="O83" s="679">
        <v>658396</v>
      </c>
      <c r="P83" s="679">
        <v>921.75440000000003</v>
      </c>
      <c r="Q83" s="679">
        <v>7242.3559999999998</v>
      </c>
      <c r="R83" s="697">
        <v>1.166034E-2</v>
      </c>
      <c r="S83" s="697">
        <v>1.1436039871596106E-2</v>
      </c>
      <c r="T83" s="697">
        <v>6.6370564516129003</v>
      </c>
      <c r="U83" s="688"/>
      <c r="V83" s="679">
        <v>7159797.7400000002</v>
      </c>
      <c r="W83" s="688"/>
      <c r="X83" s="697">
        <v>0</v>
      </c>
      <c r="Y83" s="688"/>
      <c r="Z83" s="688"/>
      <c r="AA83" s="688"/>
      <c r="AB83" s="697" t="s">
        <v>1954</v>
      </c>
      <c r="AC83" s="835"/>
      <c r="AD83" s="688"/>
    </row>
    <row r="84" spans="1:30" hidden="1">
      <c r="A84" s="515">
        <v>17</v>
      </c>
      <c r="B84" s="515" t="s">
        <v>931</v>
      </c>
      <c r="C84" s="688">
        <v>66</v>
      </c>
      <c r="D84" s="688" t="s">
        <v>1235</v>
      </c>
      <c r="E84" s="688" t="s">
        <v>1759</v>
      </c>
      <c r="F84" s="688">
        <v>8</v>
      </c>
      <c r="G84" s="688" t="s">
        <v>2171</v>
      </c>
      <c r="H84" s="708" t="s">
        <v>2232</v>
      </c>
      <c r="I84" s="679">
        <v>525295</v>
      </c>
      <c r="J84" s="679">
        <v>0</v>
      </c>
      <c r="K84" s="679">
        <v>0</v>
      </c>
      <c r="L84" s="679">
        <v>0</v>
      </c>
      <c r="M84" s="679">
        <v>0</v>
      </c>
      <c r="N84" s="679">
        <v>0</v>
      </c>
      <c r="O84" s="679">
        <v>525295</v>
      </c>
      <c r="P84" s="679">
        <v>5508.5060899999999</v>
      </c>
      <c r="Q84" s="679">
        <v>682358.20499999996</v>
      </c>
      <c r="R84" s="697">
        <v>1.0986106899999999</v>
      </c>
      <c r="S84" s="697">
        <v>1.0774775002900643</v>
      </c>
      <c r="T84" s="697">
        <v>2.9064054399486499</v>
      </c>
      <c r="U84" s="688"/>
      <c r="V84" s="679" t="e">
        <v>#N/A</v>
      </c>
      <c r="W84" s="688"/>
      <c r="X84" s="697">
        <v>0</v>
      </c>
      <c r="Y84" s="688"/>
      <c r="Z84" s="688"/>
      <c r="AA84" s="688"/>
      <c r="AB84" s="697" t="e">
        <v>#N/A</v>
      </c>
      <c r="AC84" s="835"/>
      <c r="AD84" s="688"/>
    </row>
    <row r="85" spans="1:30" hidden="1">
      <c r="A85" s="515">
        <v>17</v>
      </c>
      <c r="B85" s="515" t="s">
        <v>931</v>
      </c>
      <c r="C85" s="688">
        <v>67</v>
      </c>
      <c r="D85" s="688" t="s">
        <v>1241</v>
      </c>
      <c r="E85" s="688" t="s">
        <v>1761</v>
      </c>
      <c r="F85" s="688">
        <v>8</v>
      </c>
      <c r="G85" s="688" t="s">
        <v>2171</v>
      </c>
      <c r="H85" s="708" t="s">
        <v>1242</v>
      </c>
      <c r="I85" s="679">
        <v>279861</v>
      </c>
      <c r="J85" s="679">
        <v>0</v>
      </c>
      <c r="K85" s="679">
        <v>0</v>
      </c>
      <c r="L85" s="679">
        <v>0</v>
      </c>
      <c r="M85" s="679">
        <v>0</v>
      </c>
      <c r="N85" s="679">
        <v>152500</v>
      </c>
      <c r="O85" s="679">
        <v>127361</v>
      </c>
      <c r="P85" s="679">
        <v>0</v>
      </c>
      <c r="Q85" s="679">
        <v>673.73969</v>
      </c>
      <c r="R85" s="697">
        <v>1.0847299999999999E-3</v>
      </c>
      <c r="S85" s="697">
        <v>1.0638684369998935E-3</v>
      </c>
      <c r="T85" s="697">
        <v>1.0107053296511399</v>
      </c>
      <c r="U85" s="688"/>
      <c r="V85" s="679">
        <v>8239636.9199999999</v>
      </c>
      <c r="W85" s="688"/>
      <c r="X85" s="697">
        <v>0</v>
      </c>
      <c r="Y85" s="688"/>
      <c r="Z85" s="688"/>
      <c r="AA85" s="688"/>
      <c r="AB85" s="697" t="s">
        <v>1954</v>
      </c>
      <c r="AC85" s="835"/>
      <c r="AD85" s="688"/>
    </row>
    <row r="86" spans="1:30" hidden="1">
      <c r="A86" s="515">
        <v>17</v>
      </c>
      <c r="B86" s="515" t="s">
        <v>931</v>
      </c>
      <c r="C86" s="688">
        <v>68</v>
      </c>
      <c r="D86" s="688" t="s">
        <v>1246</v>
      </c>
      <c r="E86" s="688" t="s">
        <v>1763</v>
      </c>
      <c r="F86" s="688">
        <v>8</v>
      </c>
      <c r="G86" s="688" t="s">
        <v>2171</v>
      </c>
      <c r="H86" s="708" t="s">
        <v>740</v>
      </c>
      <c r="I86" s="679">
        <v>110562</v>
      </c>
      <c r="J86" s="679">
        <v>0</v>
      </c>
      <c r="K86" s="679">
        <v>0</v>
      </c>
      <c r="L86" s="679">
        <v>0</v>
      </c>
      <c r="M86" s="679">
        <v>0</v>
      </c>
      <c r="N86" s="679">
        <v>0</v>
      </c>
      <c r="O86" s="679">
        <v>110562</v>
      </c>
      <c r="P86" s="679">
        <v>0</v>
      </c>
      <c r="Q86" s="679">
        <v>0</v>
      </c>
      <c r="R86" s="697">
        <v>0</v>
      </c>
      <c r="S86" s="697">
        <v>0</v>
      </c>
      <c r="T86" s="697">
        <v>9.3443204868154108</v>
      </c>
      <c r="U86" s="688"/>
      <c r="V86" s="679">
        <v>1189601.8799999999</v>
      </c>
      <c r="W86" s="688"/>
      <c r="X86" s="697">
        <v>0</v>
      </c>
      <c r="Y86" s="688"/>
      <c r="Z86" s="688"/>
      <c r="AA86" s="688"/>
      <c r="AB86" s="697" t="s">
        <v>1954</v>
      </c>
      <c r="AC86" s="835" t="s">
        <v>2226</v>
      </c>
      <c r="AD86" s="688"/>
    </row>
    <row r="87" spans="1:30" hidden="1">
      <c r="A87" s="515">
        <v>17</v>
      </c>
      <c r="B87" s="515" t="s">
        <v>931</v>
      </c>
      <c r="C87" s="688">
        <v>69</v>
      </c>
      <c r="D87" s="688" t="s">
        <v>1252</v>
      </c>
      <c r="E87" s="688" t="s">
        <v>1766</v>
      </c>
      <c r="F87" s="688">
        <v>8</v>
      </c>
      <c r="G87" s="688" t="s">
        <v>2171</v>
      </c>
      <c r="H87" s="708" t="s">
        <v>744</v>
      </c>
      <c r="I87" s="679">
        <v>540827</v>
      </c>
      <c r="J87" s="679">
        <v>0</v>
      </c>
      <c r="K87" s="679">
        <v>0</v>
      </c>
      <c r="L87" s="679">
        <v>0</v>
      </c>
      <c r="M87" s="679">
        <v>0</v>
      </c>
      <c r="N87" s="679">
        <v>0</v>
      </c>
      <c r="O87" s="679">
        <v>540827</v>
      </c>
      <c r="P87" s="679">
        <v>0</v>
      </c>
      <c r="Q87" s="679">
        <v>9545.5965500000002</v>
      </c>
      <c r="R87" s="697">
        <v>1.536861E-2</v>
      </c>
      <c r="S87" s="697">
        <v>1.5072971108292694E-2</v>
      </c>
      <c r="T87" s="697">
        <v>0.41602076923076903</v>
      </c>
      <c r="U87" s="688"/>
      <c r="V87" s="679">
        <v>11677880.869999999</v>
      </c>
      <c r="W87" s="688"/>
      <c r="X87" s="697">
        <v>0</v>
      </c>
      <c r="Y87" s="688"/>
      <c r="Z87" s="688"/>
      <c r="AA87" s="688"/>
      <c r="AB87" s="697" t="s">
        <v>1954</v>
      </c>
      <c r="AC87" s="835"/>
      <c r="AD87" s="688"/>
    </row>
    <row r="88" spans="1:30" hidden="1">
      <c r="A88" s="515">
        <v>17</v>
      </c>
      <c r="B88" s="515" t="s">
        <v>931</v>
      </c>
      <c r="C88" s="688">
        <v>70</v>
      </c>
      <c r="D88" s="688" t="s">
        <v>1248</v>
      </c>
      <c r="E88" s="688" t="s">
        <v>1764</v>
      </c>
      <c r="F88" s="688">
        <v>8</v>
      </c>
      <c r="G88" s="688" t="s">
        <v>2171</v>
      </c>
      <c r="H88" s="708" t="s">
        <v>742</v>
      </c>
      <c r="I88" s="679">
        <v>700498</v>
      </c>
      <c r="J88" s="679">
        <v>0</v>
      </c>
      <c r="K88" s="679">
        <v>0</v>
      </c>
      <c r="L88" s="679">
        <v>0</v>
      </c>
      <c r="M88" s="679">
        <v>0</v>
      </c>
      <c r="N88" s="679">
        <v>6000</v>
      </c>
      <c r="O88" s="679">
        <v>694498</v>
      </c>
      <c r="P88" s="679">
        <v>0</v>
      </c>
      <c r="Q88" s="679">
        <v>2847.4417999999996</v>
      </c>
      <c r="R88" s="697">
        <v>4.5844400000000004E-3</v>
      </c>
      <c r="S88" s="697">
        <v>4.49625204240849E-3</v>
      </c>
      <c r="T88" s="697">
        <v>6.49063551401869</v>
      </c>
      <c r="U88" s="688"/>
      <c r="V88" s="679">
        <v>11705398.470000001</v>
      </c>
      <c r="W88" s="688"/>
      <c r="X88" s="697">
        <v>0</v>
      </c>
      <c r="Y88" s="688"/>
      <c r="Z88" s="688"/>
      <c r="AA88" s="688"/>
      <c r="AB88" s="697" t="s">
        <v>1954</v>
      </c>
      <c r="AC88" s="835"/>
      <c r="AD88" s="688"/>
    </row>
    <row r="89" spans="1:30" hidden="1">
      <c r="A89" s="515">
        <v>17</v>
      </c>
      <c r="B89" s="515" t="s">
        <v>931</v>
      </c>
      <c r="C89" s="688">
        <v>71</v>
      </c>
      <c r="D89" s="688" t="s">
        <v>1254</v>
      </c>
      <c r="E89" s="688" t="s">
        <v>1768</v>
      </c>
      <c r="F89" s="688">
        <v>8</v>
      </c>
      <c r="G89" s="688" t="s">
        <v>2171</v>
      </c>
      <c r="H89" s="708" t="s">
        <v>2233</v>
      </c>
      <c r="I89" s="679">
        <v>395437</v>
      </c>
      <c r="J89" s="679">
        <v>0</v>
      </c>
      <c r="K89" s="679">
        <v>0</v>
      </c>
      <c r="L89" s="679">
        <v>0</v>
      </c>
      <c r="M89" s="679">
        <v>0</v>
      </c>
      <c r="N89" s="679">
        <v>0</v>
      </c>
      <c r="O89" s="679">
        <v>395437</v>
      </c>
      <c r="P89" s="679">
        <v>0</v>
      </c>
      <c r="Q89" s="679">
        <v>3657.79225</v>
      </c>
      <c r="R89" s="697">
        <v>5.8891200000000003E-3</v>
      </c>
      <c r="S89" s="697">
        <v>5.7758356552778172E-3</v>
      </c>
      <c r="T89" s="697">
        <v>3.2616857889917998</v>
      </c>
      <c r="U89" s="688"/>
      <c r="V89" s="679">
        <v>4479374.53</v>
      </c>
      <c r="W89" s="688"/>
      <c r="X89" s="697">
        <v>0</v>
      </c>
      <c r="Y89" s="688"/>
      <c r="Z89" s="688"/>
      <c r="AA89" s="688"/>
      <c r="AB89" s="697" t="s">
        <v>1954</v>
      </c>
      <c r="AC89" s="835"/>
      <c r="AD89" s="688"/>
    </row>
    <row r="90" spans="1:30" hidden="1">
      <c r="C90" s="688"/>
      <c r="D90" s="688"/>
      <c r="E90" s="688"/>
      <c r="F90" s="688"/>
      <c r="G90" s="688"/>
      <c r="H90" s="708"/>
      <c r="I90" s="679"/>
      <c r="J90" s="679"/>
      <c r="K90" s="679"/>
      <c r="L90" s="679"/>
      <c r="M90" s="679"/>
      <c r="N90" s="679"/>
      <c r="O90" s="679"/>
      <c r="P90" s="679"/>
      <c r="Q90" s="679"/>
      <c r="R90" s="697"/>
      <c r="S90" s="697"/>
      <c r="T90" s="697"/>
      <c r="U90" s="688"/>
      <c r="V90" s="679"/>
      <c r="W90" s="688"/>
      <c r="X90" s="697"/>
      <c r="Y90" s="688"/>
      <c r="Z90" s="688"/>
      <c r="AA90" s="688"/>
      <c r="AB90" s="697"/>
      <c r="AC90" s="835"/>
      <c r="AD90" s="688"/>
    </row>
    <row r="91" spans="1:30" ht="63.75" hidden="1">
      <c r="C91" s="688"/>
      <c r="D91" s="688"/>
      <c r="E91" s="688"/>
      <c r="F91" s="688"/>
      <c r="G91" s="688"/>
      <c r="H91" s="810" t="s">
        <v>2007</v>
      </c>
      <c r="I91" s="811" t="s">
        <v>2331</v>
      </c>
      <c r="J91" s="812" t="s">
        <v>2009</v>
      </c>
      <c r="K91" s="812" t="s">
        <v>2010</v>
      </c>
      <c r="L91" s="812" t="s">
        <v>2011</v>
      </c>
      <c r="M91" s="812" t="s">
        <v>2225</v>
      </c>
      <c r="N91" s="812" t="s">
        <v>2012</v>
      </c>
      <c r="O91" s="812" t="s">
        <v>2217</v>
      </c>
      <c r="P91" s="812" t="s">
        <v>2218</v>
      </c>
      <c r="Q91" s="812" t="s">
        <v>2219</v>
      </c>
      <c r="R91" s="809" t="s">
        <v>2333</v>
      </c>
      <c r="S91" s="809" t="s">
        <v>2015</v>
      </c>
      <c r="T91" s="814" t="s">
        <v>2016</v>
      </c>
      <c r="U91" s="688"/>
      <c r="V91" s="679"/>
      <c r="W91" s="688"/>
      <c r="X91" s="697"/>
      <c r="Y91" s="688"/>
      <c r="Z91" s="688"/>
      <c r="AA91" s="688"/>
      <c r="AB91" s="697"/>
      <c r="AC91" s="835"/>
      <c r="AD91" s="688"/>
    </row>
    <row r="92" spans="1:30" hidden="1">
      <c r="C92" s="688"/>
      <c r="D92" s="688"/>
      <c r="E92" s="688"/>
      <c r="F92" s="688"/>
      <c r="G92" s="688"/>
      <c r="H92" s="708"/>
      <c r="I92" s="679"/>
      <c r="J92" s="679"/>
      <c r="K92" s="679"/>
      <c r="L92" s="679"/>
      <c r="M92" s="679"/>
      <c r="N92" s="679"/>
      <c r="O92" s="679"/>
      <c r="P92" s="679"/>
      <c r="Q92" s="679"/>
      <c r="R92" s="697"/>
      <c r="S92" s="697"/>
      <c r="T92" s="697"/>
      <c r="U92" s="688"/>
      <c r="V92" s="679"/>
      <c r="W92" s="688"/>
      <c r="X92" s="697"/>
      <c r="Y92" s="688"/>
      <c r="Z92" s="688"/>
      <c r="AA92" s="688"/>
      <c r="AB92" s="697"/>
      <c r="AC92" s="835"/>
      <c r="AD92" s="688"/>
    </row>
    <row r="93" spans="1:30" hidden="1">
      <c r="A93" s="515">
        <v>17</v>
      </c>
      <c r="B93" s="515" t="s">
        <v>931</v>
      </c>
      <c r="C93" s="688">
        <v>72</v>
      </c>
      <c r="D93" s="688" t="s">
        <v>1258</v>
      </c>
      <c r="E93" s="688" t="s">
        <v>1770</v>
      </c>
      <c r="F93" s="688">
        <v>8</v>
      </c>
      <c r="G93" s="688" t="s">
        <v>2171</v>
      </c>
      <c r="H93" s="708" t="s">
        <v>750</v>
      </c>
      <c r="I93" s="679">
        <v>259</v>
      </c>
      <c r="J93" s="679">
        <v>0</v>
      </c>
      <c r="K93" s="679">
        <v>0</v>
      </c>
      <c r="L93" s="679">
        <v>0</v>
      </c>
      <c r="M93" s="679">
        <v>0</v>
      </c>
      <c r="N93" s="679">
        <v>0</v>
      </c>
      <c r="O93" s="679">
        <v>259</v>
      </c>
      <c r="P93" s="679">
        <v>0</v>
      </c>
      <c r="Q93" s="679">
        <v>0</v>
      </c>
      <c r="R93" s="697">
        <v>0</v>
      </c>
      <c r="S93" s="697">
        <v>0</v>
      </c>
      <c r="T93" s="697">
        <v>2.8152173913043401E-3</v>
      </c>
      <c r="U93" s="688"/>
      <c r="V93" s="679">
        <v>492590.81</v>
      </c>
      <c r="W93" s="688"/>
      <c r="X93" s="697">
        <v>0</v>
      </c>
      <c r="Y93" s="688"/>
      <c r="Z93" s="688"/>
      <c r="AA93" s="688"/>
      <c r="AB93" s="697" t="s">
        <v>1954</v>
      </c>
      <c r="AC93" s="835" t="s">
        <v>2226</v>
      </c>
      <c r="AD93" s="688"/>
    </row>
    <row r="94" spans="1:30" hidden="1">
      <c r="A94" s="515">
        <v>17</v>
      </c>
      <c r="B94" s="515" t="s">
        <v>931</v>
      </c>
      <c r="C94" s="688">
        <v>73</v>
      </c>
      <c r="D94" s="688" t="s">
        <v>944</v>
      </c>
      <c r="E94" s="688" t="s">
        <v>1562</v>
      </c>
      <c r="F94" s="688">
        <v>8</v>
      </c>
      <c r="G94" s="688" t="s">
        <v>2171</v>
      </c>
      <c r="H94" s="708" t="s">
        <v>1255</v>
      </c>
      <c r="I94" s="679">
        <v>1420216</v>
      </c>
      <c r="J94" s="679">
        <v>0</v>
      </c>
      <c r="K94" s="679">
        <v>0</v>
      </c>
      <c r="L94" s="679">
        <v>0</v>
      </c>
      <c r="M94" s="679">
        <v>0</v>
      </c>
      <c r="N94" s="679">
        <v>0</v>
      </c>
      <c r="O94" s="679">
        <v>1420216</v>
      </c>
      <c r="P94" s="679">
        <v>11361.7284</v>
      </c>
      <c r="Q94" s="679">
        <v>27694.212</v>
      </c>
      <c r="R94" s="697">
        <v>4.4588250000000003E-2</v>
      </c>
      <c r="S94" s="697">
        <v>4.3730536395122713E-2</v>
      </c>
      <c r="T94" s="697">
        <v>8.4536666666666598</v>
      </c>
      <c r="U94" s="688"/>
      <c r="V94" s="679">
        <v>3487293</v>
      </c>
      <c r="W94" s="688"/>
      <c r="X94" s="697">
        <v>0</v>
      </c>
      <c r="Y94" s="688"/>
      <c r="Z94" s="688"/>
      <c r="AA94" s="688"/>
      <c r="AB94" s="697" t="s">
        <v>1954</v>
      </c>
      <c r="AC94" s="835"/>
      <c r="AD94" s="688"/>
    </row>
    <row r="95" spans="1:30" hidden="1">
      <c r="A95" s="515">
        <v>17</v>
      </c>
      <c r="B95" s="515" t="s">
        <v>931</v>
      </c>
      <c r="C95" s="688">
        <v>74</v>
      </c>
      <c r="D95" s="837" t="s">
        <v>1275</v>
      </c>
      <c r="E95" s="819" t="s">
        <v>1924</v>
      </c>
      <c r="F95" s="688">
        <v>8</v>
      </c>
      <c r="G95" s="688" t="s">
        <v>2171</v>
      </c>
      <c r="H95" s="708" t="s">
        <v>1276</v>
      </c>
      <c r="I95" s="819">
        <v>358359</v>
      </c>
      <c r="J95" s="679">
        <v>0</v>
      </c>
      <c r="K95" s="679">
        <v>0</v>
      </c>
      <c r="L95" s="679">
        <v>0</v>
      </c>
      <c r="M95" s="679">
        <v>0</v>
      </c>
      <c r="N95" s="679">
        <v>0</v>
      </c>
      <c r="O95" s="679">
        <v>358359</v>
      </c>
      <c r="P95" s="679">
        <v>0</v>
      </c>
      <c r="Q95" s="679">
        <v>4569.0772500000003</v>
      </c>
      <c r="R95" s="697">
        <v>7.3563099999999996E-3</v>
      </c>
      <c r="S95" s="699">
        <v>7.2147999362918219E-3</v>
      </c>
      <c r="T95" s="699">
        <v>3.3169104035542301</v>
      </c>
      <c r="U95" s="688"/>
      <c r="V95" s="679">
        <v>3530628.87</v>
      </c>
      <c r="W95" s="688"/>
      <c r="X95" s="697">
        <v>0</v>
      </c>
      <c r="Y95" s="688"/>
      <c r="Z95" s="688"/>
      <c r="AA95" s="688"/>
      <c r="AB95" s="697"/>
      <c r="AC95" s="835"/>
      <c r="AD95" s="688"/>
    </row>
    <row r="96" spans="1:30" hidden="1">
      <c r="A96" s="515">
        <v>17</v>
      </c>
      <c r="B96" s="515" t="s">
        <v>931</v>
      </c>
      <c r="C96" s="688">
        <v>75</v>
      </c>
      <c r="D96" s="688" t="s">
        <v>947</v>
      </c>
      <c r="E96" s="688" t="s">
        <v>1565</v>
      </c>
      <c r="F96" s="688">
        <v>8</v>
      </c>
      <c r="G96" s="688" t="s">
        <v>2171</v>
      </c>
      <c r="H96" s="708" t="s">
        <v>759</v>
      </c>
      <c r="I96" s="679">
        <v>807307</v>
      </c>
      <c r="J96" s="679">
        <v>0</v>
      </c>
      <c r="K96" s="679">
        <v>0</v>
      </c>
      <c r="L96" s="679">
        <v>0</v>
      </c>
      <c r="M96" s="679">
        <v>0</v>
      </c>
      <c r="N96" s="679">
        <v>0</v>
      </c>
      <c r="O96" s="679">
        <v>807307</v>
      </c>
      <c r="P96" s="679">
        <v>8803.2371600000006</v>
      </c>
      <c r="Q96" s="679">
        <v>78833.528550000003</v>
      </c>
      <c r="R96" s="697">
        <v>0.1269236</v>
      </c>
      <c r="S96" s="697">
        <v>0.12448205745704989</v>
      </c>
      <c r="T96" s="697">
        <v>13.099253610254699</v>
      </c>
      <c r="U96" s="688"/>
      <c r="V96" s="679" t="e">
        <v>#N/A</v>
      </c>
      <c r="W96" s="688"/>
      <c r="X96" s="697">
        <v>0</v>
      </c>
      <c r="Y96" s="688"/>
      <c r="Z96" s="688"/>
      <c r="AA96" s="688"/>
      <c r="AB96" s="697" t="e">
        <v>#N/A</v>
      </c>
      <c r="AC96" s="835"/>
      <c r="AD96" s="688"/>
    </row>
    <row r="97" spans="1:30" hidden="1">
      <c r="A97" s="515">
        <v>17</v>
      </c>
      <c r="B97" s="515" t="s">
        <v>931</v>
      </c>
      <c r="C97" s="688">
        <v>76</v>
      </c>
      <c r="D97" s="688" t="s">
        <v>1284</v>
      </c>
      <c r="E97" s="688" t="s">
        <v>1777</v>
      </c>
      <c r="F97" s="688">
        <v>8</v>
      </c>
      <c r="G97" s="688" t="s">
        <v>2171</v>
      </c>
      <c r="H97" s="708" t="s">
        <v>2234</v>
      </c>
      <c r="I97" s="679">
        <v>465638</v>
      </c>
      <c r="J97" s="679">
        <v>0</v>
      </c>
      <c r="K97" s="679">
        <v>0</v>
      </c>
      <c r="L97" s="679">
        <v>0</v>
      </c>
      <c r="M97" s="679">
        <v>0</v>
      </c>
      <c r="N97" s="679">
        <v>0</v>
      </c>
      <c r="O97" s="679">
        <v>465638</v>
      </c>
      <c r="P97" s="679">
        <v>3823.5726199999999</v>
      </c>
      <c r="Q97" s="679">
        <v>48659.171000000002</v>
      </c>
      <c r="R97" s="697">
        <v>7.8342259999999997E-2</v>
      </c>
      <c r="S97" s="697">
        <v>7.6835248042876239E-2</v>
      </c>
      <c r="T97" s="697">
        <v>4.5242712786630301</v>
      </c>
      <c r="U97" s="688"/>
      <c r="V97" s="679" t="e">
        <v>#N/A</v>
      </c>
      <c r="W97" s="688"/>
      <c r="X97" s="697">
        <v>0</v>
      </c>
      <c r="Y97" s="688"/>
      <c r="Z97" s="688"/>
      <c r="AA97" s="688"/>
      <c r="AB97" s="697" t="e">
        <v>#N/A</v>
      </c>
      <c r="AC97" s="835"/>
      <c r="AD97" s="688"/>
    </row>
    <row r="98" spans="1:30" hidden="1">
      <c r="A98" s="515">
        <v>17</v>
      </c>
      <c r="B98" s="515" t="s">
        <v>931</v>
      </c>
      <c r="C98" s="688">
        <v>77</v>
      </c>
      <c r="D98" s="688" t="s">
        <v>1286</v>
      </c>
      <c r="E98" s="688" t="s">
        <v>1779</v>
      </c>
      <c r="F98" s="688">
        <v>8</v>
      </c>
      <c r="G98" s="688" t="s">
        <v>2171</v>
      </c>
      <c r="H98" s="708" t="s">
        <v>763</v>
      </c>
      <c r="I98" s="679">
        <v>482164</v>
      </c>
      <c r="J98" s="679">
        <v>0</v>
      </c>
      <c r="K98" s="679">
        <v>0</v>
      </c>
      <c r="L98" s="679">
        <v>0</v>
      </c>
      <c r="M98" s="679">
        <v>0</v>
      </c>
      <c r="N98" s="679">
        <v>0</v>
      </c>
      <c r="O98" s="679">
        <v>482164</v>
      </c>
      <c r="P98" s="679">
        <v>0</v>
      </c>
      <c r="Q98" s="679">
        <v>2314.3872000000001</v>
      </c>
      <c r="R98" s="697">
        <v>3.7262100000000002E-3</v>
      </c>
      <c r="S98" s="697">
        <v>3.6545323507311258E-3</v>
      </c>
      <c r="T98" s="697">
        <v>0.92343108414536901</v>
      </c>
      <c r="U98" s="688"/>
      <c r="V98" s="679">
        <v>6930357.6399999997</v>
      </c>
      <c r="W98" s="688"/>
      <c r="X98" s="697">
        <v>0</v>
      </c>
      <c r="Y98" s="688"/>
      <c r="Z98" s="688"/>
      <c r="AA98" s="688"/>
      <c r="AB98" s="697" t="s">
        <v>1954</v>
      </c>
      <c r="AC98" s="835"/>
      <c r="AD98" s="688"/>
    </row>
    <row r="99" spans="1:30" hidden="1">
      <c r="A99" s="515">
        <v>17</v>
      </c>
      <c r="B99" s="515" t="s">
        <v>931</v>
      </c>
      <c r="C99" s="688">
        <v>78</v>
      </c>
      <c r="D99" s="688" t="s">
        <v>949</v>
      </c>
      <c r="E99" s="688" t="s">
        <v>1782</v>
      </c>
      <c r="F99" s="688">
        <v>8</v>
      </c>
      <c r="G99" s="688" t="s">
        <v>2171</v>
      </c>
      <c r="H99" s="708" t="s">
        <v>766</v>
      </c>
      <c r="I99" s="679">
        <v>1955871</v>
      </c>
      <c r="J99" s="679">
        <v>0</v>
      </c>
      <c r="K99" s="679">
        <v>0</v>
      </c>
      <c r="L99" s="679">
        <v>0</v>
      </c>
      <c r="M99" s="679">
        <v>0</v>
      </c>
      <c r="N99" s="679">
        <v>4000</v>
      </c>
      <c r="O99" s="679">
        <v>1951871</v>
      </c>
      <c r="P99" s="679">
        <v>4821.1213699999998</v>
      </c>
      <c r="Q99" s="679">
        <v>36109.613499999999</v>
      </c>
      <c r="R99" s="697">
        <v>5.8137220000000003E-2</v>
      </c>
      <c r="S99" s="697">
        <v>5.7018873379591536E-2</v>
      </c>
      <c r="T99" s="697">
        <v>7.3898398131216103</v>
      </c>
      <c r="U99" s="688"/>
      <c r="V99" s="679">
        <v>43138628.100000001</v>
      </c>
      <c r="W99" s="688"/>
      <c r="X99" s="697">
        <v>0</v>
      </c>
      <c r="Y99" s="688"/>
      <c r="Z99" s="688"/>
      <c r="AA99" s="688"/>
      <c r="AB99" s="697" t="s">
        <v>1954</v>
      </c>
      <c r="AC99" s="835"/>
      <c r="AD99" s="688"/>
    </row>
    <row r="100" spans="1:30" hidden="1">
      <c r="A100" s="515">
        <v>17</v>
      </c>
      <c r="B100" s="515" t="s">
        <v>931</v>
      </c>
      <c r="C100" s="688">
        <v>79</v>
      </c>
      <c r="D100" s="688" t="s">
        <v>1292</v>
      </c>
      <c r="E100" s="688" t="s">
        <v>1784</v>
      </c>
      <c r="F100" s="688">
        <v>8</v>
      </c>
      <c r="G100" s="688" t="s">
        <v>2171</v>
      </c>
      <c r="H100" s="708" t="s">
        <v>769</v>
      </c>
      <c r="I100" s="679">
        <v>104645</v>
      </c>
      <c r="J100" s="679">
        <v>0</v>
      </c>
      <c r="K100" s="679">
        <v>0</v>
      </c>
      <c r="L100" s="679">
        <v>0</v>
      </c>
      <c r="M100" s="679">
        <v>0</v>
      </c>
      <c r="N100" s="679">
        <v>0</v>
      </c>
      <c r="O100" s="679">
        <v>104645</v>
      </c>
      <c r="P100" s="679">
        <v>956.18083000000001</v>
      </c>
      <c r="Q100" s="679">
        <v>13080.625</v>
      </c>
      <c r="R100" s="697">
        <v>2.106007E-2</v>
      </c>
      <c r="S100" s="697">
        <v>2.0654956625357386E-2</v>
      </c>
      <c r="T100" s="697">
        <v>3.1306468018907401</v>
      </c>
      <c r="U100" s="688"/>
      <c r="V100" s="679" t="e">
        <v>#N/A</v>
      </c>
      <c r="W100" s="688"/>
      <c r="X100" s="697">
        <v>0</v>
      </c>
      <c r="Y100" s="688"/>
      <c r="Z100" s="688"/>
      <c r="AA100" s="688"/>
      <c r="AB100" s="697" t="e">
        <v>#N/A</v>
      </c>
      <c r="AC100" s="835"/>
      <c r="AD100" s="688"/>
    </row>
    <row r="101" spans="1:30" hidden="1">
      <c r="A101" s="515">
        <v>17</v>
      </c>
      <c r="B101" s="515" t="s">
        <v>931</v>
      </c>
      <c r="C101" s="688">
        <v>80</v>
      </c>
      <c r="D101" s="688" t="s">
        <v>1294</v>
      </c>
      <c r="E101" s="688" t="s">
        <v>1786</v>
      </c>
      <c r="F101" s="688">
        <v>8</v>
      </c>
      <c r="G101" s="688" t="s">
        <v>2171</v>
      </c>
      <c r="H101" s="708" t="s">
        <v>1295</v>
      </c>
      <c r="I101" s="679">
        <v>293899</v>
      </c>
      <c r="J101" s="679">
        <v>0</v>
      </c>
      <c r="K101" s="679">
        <v>0</v>
      </c>
      <c r="L101" s="679">
        <v>0</v>
      </c>
      <c r="M101" s="679">
        <v>0</v>
      </c>
      <c r="N101" s="679">
        <v>0</v>
      </c>
      <c r="O101" s="679">
        <v>293899</v>
      </c>
      <c r="P101" s="679">
        <v>0</v>
      </c>
      <c r="Q101" s="679">
        <v>1510.6408600000002</v>
      </c>
      <c r="R101" s="697">
        <v>2.4321600000000001E-3</v>
      </c>
      <c r="S101" s="697">
        <v>2.3853769555959737E-3</v>
      </c>
      <c r="T101" s="697">
        <v>6.5793373628833596</v>
      </c>
      <c r="U101" s="688"/>
      <c r="V101" s="679">
        <v>3088797.08</v>
      </c>
      <c r="W101" s="688"/>
      <c r="X101" s="697">
        <v>0</v>
      </c>
      <c r="Y101" s="688"/>
      <c r="Z101" s="688"/>
      <c r="AA101" s="688"/>
      <c r="AB101" s="697" t="s">
        <v>1954</v>
      </c>
      <c r="AC101" s="835"/>
      <c r="AD101" s="688"/>
    </row>
    <row r="102" spans="1:30" hidden="1">
      <c r="A102" s="515">
        <v>17</v>
      </c>
      <c r="B102" s="515" t="s">
        <v>931</v>
      </c>
      <c r="C102" s="688">
        <v>81</v>
      </c>
      <c r="D102" s="688" t="s">
        <v>1300</v>
      </c>
      <c r="E102" s="688" t="s">
        <v>1791</v>
      </c>
      <c r="F102" s="688">
        <v>8</v>
      </c>
      <c r="G102" s="688" t="s">
        <v>2171</v>
      </c>
      <c r="H102" s="708" t="s">
        <v>778</v>
      </c>
      <c r="I102" s="679">
        <v>162908</v>
      </c>
      <c r="J102" s="679">
        <v>0</v>
      </c>
      <c r="K102" s="679">
        <v>0</v>
      </c>
      <c r="L102" s="679">
        <v>0</v>
      </c>
      <c r="M102" s="679">
        <v>0</v>
      </c>
      <c r="N102" s="679">
        <v>0</v>
      </c>
      <c r="O102" s="679">
        <v>162908</v>
      </c>
      <c r="P102" s="679">
        <v>0</v>
      </c>
      <c r="Q102" s="679">
        <v>2573.9463999999998</v>
      </c>
      <c r="R102" s="697">
        <v>4.1441100000000003E-3</v>
      </c>
      <c r="S102" s="697">
        <v>4.0643892205452564E-3</v>
      </c>
      <c r="T102" s="697">
        <v>3.66151218196529</v>
      </c>
      <c r="U102" s="688"/>
      <c r="V102" s="679">
        <v>2381082.0099999998</v>
      </c>
      <c r="W102" s="688"/>
      <c r="X102" s="697">
        <v>0</v>
      </c>
      <c r="Y102" s="688"/>
      <c r="Z102" s="688"/>
      <c r="AA102" s="688"/>
      <c r="AB102" s="697" t="s">
        <v>1954</v>
      </c>
      <c r="AC102" s="835"/>
      <c r="AD102" s="688"/>
    </row>
    <row r="103" spans="1:30" hidden="1">
      <c r="A103" s="515">
        <v>17</v>
      </c>
      <c r="B103" s="515" t="s">
        <v>931</v>
      </c>
      <c r="C103" s="688">
        <v>82</v>
      </c>
      <c r="D103" s="688" t="s">
        <v>1303</v>
      </c>
      <c r="E103" s="688" t="s">
        <v>1793</v>
      </c>
      <c r="F103" s="688">
        <v>8</v>
      </c>
      <c r="G103" s="688" t="s">
        <v>2171</v>
      </c>
      <c r="H103" s="708" t="s">
        <v>779</v>
      </c>
      <c r="I103" s="679">
        <v>94207</v>
      </c>
      <c r="J103" s="679">
        <v>0</v>
      </c>
      <c r="K103" s="679">
        <v>0</v>
      </c>
      <c r="L103" s="679">
        <v>0</v>
      </c>
      <c r="M103" s="679">
        <v>0</v>
      </c>
      <c r="N103" s="679">
        <v>0</v>
      </c>
      <c r="O103" s="679">
        <v>94207</v>
      </c>
      <c r="P103" s="679">
        <v>0</v>
      </c>
      <c r="Q103" s="679">
        <v>5226.6043600000003</v>
      </c>
      <c r="R103" s="697">
        <v>8.4149399999999992E-3</v>
      </c>
      <c r="S103" s="697">
        <v>8.2530679041486026E-3</v>
      </c>
      <c r="T103" s="697">
        <v>3.1402333333333301</v>
      </c>
      <c r="U103" s="688"/>
      <c r="V103" s="679">
        <v>1736381.13</v>
      </c>
      <c r="W103" s="688"/>
      <c r="X103" s="697">
        <v>0</v>
      </c>
      <c r="Y103" s="688"/>
      <c r="Z103" s="688"/>
      <c r="AA103" s="688"/>
      <c r="AB103" s="697" t="s">
        <v>1954</v>
      </c>
      <c r="AC103" s="835"/>
      <c r="AD103" s="688"/>
    </row>
    <row r="104" spans="1:30" hidden="1">
      <c r="A104" s="515">
        <v>17</v>
      </c>
      <c r="B104" s="515" t="s">
        <v>931</v>
      </c>
      <c r="C104" s="688">
        <v>83</v>
      </c>
      <c r="D104" s="688" t="s">
        <v>1289</v>
      </c>
      <c r="E104" s="688" t="s">
        <v>1783</v>
      </c>
      <c r="F104" s="688">
        <v>8</v>
      </c>
      <c r="G104" s="688" t="s">
        <v>2171</v>
      </c>
      <c r="H104" s="708" t="s">
        <v>768</v>
      </c>
      <c r="I104" s="679">
        <v>316932</v>
      </c>
      <c r="J104" s="679">
        <v>0</v>
      </c>
      <c r="K104" s="679">
        <v>0</v>
      </c>
      <c r="L104" s="679">
        <v>0</v>
      </c>
      <c r="M104" s="679">
        <v>0</v>
      </c>
      <c r="N104" s="679">
        <v>0</v>
      </c>
      <c r="O104" s="679">
        <v>316932</v>
      </c>
      <c r="P104" s="679">
        <v>0</v>
      </c>
      <c r="Q104" s="679">
        <v>4357.8149999999996</v>
      </c>
      <c r="R104" s="697">
        <v>7.0161700000000004E-3</v>
      </c>
      <c r="S104" s="697">
        <v>6.8812063495690603E-3</v>
      </c>
      <c r="T104" s="697">
        <v>1.4901964472112701</v>
      </c>
      <c r="U104" s="688"/>
      <c r="V104" s="679">
        <v>3544442.59</v>
      </c>
      <c r="W104" s="688"/>
      <c r="X104" s="697">
        <v>0</v>
      </c>
      <c r="Y104" s="688"/>
      <c r="Z104" s="688"/>
      <c r="AA104" s="688"/>
      <c r="AB104" s="697" t="s">
        <v>1954</v>
      </c>
      <c r="AC104" s="835"/>
      <c r="AD104" s="688"/>
    </row>
    <row r="105" spans="1:30" hidden="1">
      <c r="A105" s="515">
        <v>17</v>
      </c>
      <c r="B105" s="515" t="s">
        <v>931</v>
      </c>
      <c r="C105" s="688">
        <v>84</v>
      </c>
      <c r="D105" s="688" t="s">
        <v>1293</v>
      </c>
      <c r="E105" s="688" t="s">
        <v>1785</v>
      </c>
      <c r="F105" s="688">
        <v>8</v>
      </c>
      <c r="G105" s="688" t="s">
        <v>2171</v>
      </c>
      <c r="H105" s="708" t="s">
        <v>770</v>
      </c>
      <c r="I105" s="679">
        <v>348279</v>
      </c>
      <c r="J105" s="679">
        <v>0</v>
      </c>
      <c r="K105" s="679">
        <v>0</v>
      </c>
      <c r="L105" s="679">
        <v>0</v>
      </c>
      <c r="M105" s="679">
        <v>0</v>
      </c>
      <c r="N105" s="679">
        <v>0</v>
      </c>
      <c r="O105" s="679">
        <v>348279</v>
      </c>
      <c r="P105" s="679">
        <v>0</v>
      </c>
      <c r="Q105" s="679">
        <v>3998.2429200000001</v>
      </c>
      <c r="R105" s="697">
        <v>6.4372500000000003E-3</v>
      </c>
      <c r="S105" s="697">
        <v>6.313424174322119E-3</v>
      </c>
      <c r="T105" s="697">
        <v>3.9689914529914501</v>
      </c>
      <c r="U105" s="688"/>
      <c r="V105" s="679">
        <v>4700044.38</v>
      </c>
      <c r="W105" s="688"/>
      <c r="X105" s="697">
        <v>0</v>
      </c>
      <c r="Y105" s="688"/>
      <c r="Z105" s="688"/>
      <c r="AA105" s="688"/>
      <c r="AB105" s="697" t="s">
        <v>1954</v>
      </c>
      <c r="AC105" s="835"/>
      <c r="AD105" s="688"/>
    </row>
    <row r="106" spans="1:30" hidden="1">
      <c r="A106" s="515">
        <v>17</v>
      </c>
      <c r="B106" s="515" t="s">
        <v>931</v>
      </c>
      <c r="C106" s="688">
        <v>85</v>
      </c>
      <c r="D106" s="688" t="s">
        <v>1296</v>
      </c>
      <c r="E106" s="688" t="s">
        <v>1787</v>
      </c>
      <c r="F106" s="688">
        <v>8</v>
      </c>
      <c r="G106" s="688" t="s">
        <v>2171</v>
      </c>
      <c r="H106" s="708" t="s">
        <v>771</v>
      </c>
      <c r="I106" s="679">
        <v>423001</v>
      </c>
      <c r="J106" s="679">
        <v>0</v>
      </c>
      <c r="K106" s="679">
        <v>0</v>
      </c>
      <c r="L106" s="679">
        <v>0</v>
      </c>
      <c r="M106" s="679">
        <v>0</v>
      </c>
      <c r="N106" s="679">
        <v>0</v>
      </c>
      <c r="O106" s="679">
        <v>423001</v>
      </c>
      <c r="P106" s="679">
        <v>3925.4544999999998</v>
      </c>
      <c r="Q106" s="679">
        <v>35515.163959999998</v>
      </c>
      <c r="R106" s="697">
        <v>5.7180139999999997E-2</v>
      </c>
      <c r="S106" s="697">
        <v>5.6080208027999873E-2</v>
      </c>
      <c r="T106" s="697">
        <v>4.9222220929285401</v>
      </c>
      <c r="U106" s="688"/>
      <c r="V106" s="679">
        <v>2511987.29</v>
      </c>
      <c r="W106" s="688"/>
      <c r="X106" s="697">
        <v>0</v>
      </c>
      <c r="Y106" s="688"/>
      <c r="Z106" s="688"/>
      <c r="AA106" s="688"/>
      <c r="AB106" s="697" t="s">
        <v>1954</v>
      </c>
      <c r="AC106" s="835"/>
      <c r="AD106" s="688"/>
    </row>
    <row r="107" spans="1:30" hidden="1">
      <c r="A107" s="515">
        <v>17</v>
      </c>
      <c r="B107" s="515" t="s">
        <v>931</v>
      </c>
      <c r="C107" s="688">
        <v>86</v>
      </c>
      <c r="D107" s="688" t="s">
        <v>1297</v>
      </c>
      <c r="E107" s="688" t="s">
        <v>1788</v>
      </c>
      <c r="F107" s="688">
        <v>8</v>
      </c>
      <c r="G107" s="688" t="s">
        <v>2171</v>
      </c>
      <c r="H107" s="708" t="s">
        <v>2054</v>
      </c>
      <c r="I107" s="679">
        <v>588202</v>
      </c>
      <c r="J107" s="679">
        <v>0</v>
      </c>
      <c r="K107" s="679">
        <v>0</v>
      </c>
      <c r="L107" s="679">
        <v>0</v>
      </c>
      <c r="M107" s="679">
        <v>0</v>
      </c>
      <c r="N107" s="679">
        <v>0</v>
      </c>
      <c r="O107" s="679">
        <v>588202</v>
      </c>
      <c r="P107" s="679">
        <v>0</v>
      </c>
      <c r="Q107" s="856">
        <v>8581.8671799999993</v>
      </c>
      <c r="R107" s="697">
        <v>1.381698E-2</v>
      </c>
      <c r="S107" s="697">
        <v>1.3551194561993643E-2</v>
      </c>
      <c r="T107" s="697">
        <v>1.8852628205128199</v>
      </c>
      <c r="U107" s="688"/>
      <c r="V107" s="679">
        <v>6045096.5899999999</v>
      </c>
      <c r="W107" s="688"/>
      <c r="X107" s="697">
        <v>0</v>
      </c>
      <c r="Y107" s="688"/>
      <c r="Z107" s="688"/>
      <c r="AA107" s="688"/>
      <c r="AB107" s="697" t="s">
        <v>1954</v>
      </c>
      <c r="AC107" s="835"/>
      <c r="AD107" s="688"/>
    </row>
    <row r="108" spans="1:30" hidden="1">
      <c r="A108" s="515">
        <v>17</v>
      </c>
      <c r="B108" s="515" t="s">
        <v>931</v>
      </c>
      <c r="C108" s="688">
        <v>87</v>
      </c>
      <c r="D108" s="688" t="s">
        <v>1298</v>
      </c>
      <c r="E108" s="688" t="s">
        <v>1789</v>
      </c>
      <c r="F108" s="688">
        <v>8</v>
      </c>
      <c r="G108" s="688" t="s">
        <v>2171</v>
      </c>
      <c r="H108" s="708" t="s">
        <v>776</v>
      </c>
      <c r="I108" s="679">
        <v>1423435</v>
      </c>
      <c r="J108" s="679">
        <v>0</v>
      </c>
      <c r="K108" s="679">
        <v>0</v>
      </c>
      <c r="L108" s="679">
        <v>0</v>
      </c>
      <c r="M108" s="679">
        <v>0</v>
      </c>
      <c r="N108" s="679">
        <v>0</v>
      </c>
      <c r="O108" s="679">
        <v>1423435</v>
      </c>
      <c r="P108" s="679">
        <v>0</v>
      </c>
      <c r="Q108" s="679">
        <v>9252.3274999999994</v>
      </c>
      <c r="R108" s="697">
        <v>1.489644E-2</v>
      </c>
      <c r="S108" s="697">
        <v>1.4609884710868276E-2</v>
      </c>
      <c r="T108" s="697">
        <v>4.77012749774158</v>
      </c>
      <c r="U108" s="688"/>
      <c r="V108" s="679">
        <v>16205705.629999999</v>
      </c>
      <c r="W108" s="688"/>
      <c r="X108" s="697">
        <v>0</v>
      </c>
      <c r="Y108" s="688"/>
      <c r="Z108" s="688"/>
      <c r="AA108" s="688"/>
      <c r="AB108" s="697" t="s">
        <v>1954</v>
      </c>
      <c r="AC108" s="835"/>
      <c r="AD108" s="688"/>
    </row>
    <row r="109" spans="1:30" hidden="1">
      <c r="A109" s="515">
        <v>17</v>
      </c>
      <c r="B109" s="515" t="s">
        <v>931</v>
      </c>
      <c r="C109" s="688">
        <v>88</v>
      </c>
      <c r="D109" s="688" t="s">
        <v>1317</v>
      </c>
      <c r="E109" s="688" t="s">
        <v>1798</v>
      </c>
      <c r="F109" s="688">
        <v>8</v>
      </c>
      <c r="G109" s="688" t="s">
        <v>2171</v>
      </c>
      <c r="H109" s="708" t="s">
        <v>785</v>
      </c>
      <c r="I109" s="679">
        <v>426521</v>
      </c>
      <c r="J109" s="679">
        <v>0</v>
      </c>
      <c r="K109" s="679">
        <v>0</v>
      </c>
      <c r="L109" s="679">
        <v>0</v>
      </c>
      <c r="M109" s="679">
        <v>0</v>
      </c>
      <c r="N109" s="679">
        <v>0</v>
      </c>
      <c r="O109" s="679">
        <v>426521</v>
      </c>
      <c r="P109" s="679">
        <v>0</v>
      </c>
      <c r="Q109" s="679">
        <v>0</v>
      </c>
      <c r="R109" s="697">
        <v>0</v>
      </c>
      <c r="S109" s="697">
        <v>0</v>
      </c>
      <c r="T109" s="697">
        <v>5.4326272751588904</v>
      </c>
      <c r="U109" s="688"/>
      <c r="V109" s="679">
        <v>11008089.390000001</v>
      </c>
      <c r="W109" s="688"/>
      <c r="X109" s="697">
        <v>0</v>
      </c>
      <c r="Y109" s="688"/>
      <c r="Z109" s="688"/>
      <c r="AA109" s="688"/>
      <c r="AB109" s="697" t="s">
        <v>1954</v>
      </c>
      <c r="AC109" s="835" t="s">
        <v>2226</v>
      </c>
      <c r="AD109" s="688"/>
    </row>
    <row r="110" spans="1:30" hidden="1">
      <c r="A110" s="515">
        <v>17</v>
      </c>
      <c r="B110" s="515" t="s">
        <v>931</v>
      </c>
      <c r="C110" s="688">
        <v>89</v>
      </c>
      <c r="D110" s="818" t="s">
        <v>1313</v>
      </c>
      <c r="E110" s="688" t="s">
        <v>1797</v>
      </c>
      <c r="F110" s="688">
        <v>8</v>
      </c>
      <c r="G110" s="688" t="s">
        <v>2171</v>
      </c>
      <c r="H110" s="708" t="s">
        <v>2055</v>
      </c>
      <c r="I110" s="679">
        <v>318842</v>
      </c>
      <c r="J110" s="679">
        <v>0</v>
      </c>
      <c r="K110" s="679">
        <v>0</v>
      </c>
      <c r="L110" s="679">
        <v>0</v>
      </c>
      <c r="M110" s="679">
        <v>0</v>
      </c>
      <c r="N110" s="679">
        <v>0</v>
      </c>
      <c r="O110" s="679">
        <v>318842</v>
      </c>
      <c r="P110" s="679">
        <v>2741.1452000000004</v>
      </c>
      <c r="Q110" s="679">
        <v>143415.13159999999</v>
      </c>
      <c r="R110" s="697">
        <v>0.2309013</v>
      </c>
      <c r="S110" s="697">
        <v>0.22645961661754857</v>
      </c>
      <c r="T110" s="697">
        <v>4.6208985507246298</v>
      </c>
      <c r="U110" s="688"/>
      <c r="V110" s="679" t="e">
        <v>#N/A</v>
      </c>
      <c r="W110" s="688"/>
      <c r="X110" s="697">
        <v>0</v>
      </c>
      <c r="Y110" s="688"/>
      <c r="Z110" s="688"/>
      <c r="AA110" s="688"/>
      <c r="AB110" s="697" t="e">
        <v>#N/A</v>
      </c>
      <c r="AC110" s="835"/>
      <c r="AD110" s="688"/>
    </row>
    <row r="111" spans="1:30" hidden="1">
      <c r="A111" s="515">
        <v>17</v>
      </c>
      <c r="B111" s="515" t="s">
        <v>931</v>
      </c>
      <c r="C111" s="688">
        <v>90</v>
      </c>
      <c r="D111" s="688" t="s">
        <v>1322</v>
      </c>
      <c r="E111" s="688" t="s">
        <v>1802</v>
      </c>
      <c r="F111" s="688">
        <v>8</v>
      </c>
      <c r="G111" s="688" t="s">
        <v>2171</v>
      </c>
      <c r="H111" s="708" t="s">
        <v>790</v>
      </c>
      <c r="I111" s="679">
        <v>2218498</v>
      </c>
      <c r="J111" s="679">
        <v>0</v>
      </c>
      <c r="K111" s="679">
        <v>0</v>
      </c>
      <c r="L111" s="679">
        <v>0</v>
      </c>
      <c r="M111" s="679">
        <v>0</v>
      </c>
      <c r="N111" s="679">
        <v>0</v>
      </c>
      <c r="O111" s="679">
        <v>2218498</v>
      </c>
      <c r="P111" s="679">
        <v>18724.718010000001</v>
      </c>
      <c r="Q111" s="679">
        <v>62117.944000000003</v>
      </c>
      <c r="R111" s="697">
        <v>0.10001116</v>
      </c>
      <c r="S111" s="697">
        <v>9.8087319143877236E-2</v>
      </c>
      <c r="T111" s="697">
        <v>12.8053310860731</v>
      </c>
      <c r="U111" s="688"/>
      <c r="V111" s="679" t="e">
        <v>#N/A</v>
      </c>
      <c r="W111" s="688"/>
      <c r="X111" s="697">
        <v>0</v>
      </c>
      <c r="Y111" s="688"/>
      <c r="Z111" s="688"/>
      <c r="AA111" s="688"/>
      <c r="AB111" s="697" t="e">
        <v>#N/A</v>
      </c>
      <c r="AC111" s="835"/>
      <c r="AD111" s="688"/>
    </row>
    <row r="112" spans="1:30" hidden="1">
      <c r="C112" s="688"/>
      <c r="D112" s="688"/>
      <c r="E112" s="688"/>
      <c r="F112" s="688"/>
      <c r="G112" s="701" t="s">
        <v>2172</v>
      </c>
      <c r="H112" s="710"/>
      <c r="I112" s="492">
        <v>30076939</v>
      </c>
      <c r="J112" s="492">
        <v>0</v>
      </c>
      <c r="K112" s="492">
        <v>0</v>
      </c>
      <c r="L112" s="492">
        <v>0</v>
      </c>
      <c r="M112" s="649">
        <v>0</v>
      </c>
      <c r="N112" s="492">
        <v>868500</v>
      </c>
      <c r="O112" s="492">
        <v>29208439</v>
      </c>
      <c r="P112" s="492">
        <v>105254.7702818</v>
      </c>
      <c r="Q112" s="492">
        <v>1681351.5060977996</v>
      </c>
      <c r="R112" s="493">
        <v>2.7070103699999994</v>
      </c>
      <c r="S112" s="493">
        <v>2.6549375454482775</v>
      </c>
      <c r="T112" s="626"/>
      <c r="U112" s="688"/>
      <c r="V112" s="679" t="e">
        <v>#N/A</v>
      </c>
      <c r="W112" s="688">
        <v>0</v>
      </c>
      <c r="X112" s="697">
        <v>0</v>
      </c>
      <c r="Y112" s="688">
        <v>0</v>
      </c>
      <c r="Z112" s="688">
        <v>0</v>
      </c>
      <c r="AA112" s="688">
        <v>0</v>
      </c>
      <c r="AB112" s="697" t="e">
        <v>#N/A</v>
      </c>
      <c r="AC112" s="835">
        <v>0</v>
      </c>
      <c r="AD112" s="688">
        <v>0</v>
      </c>
    </row>
    <row r="113" spans="1:30" hidden="1">
      <c r="C113" s="688"/>
      <c r="D113" s="688"/>
      <c r="E113" s="688"/>
      <c r="F113" s="688"/>
      <c r="G113" s="701"/>
      <c r="H113" s="693" t="s">
        <v>2300</v>
      </c>
      <c r="I113" s="625"/>
      <c r="J113" s="625"/>
      <c r="K113" s="625"/>
      <c r="L113" s="625"/>
      <c r="M113" s="679"/>
      <c r="N113" s="625"/>
      <c r="O113" s="625"/>
      <c r="P113" s="625"/>
      <c r="Q113" s="625"/>
      <c r="R113" s="626"/>
      <c r="S113" s="626"/>
      <c r="T113" s="626"/>
      <c r="U113" s="688"/>
      <c r="V113" s="679"/>
      <c r="W113" s="688"/>
      <c r="X113" s="697"/>
      <c r="Y113" s="688"/>
      <c r="Z113" s="688"/>
      <c r="AA113" s="688"/>
      <c r="AB113" s="697"/>
      <c r="AC113" s="835"/>
      <c r="AD113" s="688"/>
    </row>
    <row r="114" spans="1:30" hidden="1">
      <c r="A114" s="515">
        <v>17</v>
      </c>
      <c r="B114" s="515" t="s">
        <v>931</v>
      </c>
      <c r="C114" s="688">
        <v>91</v>
      </c>
      <c r="D114" s="688" t="s">
        <v>1183</v>
      </c>
      <c r="E114" s="688" t="s">
        <v>1726</v>
      </c>
      <c r="F114" s="688">
        <v>9</v>
      </c>
      <c r="G114" s="688" t="s">
        <v>2300</v>
      </c>
      <c r="H114" s="708" t="s">
        <v>1184</v>
      </c>
      <c r="I114" s="679">
        <v>210188</v>
      </c>
      <c r="J114" s="679">
        <v>0</v>
      </c>
      <c r="K114" s="679">
        <v>0</v>
      </c>
      <c r="L114" s="679">
        <v>0</v>
      </c>
      <c r="M114" s="679">
        <v>0</v>
      </c>
      <c r="N114" s="679">
        <v>0</v>
      </c>
      <c r="O114" s="679">
        <v>210188</v>
      </c>
      <c r="P114" s="679">
        <v>0</v>
      </c>
      <c r="Q114" s="679">
        <v>0</v>
      </c>
      <c r="R114" s="697">
        <v>0</v>
      </c>
      <c r="S114" s="697">
        <v>0</v>
      </c>
      <c r="T114" s="697">
        <v>2.4628904876848399</v>
      </c>
      <c r="U114" s="688"/>
      <c r="V114" s="679">
        <v>2101884.9900000002</v>
      </c>
      <c r="W114" s="688"/>
      <c r="X114" s="697">
        <v>0</v>
      </c>
      <c r="Y114" s="688"/>
      <c r="Z114" s="688"/>
      <c r="AA114" s="688"/>
      <c r="AB114" s="697" t="s">
        <v>1954</v>
      </c>
      <c r="AC114" s="835" t="s">
        <v>2226</v>
      </c>
      <c r="AD114" s="688"/>
    </row>
    <row r="115" spans="1:30" hidden="1">
      <c r="A115" s="515">
        <v>17</v>
      </c>
      <c r="B115" s="515" t="s">
        <v>931</v>
      </c>
      <c r="C115" s="688">
        <v>92</v>
      </c>
      <c r="D115" s="688" t="s">
        <v>1230</v>
      </c>
      <c r="E115" s="688" t="s">
        <v>1755</v>
      </c>
      <c r="F115" s="688">
        <v>9</v>
      </c>
      <c r="G115" s="688" t="s">
        <v>2300</v>
      </c>
      <c r="H115" s="708" t="s">
        <v>735</v>
      </c>
      <c r="I115" s="679">
        <v>257368</v>
      </c>
      <c r="J115" s="679">
        <v>0</v>
      </c>
      <c r="K115" s="679">
        <v>0</v>
      </c>
      <c r="L115" s="679">
        <v>0</v>
      </c>
      <c r="M115" s="679">
        <v>0</v>
      </c>
      <c r="N115" s="679">
        <v>0</v>
      </c>
      <c r="O115" s="679">
        <v>257368</v>
      </c>
      <c r="P115" s="679">
        <v>0</v>
      </c>
      <c r="Q115" s="679">
        <v>0</v>
      </c>
      <c r="R115" s="697">
        <v>0</v>
      </c>
      <c r="S115" s="697">
        <v>0</v>
      </c>
      <c r="T115" s="697">
        <v>4.7706680507154999</v>
      </c>
      <c r="U115" s="688"/>
      <c r="V115" s="679">
        <v>2573688.46</v>
      </c>
      <c r="W115" s="688"/>
      <c r="X115" s="697">
        <v>0</v>
      </c>
      <c r="Y115" s="688"/>
      <c r="Z115" s="688"/>
      <c r="AA115" s="688"/>
      <c r="AB115" s="697" t="s">
        <v>1954</v>
      </c>
      <c r="AC115" s="835" t="s">
        <v>2226</v>
      </c>
      <c r="AD115" s="688"/>
    </row>
    <row r="116" spans="1:30" hidden="1">
      <c r="A116" s="515">
        <v>17</v>
      </c>
      <c r="B116" s="515" t="s">
        <v>931</v>
      </c>
      <c r="C116" s="688">
        <v>93</v>
      </c>
      <c r="D116" s="688" t="s">
        <v>1287</v>
      </c>
      <c r="E116" s="688" t="s">
        <v>1781</v>
      </c>
      <c r="F116" s="688">
        <v>9</v>
      </c>
      <c r="G116" s="688" t="s">
        <v>2300</v>
      </c>
      <c r="H116" s="708" t="s">
        <v>765</v>
      </c>
      <c r="I116" s="679">
        <v>985</v>
      </c>
      <c r="J116" s="679">
        <v>0</v>
      </c>
      <c r="K116" s="679">
        <v>0</v>
      </c>
      <c r="L116" s="679">
        <v>0</v>
      </c>
      <c r="M116" s="679">
        <v>0</v>
      </c>
      <c r="N116" s="679">
        <v>0</v>
      </c>
      <c r="O116" s="679">
        <v>985</v>
      </c>
      <c r="P116" s="679">
        <v>0</v>
      </c>
      <c r="Q116" s="679">
        <v>0</v>
      </c>
      <c r="R116" s="697">
        <v>0</v>
      </c>
      <c r="S116" s="697">
        <v>0</v>
      </c>
      <c r="T116" s="697">
        <v>3.2833333333333298E-2</v>
      </c>
      <c r="U116" s="688"/>
      <c r="V116" s="679">
        <v>1432800.86</v>
      </c>
      <c r="W116" s="688"/>
      <c r="X116" s="697">
        <v>0</v>
      </c>
      <c r="Y116" s="688"/>
      <c r="Z116" s="688"/>
      <c r="AA116" s="688"/>
      <c r="AB116" s="697" t="s">
        <v>1954</v>
      </c>
      <c r="AC116" s="835" t="s">
        <v>2226</v>
      </c>
      <c r="AD116" s="688"/>
    </row>
    <row r="117" spans="1:30" hidden="1">
      <c r="A117" s="515">
        <v>17</v>
      </c>
      <c r="B117" s="515" t="s">
        <v>931</v>
      </c>
      <c r="C117" s="688">
        <v>94</v>
      </c>
      <c r="D117" s="688" t="s">
        <v>1301</v>
      </c>
      <c r="E117" s="688" t="s">
        <v>1792</v>
      </c>
      <c r="F117" s="688">
        <v>9</v>
      </c>
      <c r="G117" s="688" t="s">
        <v>2300</v>
      </c>
      <c r="H117" s="708" t="s">
        <v>1302</v>
      </c>
      <c r="I117" s="679">
        <v>1349180</v>
      </c>
      <c r="J117" s="679">
        <v>0</v>
      </c>
      <c r="K117" s="679">
        <v>0</v>
      </c>
      <c r="L117" s="679">
        <v>0</v>
      </c>
      <c r="M117" s="679">
        <v>0</v>
      </c>
      <c r="N117" s="679">
        <v>0</v>
      </c>
      <c r="O117" s="679">
        <v>1349180</v>
      </c>
      <c r="P117" s="679">
        <v>0</v>
      </c>
      <c r="Q117" s="679">
        <v>0</v>
      </c>
      <c r="R117" s="697">
        <v>0</v>
      </c>
      <c r="S117" s="697">
        <v>0</v>
      </c>
      <c r="T117" s="697">
        <v>8.5636123594079194</v>
      </c>
      <c r="U117" s="688"/>
      <c r="V117" s="679">
        <v>15362802.98</v>
      </c>
      <c r="W117" s="688"/>
      <c r="X117" s="697">
        <v>0</v>
      </c>
      <c r="Y117" s="688"/>
      <c r="Z117" s="688"/>
      <c r="AA117" s="688"/>
      <c r="AB117" s="697" t="s">
        <v>1954</v>
      </c>
      <c r="AC117" s="835" t="s">
        <v>2226</v>
      </c>
      <c r="AD117" s="688"/>
    </row>
    <row r="118" spans="1:30" hidden="1">
      <c r="A118" s="515">
        <v>17</v>
      </c>
      <c r="B118" s="515" t="s">
        <v>931</v>
      </c>
      <c r="C118" s="688">
        <v>95</v>
      </c>
      <c r="D118" s="688" t="s">
        <v>1306</v>
      </c>
      <c r="E118" s="688" t="s">
        <v>1795</v>
      </c>
      <c r="F118" s="688">
        <v>9</v>
      </c>
      <c r="G118" s="688" t="s">
        <v>2300</v>
      </c>
      <c r="H118" s="708" t="s">
        <v>780</v>
      </c>
      <c r="I118" s="679">
        <v>475726</v>
      </c>
      <c r="J118" s="679">
        <v>0</v>
      </c>
      <c r="K118" s="679">
        <v>0</v>
      </c>
      <c r="L118" s="679">
        <v>0</v>
      </c>
      <c r="M118" s="679">
        <v>0</v>
      </c>
      <c r="N118" s="679">
        <v>0</v>
      </c>
      <c r="O118" s="679">
        <v>475726</v>
      </c>
      <c r="P118" s="679">
        <v>4370.4482099999996</v>
      </c>
      <c r="Q118" s="679">
        <v>49556.377420000004</v>
      </c>
      <c r="R118" s="697">
        <v>7.9786780000000002E-2</v>
      </c>
      <c r="S118" s="697">
        <v>7.8251981546748742E-2</v>
      </c>
      <c r="T118" s="697">
        <v>4.9246997929606602</v>
      </c>
      <c r="U118" s="688"/>
      <c r="V118" s="679" t="e">
        <v>#N/A</v>
      </c>
      <c r="W118" s="688"/>
      <c r="X118" s="697">
        <v>0</v>
      </c>
      <c r="Y118" s="688"/>
      <c r="Z118" s="688"/>
      <c r="AA118" s="688"/>
      <c r="AB118" s="697" t="e">
        <v>#N/A</v>
      </c>
      <c r="AC118" s="835"/>
      <c r="AD118" s="688"/>
    </row>
    <row r="119" spans="1:30" hidden="1">
      <c r="C119" s="688"/>
      <c r="D119" s="688"/>
      <c r="E119" s="688"/>
      <c r="F119" s="688"/>
      <c r="G119" s="701" t="s">
        <v>2235</v>
      </c>
      <c r="H119" s="710"/>
      <c r="I119" s="492">
        <v>2293447</v>
      </c>
      <c r="J119" s="492">
        <v>0</v>
      </c>
      <c r="K119" s="492">
        <v>0</v>
      </c>
      <c r="L119" s="492">
        <v>0</v>
      </c>
      <c r="M119" s="649">
        <v>0</v>
      </c>
      <c r="N119" s="492">
        <v>0</v>
      </c>
      <c r="O119" s="492">
        <v>2293447</v>
      </c>
      <c r="P119" s="492">
        <v>4370.4482099999996</v>
      </c>
      <c r="Q119" s="492">
        <v>49556.377420000004</v>
      </c>
      <c r="R119" s="493">
        <v>7.9786780000000002E-2</v>
      </c>
      <c r="S119" s="493">
        <v>7.8251981546748742E-2</v>
      </c>
      <c r="T119" s="626"/>
      <c r="U119" s="688"/>
      <c r="V119" s="679" t="e">
        <v>#N/A</v>
      </c>
      <c r="W119" s="688">
        <v>0</v>
      </c>
      <c r="X119" s="697">
        <v>0</v>
      </c>
      <c r="Y119" s="688">
        <v>0</v>
      </c>
      <c r="Z119" s="688">
        <v>0</v>
      </c>
      <c r="AA119" s="688">
        <v>0</v>
      </c>
      <c r="AB119" s="697" t="e">
        <v>#N/A</v>
      </c>
      <c r="AC119" s="835">
        <v>0</v>
      </c>
      <c r="AD119" s="688">
        <v>0</v>
      </c>
    </row>
    <row r="120" spans="1:30" hidden="1">
      <c r="C120" s="688"/>
      <c r="D120" s="688"/>
      <c r="E120" s="688"/>
      <c r="F120" s="688"/>
      <c r="G120" s="701"/>
      <c r="H120" s="693" t="s">
        <v>2173</v>
      </c>
      <c r="I120" s="625"/>
      <c r="J120" s="625"/>
      <c r="K120" s="625"/>
      <c r="L120" s="625"/>
      <c r="M120" s="679"/>
      <c r="N120" s="625"/>
      <c r="O120" s="625"/>
      <c r="P120" s="625"/>
      <c r="Q120" s="625"/>
      <c r="R120" s="626"/>
      <c r="S120" s="626"/>
      <c r="T120" s="626"/>
      <c r="U120" s="688"/>
      <c r="V120" s="679"/>
      <c r="W120" s="688"/>
      <c r="X120" s="697"/>
      <c r="Y120" s="688"/>
      <c r="Z120" s="688"/>
      <c r="AA120" s="688"/>
      <c r="AB120" s="697"/>
      <c r="AC120" s="835"/>
      <c r="AD120" s="688"/>
    </row>
    <row r="121" spans="1:30" hidden="1">
      <c r="A121" s="515">
        <v>17</v>
      </c>
      <c r="B121" s="515" t="s">
        <v>931</v>
      </c>
      <c r="C121" s="688">
        <v>96</v>
      </c>
      <c r="D121" s="688" t="s">
        <v>1173</v>
      </c>
      <c r="E121" s="688" t="s">
        <v>1721</v>
      </c>
      <c r="F121" s="688">
        <v>10</v>
      </c>
      <c r="G121" s="688" t="s">
        <v>2173</v>
      </c>
      <c r="H121" s="708" t="s">
        <v>702</v>
      </c>
      <c r="I121" s="679">
        <v>913009</v>
      </c>
      <c r="J121" s="679">
        <v>0</v>
      </c>
      <c r="K121" s="679">
        <v>0</v>
      </c>
      <c r="L121" s="679">
        <v>0</v>
      </c>
      <c r="M121" s="679">
        <v>0</v>
      </c>
      <c r="N121" s="679">
        <v>0</v>
      </c>
      <c r="O121" s="679">
        <v>913009</v>
      </c>
      <c r="P121" s="679">
        <v>10965.845289999999</v>
      </c>
      <c r="Q121" s="679">
        <v>24651.242999999999</v>
      </c>
      <c r="R121" s="697">
        <v>3.9689009999999997E-2</v>
      </c>
      <c r="S121" s="697">
        <v>3.8925537191544353E-2</v>
      </c>
      <c r="T121" s="697">
        <v>6.33668788129064</v>
      </c>
      <c r="U121" s="688"/>
      <c r="V121" s="679" t="e">
        <v>#N/A</v>
      </c>
      <c r="W121" s="688"/>
      <c r="X121" s="697">
        <v>0</v>
      </c>
      <c r="Y121" s="688"/>
      <c r="Z121" s="688"/>
      <c r="AA121" s="688"/>
      <c r="AB121" s="697" t="e">
        <v>#N/A</v>
      </c>
      <c r="AC121" s="835"/>
      <c r="AD121" s="688"/>
    </row>
    <row r="122" spans="1:30" hidden="1">
      <c r="A122" s="515">
        <v>17</v>
      </c>
      <c r="B122" s="515" t="s">
        <v>931</v>
      </c>
      <c r="C122" s="688">
        <v>97</v>
      </c>
      <c r="D122" s="688" t="s">
        <v>932</v>
      </c>
      <c r="E122" s="688" t="s">
        <v>1727</v>
      </c>
      <c r="F122" s="688">
        <v>10</v>
      </c>
      <c r="G122" s="688" t="s">
        <v>2173</v>
      </c>
      <c r="H122" s="708" t="s">
        <v>712</v>
      </c>
      <c r="I122" s="679">
        <v>108357</v>
      </c>
      <c r="J122" s="679">
        <v>0</v>
      </c>
      <c r="K122" s="679">
        <v>0</v>
      </c>
      <c r="L122" s="679">
        <v>0</v>
      </c>
      <c r="M122" s="679">
        <v>0</v>
      </c>
      <c r="N122" s="679">
        <v>0</v>
      </c>
      <c r="O122" s="679">
        <v>108357</v>
      </c>
      <c r="P122" s="679">
        <v>308.81743459999996</v>
      </c>
      <c r="Q122" s="679">
        <v>532.03287</v>
      </c>
      <c r="R122" s="697">
        <v>8.5658000000000002E-4</v>
      </c>
      <c r="S122" s="697">
        <v>8.4010632925524619E-4</v>
      </c>
      <c r="T122" s="697">
        <v>2.4114197103634698E-2</v>
      </c>
      <c r="U122" s="688"/>
      <c r="V122" s="679">
        <v>11691721.91</v>
      </c>
      <c r="W122" s="688"/>
      <c r="X122" s="697">
        <v>0</v>
      </c>
      <c r="Y122" s="688"/>
      <c r="Z122" s="688"/>
      <c r="AA122" s="688"/>
      <c r="AB122" s="697" t="s">
        <v>1954</v>
      </c>
      <c r="AC122" s="835"/>
      <c r="AD122" s="688"/>
    </row>
    <row r="123" spans="1:30" hidden="1">
      <c r="A123" s="515">
        <v>17</v>
      </c>
      <c r="B123" s="515" t="s">
        <v>931</v>
      </c>
      <c r="C123" s="688">
        <v>98</v>
      </c>
      <c r="D123" s="688" t="s">
        <v>1163</v>
      </c>
      <c r="E123" s="688" t="s">
        <v>234</v>
      </c>
      <c r="F123" s="688">
        <v>10</v>
      </c>
      <c r="G123" s="688" t="s">
        <v>2173</v>
      </c>
      <c r="H123" s="708" t="s">
        <v>1164</v>
      </c>
      <c r="I123" s="679">
        <v>328879</v>
      </c>
      <c r="J123" s="679">
        <v>0</v>
      </c>
      <c r="K123" s="679">
        <v>0</v>
      </c>
      <c r="L123" s="679">
        <v>0</v>
      </c>
      <c r="M123" s="679">
        <v>0</v>
      </c>
      <c r="N123" s="679">
        <v>0</v>
      </c>
      <c r="O123" s="679">
        <v>328879</v>
      </c>
      <c r="P123" s="679">
        <v>0</v>
      </c>
      <c r="Q123" s="679">
        <v>164.43950000000001</v>
      </c>
      <c r="R123" s="697">
        <v>2.6475000000000001E-4</v>
      </c>
      <c r="S123" s="697">
        <v>2.5965813865892924E-4</v>
      </c>
      <c r="T123" s="697">
        <v>8.2219750000000005</v>
      </c>
      <c r="U123" s="688"/>
      <c r="V123" s="679" t="e">
        <v>#N/A</v>
      </c>
      <c r="W123" s="688"/>
      <c r="X123" s="697">
        <v>0</v>
      </c>
      <c r="Y123" s="688"/>
      <c r="Z123" s="688"/>
      <c r="AA123" s="688"/>
      <c r="AB123" s="697" t="e">
        <v>#N/A</v>
      </c>
      <c r="AC123" s="835"/>
      <c r="AD123" s="688"/>
    </row>
    <row r="124" spans="1:30" hidden="1">
      <c r="A124" s="515">
        <v>17</v>
      </c>
      <c r="B124" s="515" t="s">
        <v>931</v>
      </c>
      <c r="C124" s="688">
        <v>99</v>
      </c>
      <c r="D124" s="688" t="s">
        <v>933</v>
      </c>
      <c r="E124" s="688" t="s">
        <v>1556</v>
      </c>
      <c r="F124" s="688">
        <v>10</v>
      </c>
      <c r="G124" s="688" t="s">
        <v>2173</v>
      </c>
      <c r="H124" s="708" t="s">
        <v>720</v>
      </c>
      <c r="I124" s="679">
        <v>2337513</v>
      </c>
      <c r="J124" s="679">
        <v>0</v>
      </c>
      <c r="K124" s="679">
        <v>0</v>
      </c>
      <c r="L124" s="679">
        <v>0</v>
      </c>
      <c r="M124" s="679">
        <v>0</v>
      </c>
      <c r="N124" s="679">
        <v>0</v>
      </c>
      <c r="O124" s="679">
        <v>2337513</v>
      </c>
      <c r="P124" s="679">
        <v>21785.6237</v>
      </c>
      <c r="Q124" s="679">
        <v>49087.773000000001</v>
      </c>
      <c r="R124" s="697">
        <v>7.9032320000000003E-2</v>
      </c>
      <c r="S124" s="697">
        <v>7.751203189070778E-2</v>
      </c>
      <c r="T124" s="697">
        <v>3.8000679537784201</v>
      </c>
      <c r="U124" s="688"/>
      <c r="V124" s="679">
        <v>95834038.299999997</v>
      </c>
      <c r="W124" s="688"/>
      <c r="X124" s="697">
        <v>0</v>
      </c>
      <c r="Y124" s="688"/>
      <c r="Z124" s="688"/>
      <c r="AA124" s="688"/>
      <c r="AB124" s="697" t="s">
        <v>1954</v>
      </c>
      <c r="AC124" s="835"/>
      <c r="AD124" s="688"/>
    </row>
    <row r="125" spans="1:30" hidden="1">
      <c r="A125" s="515">
        <v>17</v>
      </c>
      <c r="B125" s="515" t="s">
        <v>931</v>
      </c>
      <c r="C125" s="688">
        <v>100</v>
      </c>
      <c r="D125" s="688" t="s">
        <v>1206</v>
      </c>
      <c r="E125" s="688" t="s">
        <v>1743</v>
      </c>
      <c r="F125" s="688">
        <v>10</v>
      </c>
      <c r="G125" s="688" t="s">
        <v>2173</v>
      </c>
      <c r="H125" s="708" t="s">
        <v>722</v>
      </c>
      <c r="I125" s="679">
        <v>275595</v>
      </c>
      <c r="J125" s="679">
        <v>0</v>
      </c>
      <c r="K125" s="679">
        <v>0</v>
      </c>
      <c r="L125" s="679">
        <v>0</v>
      </c>
      <c r="M125" s="679">
        <v>0</v>
      </c>
      <c r="N125" s="679">
        <v>0</v>
      </c>
      <c r="O125" s="679">
        <v>275595</v>
      </c>
      <c r="P125" s="679">
        <v>6003.7842295</v>
      </c>
      <c r="Q125" s="679">
        <v>34449.375</v>
      </c>
      <c r="R125" s="697">
        <v>5.5464199999999998E-2</v>
      </c>
      <c r="S125" s="697">
        <v>5.4397274319512343E-2</v>
      </c>
      <c r="T125" s="697">
        <v>0.46665221756953701</v>
      </c>
      <c r="U125" s="688"/>
      <c r="V125" s="679" t="e">
        <v>#N/A</v>
      </c>
      <c r="W125" s="688"/>
      <c r="X125" s="697">
        <v>0</v>
      </c>
      <c r="Y125" s="688"/>
      <c r="Z125" s="688"/>
      <c r="AA125" s="688"/>
      <c r="AB125" s="697" t="e">
        <v>#N/A</v>
      </c>
      <c r="AC125" s="835"/>
      <c r="AD125" s="688"/>
    </row>
    <row r="126" spans="1:30" hidden="1">
      <c r="A126" s="515">
        <v>17</v>
      </c>
      <c r="B126" s="515" t="s">
        <v>931</v>
      </c>
      <c r="C126" s="688">
        <v>101</v>
      </c>
      <c r="D126" s="688" t="s">
        <v>1213</v>
      </c>
      <c r="E126" s="688" t="s">
        <v>1748</v>
      </c>
      <c r="F126" s="688">
        <v>10</v>
      </c>
      <c r="G126" s="688" t="s">
        <v>2173</v>
      </c>
      <c r="H126" s="708" t="s">
        <v>726</v>
      </c>
      <c r="I126" s="679">
        <v>45300</v>
      </c>
      <c r="J126" s="679">
        <v>0</v>
      </c>
      <c r="K126" s="679">
        <v>0</v>
      </c>
      <c r="L126" s="679">
        <v>0</v>
      </c>
      <c r="M126" s="679">
        <v>0</v>
      </c>
      <c r="N126" s="679">
        <v>0</v>
      </c>
      <c r="O126" s="679">
        <v>45300</v>
      </c>
      <c r="P126" s="679">
        <v>0</v>
      </c>
      <c r="Q126" s="679">
        <v>2656.3919999999998</v>
      </c>
      <c r="R126" s="697">
        <v>4.2768499999999996E-3</v>
      </c>
      <c r="S126" s="697">
        <v>4.1945749182433073E-3</v>
      </c>
      <c r="T126" s="697">
        <v>2.2650000000000001</v>
      </c>
      <c r="U126" s="688"/>
      <c r="V126" s="679">
        <v>2876693.39</v>
      </c>
      <c r="W126" s="688"/>
      <c r="X126" s="697">
        <v>0</v>
      </c>
      <c r="Y126" s="688"/>
      <c r="Z126" s="688"/>
      <c r="AA126" s="688"/>
      <c r="AB126" s="697" t="s">
        <v>1954</v>
      </c>
      <c r="AC126" s="835"/>
      <c r="AD126" s="688"/>
    </row>
    <row r="127" spans="1:30" hidden="1">
      <c r="A127" s="515">
        <v>17</v>
      </c>
      <c r="B127" s="515" t="s">
        <v>931</v>
      </c>
      <c r="C127" s="688">
        <v>102</v>
      </c>
      <c r="D127" s="688" t="s">
        <v>937</v>
      </c>
      <c r="E127" s="688" t="s">
        <v>1559</v>
      </c>
      <c r="F127" s="688">
        <v>10</v>
      </c>
      <c r="G127" s="688" t="s">
        <v>2173</v>
      </c>
      <c r="H127" s="708" t="s">
        <v>938</v>
      </c>
      <c r="I127" s="679">
        <v>35925</v>
      </c>
      <c r="J127" s="679">
        <v>0</v>
      </c>
      <c r="K127" s="679">
        <v>0</v>
      </c>
      <c r="L127" s="679">
        <v>0</v>
      </c>
      <c r="M127" s="679">
        <v>0</v>
      </c>
      <c r="N127" s="679">
        <v>0</v>
      </c>
      <c r="O127" s="679">
        <v>35925</v>
      </c>
      <c r="P127" s="679">
        <v>0</v>
      </c>
      <c r="Q127" s="679">
        <v>0</v>
      </c>
      <c r="R127" s="697">
        <v>0</v>
      </c>
      <c r="S127" s="697">
        <v>0</v>
      </c>
      <c r="T127" s="697">
        <v>2.8740000000000001</v>
      </c>
      <c r="U127" s="688"/>
      <c r="V127" s="679">
        <v>20482064</v>
      </c>
      <c r="W127" s="688"/>
      <c r="X127" s="697">
        <v>0</v>
      </c>
      <c r="Y127" s="688"/>
      <c r="Z127" s="688"/>
      <c r="AA127" s="688"/>
      <c r="AB127" s="697" t="s">
        <v>1954</v>
      </c>
      <c r="AC127" s="835" t="s">
        <v>2226</v>
      </c>
      <c r="AD127" s="688"/>
    </row>
    <row r="128" spans="1:30" hidden="1">
      <c r="A128" s="515">
        <v>17</v>
      </c>
      <c r="B128" s="515" t="s">
        <v>931</v>
      </c>
      <c r="C128" s="688">
        <v>103</v>
      </c>
      <c r="D128" s="688" t="s">
        <v>939</v>
      </c>
      <c r="E128" s="688" t="s">
        <v>1560</v>
      </c>
      <c r="F128" s="688">
        <v>10</v>
      </c>
      <c r="G128" s="688" t="s">
        <v>2173</v>
      </c>
      <c r="H128" s="708" t="s">
        <v>731</v>
      </c>
      <c r="I128" s="679">
        <v>1899651</v>
      </c>
      <c r="J128" s="679">
        <v>0</v>
      </c>
      <c r="K128" s="679">
        <v>0</v>
      </c>
      <c r="L128" s="679">
        <v>0</v>
      </c>
      <c r="M128" s="679">
        <v>0</v>
      </c>
      <c r="N128" s="679">
        <v>128500</v>
      </c>
      <c r="O128" s="679">
        <v>1771151</v>
      </c>
      <c r="P128" s="679">
        <v>11999.0756141</v>
      </c>
      <c r="Q128" s="679">
        <v>68933.196920000002</v>
      </c>
      <c r="R128" s="697">
        <v>0.11098386</v>
      </c>
      <c r="S128" s="697">
        <v>0.10884894203677725</v>
      </c>
      <c r="T128" s="697">
        <v>0.77504175723000601</v>
      </c>
      <c r="U128" s="688"/>
      <c r="V128" s="679">
        <v>10878626.07</v>
      </c>
      <c r="W128" s="688"/>
      <c r="X128" s="697">
        <v>0</v>
      </c>
      <c r="Y128" s="688"/>
      <c r="Z128" s="688"/>
      <c r="AA128" s="688"/>
      <c r="AB128" s="697" t="s">
        <v>1954</v>
      </c>
      <c r="AC128" s="835"/>
      <c r="AD128" s="688"/>
    </row>
    <row r="129" spans="1:30" hidden="1">
      <c r="A129" s="515">
        <v>17</v>
      </c>
      <c r="B129" s="515" t="s">
        <v>931</v>
      </c>
      <c r="C129" s="688">
        <v>104</v>
      </c>
      <c r="D129" s="688" t="s">
        <v>1239</v>
      </c>
      <c r="E129" s="688" t="s">
        <v>1760</v>
      </c>
      <c r="F129" s="688">
        <v>10</v>
      </c>
      <c r="G129" s="688" t="s">
        <v>2173</v>
      </c>
      <c r="H129" s="708" t="s">
        <v>737</v>
      </c>
      <c r="I129" s="679">
        <v>443946</v>
      </c>
      <c r="J129" s="679">
        <v>0</v>
      </c>
      <c r="K129" s="679">
        <v>0</v>
      </c>
      <c r="L129" s="679">
        <v>0</v>
      </c>
      <c r="M129" s="679">
        <v>0</v>
      </c>
      <c r="N129" s="679">
        <v>12000</v>
      </c>
      <c r="O129" s="679">
        <v>431946</v>
      </c>
      <c r="P129" s="679">
        <v>894.12821999999994</v>
      </c>
      <c r="Q129" s="679">
        <v>5615.2979999999998</v>
      </c>
      <c r="R129" s="697">
        <v>9.0407400000000002E-3</v>
      </c>
      <c r="S129" s="697">
        <v>8.8668344691829395E-3</v>
      </c>
      <c r="T129" s="697">
        <v>4.4714906832298098</v>
      </c>
      <c r="U129" s="688"/>
      <c r="V129" s="679">
        <v>6231548.4500000002</v>
      </c>
      <c r="W129" s="688"/>
      <c r="X129" s="697">
        <v>0</v>
      </c>
      <c r="Y129" s="688"/>
      <c r="Z129" s="688"/>
      <c r="AA129" s="688"/>
      <c r="AB129" s="697" t="s">
        <v>1954</v>
      </c>
      <c r="AC129" s="835"/>
      <c r="AD129" s="688"/>
    </row>
    <row r="130" spans="1:30" hidden="1">
      <c r="A130" s="515">
        <v>17</v>
      </c>
      <c r="B130" s="515" t="s">
        <v>931</v>
      </c>
      <c r="C130" s="688">
        <v>105</v>
      </c>
      <c r="D130" s="688" t="s">
        <v>1244</v>
      </c>
      <c r="E130" s="688" t="s">
        <v>1762</v>
      </c>
      <c r="F130" s="688">
        <v>10</v>
      </c>
      <c r="G130" s="688" t="s">
        <v>2173</v>
      </c>
      <c r="H130" s="708" t="s">
        <v>1245</v>
      </c>
      <c r="I130" s="679">
        <v>36944</v>
      </c>
      <c r="J130" s="679">
        <v>0</v>
      </c>
      <c r="K130" s="679">
        <v>0</v>
      </c>
      <c r="L130" s="679">
        <v>0</v>
      </c>
      <c r="M130" s="679">
        <v>0</v>
      </c>
      <c r="N130" s="679">
        <v>0</v>
      </c>
      <c r="O130" s="679">
        <v>36944</v>
      </c>
      <c r="P130" s="679">
        <v>0</v>
      </c>
      <c r="Q130" s="679">
        <v>0</v>
      </c>
      <c r="R130" s="697">
        <v>0</v>
      </c>
      <c r="S130" s="697">
        <v>0</v>
      </c>
      <c r="T130" s="697">
        <v>0.43209356725146097</v>
      </c>
      <c r="U130" s="688"/>
      <c r="V130" s="679">
        <v>369443.11</v>
      </c>
      <c r="W130" s="688"/>
      <c r="X130" s="697">
        <v>0</v>
      </c>
      <c r="Y130" s="688"/>
      <c r="Z130" s="688"/>
      <c r="AA130" s="688"/>
      <c r="AB130" s="697" t="s">
        <v>1954</v>
      </c>
      <c r="AC130" s="835" t="s">
        <v>2226</v>
      </c>
      <c r="AD130" s="688"/>
    </row>
    <row r="131" spans="1:30" hidden="1">
      <c r="A131" s="515">
        <v>17</v>
      </c>
      <c r="B131" s="515" t="s">
        <v>931</v>
      </c>
      <c r="C131" s="688">
        <v>106</v>
      </c>
      <c r="D131" s="688" t="s">
        <v>941</v>
      </c>
      <c r="E131" s="688" t="s">
        <v>1561</v>
      </c>
      <c r="F131" s="688">
        <v>10</v>
      </c>
      <c r="G131" s="688" t="s">
        <v>2173</v>
      </c>
      <c r="H131" s="708" t="s">
        <v>942</v>
      </c>
      <c r="I131" s="679">
        <v>2859830</v>
      </c>
      <c r="J131" s="679">
        <v>0</v>
      </c>
      <c r="K131" s="679">
        <v>0</v>
      </c>
      <c r="L131" s="679">
        <v>0</v>
      </c>
      <c r="M131" s="679">
        <v>0</v>
      </c>
      <c r="N131" s="679">
        <v>0</v>
      </c>
      <c r="O131" s="679">
        <v>2859830</v>
      </c>
      <c r="P131" s="679">
        <v>3002.8215</v>
      </c>
      <c r="Q131" s="679">
        <v>55394.907100000004</v>
      </c>
      <c r="R131" s="697">
        <v>8.9186940000000006E-2</v>
      </c>
      <c r="S131" s="697">
        <v>8.7471309927178706E-2</v>
      </c>
      <c r="T131" s="697">
        <v>5.6173125650645197</v>
      </c>
      <c r="U131" s="688"/>
      <c r="V131" s="679">
        <v>89898942.5</v>
      </c>
      <c r="W131" s="688"/>
      <c r="X131" s="697">
        <v>0</v>
      </c>
      <c r="Y131" s="688"/>
      <c r="Z131" s="688"/>
      <c r="AA131" s="688"/>
      <c r="AB131" s="697" t="s">
        <v>1954</v>
      </c>
      <c r="AC131" s="835"/>
      <c r="AD131" s="688"/>
    </row>
    <row r="132" spans="1:30" hidden="1">
      <c r="A132" s="515">
        <v>17</v>
      </c>
      <c r="B132" s="515" t="s">
        <v>931</v>
      </c>
      <c r="C132" s="688">
        <v>107</v>
      </c>
      <c r="D132" s="688" t="s">
        <v>943</v>
      </c>
      <c r="E132" s="688" t="s">
        <v>1767</v>
      </c>
      <c r="F132" s="688">
        <v>10</v>
      </c>
      <c r="G132" s="688" t="s">
        <v>2173</v>
      </c>
      <c r="H132" s="708" t="s">
        <v>745</v>
      </c>
      <c r="I132" s="679">
        <v>2747234</v>
      </c>
      <c r="J132" s="679">
        <v>0</v>
      </c>
      <c r="K132" s="679">
        <v>0</v>
      </c>
      <c r="L132" s="679">
        <v>0</v>
      </c>
      <c r="M132" s="679">
        <v>0</v>
      </c>
      <c r="N132" s="679">
        <v>295500</v>
      </c>
      <c r="O132" s="679">
        <v>2451734</v>
      </c>
      <c r="P132" s="679">
        <v>7502.3062416000002</v>
      </c>
      <c r="Q132" s="679">
        <v>172969.83369999999</v>
      </c>
      <c r="R132" s="697">
        <v>0.27848497</v>
      </c>
      <c r="S132" s="697">
        <v>0.27312795929619421</v>
      </c>
      <c r="T132" s="697">
        <v>0.99856308613907496</v>
      </c>
      <c r="U132" s="688"/>
      <c r="V132" s="679">
        <v>36707462.549999997</v>
      </c>
      <c r="W132" s="688"/>
      <c r="X132" s="697">
        <v>0</v>
      </c>
      <c r="Y132" s="688"/>
      <c r="Z132" s="688"/>
      <c r="AA132" s="688"/>
      <c r="AB132" s="697" t="s">
        <v>1954</v>
      </c>
      <c r="AC132" s="835"/>
      <c r="AD132" s="688"/>
    </row>
    <row r="133" spans="1:30" hidden="1">
      <c r="A133" s="515">
        <v>17</v>
      </c>
      <c r="B133" s="515" t="s">
        <v>931</v>
      </c>
      <c r="C133" s="688">
        <v>108</v>
      </c>
      <c r="D133" s="688" t="s">
        <v>1264</v>
      </c>
      <c r="E133" s="688" t="s">
        <v>1773</v>
      </c>
      <c r="F133" s="688">
        <v>10</v>
      </c>
      <c r="G133" s="688" t="s">
        <v>2173</v>
      </c>
      <c r="H133" s="708" t="s">
        <v>2236</v>
      </c>
      <c r="I133" s="679">
        <v>649777</v>
      </c>
      <c r="J133" s="679">
        <v>0</v>
      </c>
      <c r="K133" s="679">
        <v>0</v>
      </c>
      <c r="L133" s="679">
        <v>0</v>
      </c>
      <c r="M133" s="679">
        <v>0</v>
      </c>
      <c r="N133" s="679">
        <v>38500</v>
      </c>
      <c r="O133" s="679">
        <v>611277</v>
      </c>
      <c r="P133" s="679">
        <v>293.41285160000001</v>
      </c>
      <c r="Q133" s="679">
        <v>2139.4695000000002</v>
      </c>
      <c r="R133" s="697">
        <v>3.44459E-3</v>
      </c>
      <c r="S133" s="697">
        <v>3.3783286137913943E-3</v>
      </c>
      <c r="T133" s="697">
        <v>3.2361190521567802</v>
      </c>
      <c r="U133" s="688"/>
      <c r="V133" s="679">
        <v>29322988.91</v>
      </c>
      <c r="W133" s="688"/>
      <c r="X133" s="697">
        <v>0</v>
      </c>
      <c r="Y133" s="688"/>
      <c r="Z133" s="688"/>
      <c r="AA133" s="688"/>
      <c r="AB133" s="697" t="s">
        <v>1954</v>
      </c>
      <c r="AC133" s="835"/>
      <c r="AD133" s="688"/>
    </row>
    <row r="134" spans="1:30" hidden="1">
      <c r="A134" s="515">
        <v>17</v>
      </c>
      <c r="B134" s="515" t="s">
        <v>931</v>
      </c>
      <c r="C134" s="688">
        <v>109</v>
      </c>
      <c r="D134" s="688" t="s">
        <v>1257</v>
      </c>
      <c r="E134" s="688" t="s">
        <v>1769</v>
      </c>
      <c r="F134" s="688">
        <v>10</v>
      </c>
      <c r="G134" s="688" t="s">
        <v>2173</v>
      </c>
      <c r="H134" s="708" t="s">
        <v>749</v>
      </c>
      <c r="I134" s="679">
        <v>2025828</v>
      </c>
      <c r="J134" s="679">
        <v>0</v>
      </c>
      <c r="K134" s="679">
        <v>0</v>
      </c>
      <c r="L134" s="679">
        <v>0</v>
      </c>
      <c r="M134" s="679">
        <v>0</v>
      </c>
      <c r="N134" s="679">
        <v>13500</v>
      </c>
      <c r="O134" s="679">
        <v>2012328</v>
      </c>
      <c r="P134" s="679">
        <v>37039.362697299999</v>
      </c>
      <c r="Q134" s="679">
        <v>388379.304</v>
      </c>
      <c r="R134" s="697">
        <v>0.62529862999999997</v>
      </c>
      <c r="S134" s="697">
        <v>0.61327021287641004</v>
      </c>
      <c r="T134" s="697">
        <v>3.3538800000000002</v>
      </c>
      <c r="U134" s="688"/>
      <c r="V134" s="679" t="e">
        <v>#N/A</v>
      </c>
      <c r="W134" s="688"/>
      <c r="X134" s="697">
        <v>0</v>
      </c>
      <c r="Y134" s="688"/>
      <c r="Z134" s="688"/>
      <c r="AA134" s="688"/>
      <c r="AB134" s="697" t="e">
        <v>#N/A</v>
      </c>
      <c r="AC134" s="835"/>
      <c r="AD134" s="688"/>
    </row>
    <row r="135" spans="1:30" hidden="1">
      <c r="A135" s="515">
        <v>17</v>
      </c>
      <c r="B135" s="515" t="s">
        <v>931</v>
      </c>
      <c r="C135" s="688">
        <v>110</v>
      </c>
      <c r="D135" s="688" t="s">
        <v>1260</v>
      </c>
      <c r="E135" s="688" t="s">
        <v>1771</v>
      </c>
      <c r="F135" s="688">
        <v>10</v>
      </c>
      <c r="G135" s="688" t="s">
        <v>2173</v>
      </c>
      <c r="H135" s="708" t="s">
        <v>752</v>
      </c>
      <c r="I135" s="679">
        <v>645578</v>
      </c>
      <c r="J135" s="679">
        <v>0</v>
      </c>
      <c r="K135" s="679">
        <v>0</v>
      </c>
      <c r="L135" s="679">
        <v>0</v>
      </c>
      <c r="M135" s="679">
        <v>0</v>
      </c>
      <c r="N135" s="679">
        <v>20000</v>
      </c>
      <c r="O135" s="679">
        <v>625578</v>
      </c>
      <c r="P135" s="679">
        <v>187.67339999999999</v>
      </c>
      <c r="Q135" s="679">
        <v>1720.3395</v>
      </c>
      <c r="R135" s="697">
        <v>2.7697799999999999E-3</v>
      </c>
      <c r="S135" s="697">
        <v>2.7165015244599564E-3</v>
      </c>
      <c r="T135" s="697">
        <v>2.8300038000108501</v>
      </c>
      <c r="U135" s="688"/>
      <c r="V135" s="679">
        <v>7251523.1100000003</v>
      </c>
      <c r="W135" s="688"/>
      <c r="X135" s="697">
        <v>0</v>
      </c>
      <c r="Y135" s="688"/>
      <c r="Z135" s="688"/>
      <c r="AA135" s="688"/>
      <c r="AB135" s="697" t="s">
        <v>1954</v>
      </c>
      <c r="AC135" s="835"/>
      <c r="AD135" s="688"/>
    </row>
    <row r="136" spans="1:30" hidden="1">
      <c r="A136" s="515">
        <v>17</v>
      </c>
      <c r="B136" s="515" t="s">
        <v>931</v>
      </c>
      <c r="C136" s="688">
        <v>111</v>
      </c>
      <c r="D136" s="688" t="s">
        <v>945</v>
      </c>
      <c r="E136" s="688" t="s">
        <v>1774</v>
      </c>
      <c r="F136" s="688">
        <v>10</v>
      </c>
      <c r="G136" s="688" t="s">
        <v>2173</v>
      </c>
      <c r="H136" s="708" t="s">
        <v>2237</v>
      </c>
      <c r="I136" s="679">
        <v>8640868</v>
      </c>
      <c r="J136" s="679">
        <v>0</v>
      </c>
      <c r="K136" s="679">
        <v>0</v>
      </c>
      <c r="L136" s="679">
        <v>0</v>
      </c>
      <c r="M136" s="679">
        <v>0</v>
      </c>
      <c r="N136" s="679">
        <v>913500</v>
      </c>
      <c r="O136" s="679">
        <v>7727368</v>
      </c>
      <c r="P136" s="679">
        <v>104108.44739740001</v>
      </c>
      <c r="Q136" s="679">
        <v>297117.29960000003</v>
      </c>
      <c r="R136" s="697">
        <v>0.47836494000000002</v>
      </c>
      <c r="S136" s="697">
        <v>0.46916297469588158</v>
      </c>
      <c r="T136" s="697">
        <v>3.8601211082171099</v>
      </c>
      <c r="U136" s="688"/>
      <c r="V136" s="679">
        <v>66264982.259999998</v>
      </c>
      <c r="W136" s="688"/>
      <c r="X136" s="697">
        <v>0</v>
      </c>
      <c r="Y136" s="688"/>
      <c r="Z136" s="688"/>
      <c r="AA136" s="688"/>
      <c r="AB136" s="697" t="s">
        <v>1954</v>
      </c>
      <c r="AC136" s="835"/>
      <c r="AD136" s="688"/>
    </row>
    <row r="137" spans="1:30" hidden="1">
      <c r="A137" s="515">
        <v>17</v>
      </c>
      <c r="B137" s="515" t="s">
        <v>931</v>
      </c>
      <c r="C137" s="688">
        <v>112</v>
      </c>
      <c r="D137" s="688" t="s">
        <v>946</v>
      </c>
      <c r="E137" s="688" t="s">
        <v>1775</v>
      </c>
      <c r="F137" s="688">
        <v>10</v>
      </c>
      <c r="G137" s="688" t="s">
        <v>2173</v>
      </c>
      <c r="H137" s="708" t="s">
        <v>757</v>
      </c>
      <c r="I137" s="679">
        <v>6283599</v>
      </c>
      <c r="J137" s="679">
        <v>0</v>
      </c>
      <c r="K137" s="679">
        <v>0</v>
      </c>
      <c r="L137" s="679">
        <v>0</v>
      </c>
      <c r="M137" s="679">
        <v>0</v>
      </c>
      <c r="N137" s="679">
        <v>328700</v>
      </c>
      <c r="O137" s="679">
        <v>5954899</v>
      </c>
      <c r="P137" s="679">
        <v>258205.33836570001</v>
      </c>
      <c r="Q137" s="679">
        <v>591261.92171000002</v>
      </c>
      <c r="R137" s="697">
        <v>0.95194380000000001</v>
      </c>
      <c r="S137" s="697">
        <v>0.93363194397404603</v>
      </c>
      <c r="T137" s="697">
        <v>1.6936582444017301</v>
      </c>
      <c r="U137" s="688"/>
      <c r="V137" s="679">
        <v>231619649.31999999</v>
      </c>
      <c r="W137" s="688"/>
      <c r="X137" s="697">
        <v>0</v>
      </c>
      <c r="Y137" s="688"/>
      <c r="Z137" s="688"/>
      <c r="AA137" s="688"/>
      <c r="AB137" s="697" t="s">
        <v>1954</v>
      </c>
      <c r="AC137" s="835"/>
      <c r="AD137" s="688"/>
    </row>
    <row r="138" spans="1:30" hidden="1">
      <c r="A138" s="515">
        <v>17</v>
      </c>
      <c r="B138" s="515" t="s">
        <v>931</v>
      </c>
      <c r="C138" s="688">
        <v>113</v>
      </c>
      <c r="D138" s="688" t="s">
        <v>1277</v>
      </c>
      <c r="E138" s="688" t="s">
        <v>1776</v>
      </c>
      <c r="F138" s="688">
        <v>10</v>
      </c>
      <c r="G138" s="688" t="s">
        <v>2173</v>
      </c>
      <c r="H138" s="708" t="s">
        <v>1278</v>
      </c>
      <c r="I138" s="679">
        <v>1899686</v>
      </c>
      <c r="J138" s="679">
        <v>0</v>
      </c>
      <c r="K138" s="679">
        <v>0</v>
      </c>
      <c r="L138" s="679">
        <v>0</v>
      </c>
      <c r="M138" s="679">
        <v>0</v>
      </c>
      <c r="N138" s="679">
        <v>71000</v>
      </c>
      <c r="O138" s="679">
        <v>1828686</v>
      </c>
      <c r="P138" s="679">
        <v>6766.1381985999997</v>
      </c>
      <c r="Q138" s="679">
        <v>7095.3016799999996</v>
      </c>
      <c r="R138" s="697">
        <v>1.1423579999999999E-2</v>
      </c>
      <c r="S138" s="697">
        <v>1.1203833795726533E-2</v>
      </c>
      <c r="T138" s="697">
        <v>10.5385799000708</v>
      </c>
      <c r="U138" s="688"/>
      <c r="V138" s="679">
        <v>26912336.719999999</v>
      </c>
      <c r="W138" s="688"/>
      <c r="X138" s="697">
        <v>0</v>
      </c>
      <c r="Y138" s="688"/>
      <c r="Z138" s="688"/>
      <c r="AA138" s="688"/>
      <c r="AB138" s="697" t="s">
        <v>1954</v>
      </c>
      <c r="AC138" s="835"/>
      <c r="AD138" s="688"/>
    </row>
    <row r="139" spans="1:30" hidden="1">
      <c r="A139" s="515">
        <v>17</v>
      </c>
      <c r="B139" s="515" t="s">
        <v>931</v>
      </c>
      <c r="C139" s="688">
        <v>114</v>
      </c>
      <c r="D139" s="688" t="s">
        <v>1285</v>
      </c>
      <c r="E139" s="688" t="s">
        <v>1778</v>
      </c>
      <c r="F139" s="688">
        <v>10</v>
      </c>
      <c r="G139" s="688" t="s">
        <v>2173</v>
      </c>
      <c r="H139" s="708" t="s">
        <v>762</v>
      </c>
      <c r="I139" s="679">
        <v>592645</v>
      </c>
      <c r="J139" s="679">
        <v>0</v>
      </c>
      <c r="K139" s="679">
        <v>0</v>
      </c>
      <c r="L139" s="679">
        <v>0</v>
      </c>
      <c r="M139" s="679">
        <v>0</v>
      </c>
      <c r="N139" s="679">
        <v>0</v>
      </c>
      <c r="O139" s="679">
        <v>592645</v>
      </c>
      <c r="P139" s="679">
        <v>2074.2578899999999</v>
      </c>
      <c r="Q139" s="679">
        <v>17791.2029</v>
      </c>
      <c r="R139" s="697">
        <v>2.8644200000000002E-2</v>
      </c>
      <c r="S139" s="697">
        <v>2.8093193116722828E-2</v>
      </c>
      <c r="T139" s="697">
        <v>1.9234913618232501</v>
      </c>
      <c r="U139" s="688"/>
      <c r="V139" s="679">
        <v>1077944</v>
      </c>
      <c r="W139" s="688"/>
      <c r="X139" s="697">
        <v>0</v>
      </c>
      <c r="Y139" s="688"/>
      <c r="Z139" s="688"/>
      <c r="AA139" s="688"/>
      <c r="AB139" s="697" t="s">
        <v>1954</v>
      </c>
      <c r="AC139" s="835"/>
      <c r="AD139" s="688"/>
    </row>
    <row r="140" spans="1:30" hidden="1">
      <c r="A140" s="515">
        <v>17</v>
      </c>
      <c r="B140" s="515" t="s">
        <v>931</v>
      </c>
      <c r="C140" s="688">
        <v>115</v>
      </c>
      <c r="D140" s="688" t="s">
        <v>951</v>
      </c>
      <c r="E140" s="688" t="s">
        <v>1567</v>
      </c>
      <c r="F140" s="688">
        <v>10</v>
      </c>
      <c r="G140" s="688" t="s">
        <v>2173</v>
      </c>
      <c r="H140" s="708" t="s">
        <v>774</v>
      </c>
      <c r="I140" s="679">
        <v>352976</v>
      </c>
      <c r="J140" s="679">
        <v>0</v>
      </c>
      <c r="K140" s="679">
        <v>0</v>
      </c>
      <c r="L140" s="679">
        <v>0</v>
      </c>
      <c r="M140" s="679">
        <v>0</v>
      </c>
      <c r="N140" s="679">
        <v>0</v>
      </c>
      <c r="O140" s="679">
        <v>352976</v>
      </c>
      <c r="P140" s="679">
        <v>24355.344000000001</v>
      </c>
      <c r="Q140" s="679">
        <v>294417.28160000005</v>
      </c>
      <c r="R140" s="697">
        <v>0.47401785000000002</v>
      </c>
      <c r="S140" s="697">
        <v>0.46489951215661579</v>
      </c>
      <c r="T140" s="697">
        <v>1.7575772664578599</v>
      </c>
      <c r="U140" s="688"/>
      <c r="V140" s="679">
        <v>12548614</v>
      </c>
      <c r="W140" s="688"/>
      <c r="X140" s="697">
        <v>0</v>
      </c>
      <c r="Y140" s="688"/>
      <c r="Z140" s="688"/>
      <c r="AA140" s="688"/>
      <c r="AB140" s="697" t="s">
        <v>1954</v>
      </c>
      <c r="AC140" s="835"/>
      <c r="AD140" s="688"/>
    </row>
    <row r="141" spans="1:30" hidden="1">
      <c r="A141" s="515">
        <v>17</v>
      </c>
      <c r="B141" s="515" t="s">
        <v>931</v>
      </c>
      <c r="C141" s="688">
        <v>116</v>
      </c>
      <c r="D141" s="688" t="s">
        <v>1299</v>
      </c>
      <c r="E141" s="688" t="s">
        <v>1790</v>
      </c>
      <c r="F141" s="688">
        <v>10</v>
      </c>
      <c r="G141" s="688" t="s">
        <v>2173</v>
      </c>
      <c r="H141" s="708" t="s">
        <v>777</v>
      </c>
      <c r="I141" s="679">
        <v>258610</v>
      </c>
      <c r="J141" s="679">
        <v>0</v>
      </c>
      <c r="K141" s="679">
        <v>0</v>
      </c>
      <c r="L141" s="679">
        <v>0</v>
      </c>
      <c r="M141" s="679">
        <v>0</v>
      </c>
      <c r="N141" s="679">
        <v>0</v>
      </c>
      <c r="O141" s="679">
        <v>258610</v>
      </c>
      <c r="P141" s="679">
        <v>0</v>
      </c>
      <c r="Q141" s="679">
        <v>0</v>
      </c>
      <c r="R141" s="697">
        <v>0</v>
      </c>
      <c r="S141" s="697">
        <v>0</v>
      </c>
      <c r="T141" s="697">
        <v>2.1604845446950698</v>
      </c>
      <c r="U141" s="688"/>
      <c r="V141" s="679">
        <v>3238784.58</v>
      </c>
      <c r="W141" s="688"/>
      <c r="X141" s="697">
        <v>0</v>
      </c>
      <c r="Y141" s="688"/>
      <c r="Z141" s="688"/>
      <c r="AA141" s="688"/>
      <c r="AB141" s="697" t="s">
        <v>1954</v>
      </c>
      <c r="AC141" s="835" t="s">
        <v>2226</v>
      </c>
      <c r="AD141" s="688"/>
    </row>
    <row r="142" spans="1:30" hidden="1">
      <c r="A142" s="515">
        <v>17</v>
      </c>
      <c r="B142" s="515" t="s">
        <v>931</v>
      </c>
      <c r="C142" s="688">
        <v>117</v>
      </c>
      <c r="D142" s="688" t="s">
        <v>950</v>
      </c>
      <c r="E142" s="688" t="s">
        <v>1566</v>
      </c>
      <c r="F142" s="688">
        <v>10</v>
      </c>
      <c r="G142" s="688" t="s">
        <v>2173</v>
      </c>
      <c r="H142" s="708" t="s">
        <v>772</v>
      </c>
      <c r="I142" s="679">
        <v>224435</v>
      </c>
      <c r="J142" s="679">
        <v>0</v>
      </c>
      <c r="K142" s="679">
        <v>0</v>
      </c>
      <c r="L142" s="679">
        <v>0</v>
      </c>
      <c r="M142" s="679">
        <v>0</v>
      </c>
      <c r="N142" s="679">
        <v>0</v>
      </c>
      <c r="O142" s="679">
        <v>224435</v>
      </c>
      <c r="P142" s="679">
        <v>16945.09</v>
      </c>
      <c r="Q142" s="679">
        <v>152391.36499999999</v>
      </c>
      <c r="R142" s="697">
        <v>0.24535322000000001</v>
      </c>
      <c r="S142" s="697">
        <v>0.2406335350301691</v>
      </c>
      <c r="T142" s="697">
        <v>1.1399873015873001</v>
      </c>
      <c r="U142" s="688"/>
      <c r="V142" s="679">
        <v>17256939</v>
      </c>
      <c r="W142" s="688"/>
      <c r="X142" s="697">
        <v>0</v>
      </c>
      <c r="Y142" s="688"/>
      <c r="Z142" s="688"/>
      <c r="AA142" s="688"/>
      <c r="AB142" s="697" t="s">
        <v>1954</v>
      </c>
      <c r="AC142" s="835"/>
      <c r="AD142" s="688"/>
    </row>
    <row r="143" spans="1:30" hidden="1">
      <c r="A143" s="515">
        <v>17</v>
      </c>
      <c r="B143" s="515" t="s">
        <v>931</v>
      </c>
      <c r="C143" s="688">
        <v>118</v>
      </c>
      <c r="D143" s="688" t="s">
        <v>1311</v>
      </c>
      <c r="E143" s="688" t="s">
        <v>1796</v>
      </c>
      <c r="F143" s="688">
        <v>10</v>
      </c>
      <c r="G143" s="688" t="s">
        <v>2173</v>
      </c>
      <c r="H143" s="708" t="s">
        <v>781</v>
      </c>
      <c r="I143" s="679">
        <v>1211998</v>
      </c>
      <c r="J143" s="679">
        <v>0</v>
      </c>
      <c r="K143" s="679">
        <v>0</v>
      </c>
      <c r="L143" s="679">
        <v>0</v>
      </c>
      <c r="M143" s="679">
        <v>0</v>
      </c>
      <c r="N143" s="679">
        <v>0</v>
      </c>
      <c r="O143" s="679">
        <v>1211998</v>
      </c>
      <c r="P143" s="679">
        <v>6908.3885399999999</v>
      </c>
      <c r="Q143" s="679">
        <v>34444.983159999996</v>
      </c>
      <c r="R143" s="697">
        <v>5.545713E-2</v>
      </c>
      <c r="S143" s="697">
        <v>5.4390339385997653E-2</v>
      </c>
      <c r="T143" s="697">
        <v>14.0277546296296</v>
      </c>
      <c r="U143" s="688"/>
      <c r="V143" s="679">
        <v>21440492.370000001</v>
      </c>
      <c r="W143" s="688"/>
      <c r="X143" s="697">
        <v>0</v>
      </c>
      <c r="Y143" s="688"/>
      <c r="Z143" s="688"/>
      <c r="AA143" s="688"/>
      <c r="AB143" s="697" t="s">
        <v>1954</v>
      </c>
      <c r="AC143" s="835"/>
      <c r="AD143" s="688"/>
    </row>
    <row r="144" spans="1:30" hidden="1">
      <c r="A144" s="515">
        <v>17</v>
      </c>
      <c r="B144" s="515" t="s">
        <v>931</v>
      </c>
      <c r="C144" s="688">
        <v>119</v>
      </c>
      <c r="D144" s="688" t="s">
        <v>1318</v>
      </c>
      <c r="E144" s="688" t="s">
        <v>1799</v>
      </c>
      <c r="F144" s="688">
        <v>10</v>
      </c>
      <c r="G144" s="688" t="s">
        <v>2173</v>
      </c>
      <c r="H144" s="708" t="s">
        <v>786</v>
      </c>
      <c r="I144" s="679">
        <v>518566</v>
      </c>
      <c r="J144" s="679">
        <v>0</v>
      </c>
      <c r="K144" s="679">
        <v>0</v>
      </c>
      <c r="L144" s="679">
        <v>0</v>
      </c>
      <c r="M144" s="679">
        <v>0</v>
      </c>
      <c r="N144" s="679">
        <v>2000</v>
      </c>
      <c r="O144" s="679">
        <v>516566</v>
      </c>
      <c r="P144" s="679">
        <v>5183.0297391999993</v>
      </c>
      <c r="Q144" s="679">
        <v>82650.559999999998</v>
      </c>
      <c r="R144" s="697">
        <v>0.13306909</v>
      </c>
      <c r="S144" s="697">
        <v>0.13050933971897352</v>
      </c>
      <c r="T144" s="697">
        <v>2.1561315635695801</v>
      </c>
      <c r="U144" s="688"/>
      <c r="V144" s="679">
        <v>4557314</v>
      </c>
      <c r="W144" s="688"/>
      <c r="X144" s="697">
        <v>0</v>
      </c>
      <c r="Y144" s="688"/>
      <c r="Z144" s="688"/>
      <c r="AA144" s="688"/>
      <c r="AB144" s="697" t="s">
        <v>1954</v>
      </c>
      <c r="AC144" s="835"/>
      <c r="AD144" s="688"/>
    </row>
    <row r="145" spans="1:30" hidden="1">
      <c r="A145" s="515">
        <v>17</v>
      </c>
      <c r="B145" s="515" t="s">
        <v>931</v>
      </c>
      <c r="C145" s="688">
        <v>120</v>
      </c>
      <c r="D145" s="688" t="s">
        <v>1320</v>
      </c>
      <c r="E145" s="688" t="s">
        <v>1801</v>
      </c>
      <c r="F145" s="688">
        <v>10</v>
      </c>
      <c r="G145" s="688" t="s">
        <v>2173</v>
      </c>
      <c r="H145" s="708" t="s">
        <v>788</v>
      </c>
      <c r="I145" s="679">
        <v>1409947</v>
      </c>
      <c r="J145" s="679">
        <v>0</v>
      </c>
      <c r="K145" s="679">
        <v>0</v>
      </c>
      <c r="L145" s="679">
        <v>0</v>
      </c>
      <c r="M145" s="679">
        <v>0</v>
      </c>
      <c r="N145" s="679">
        <v>0</v>
      </c>
      <c r="O145" s="679">
        <v>1409947</v>
      </c>
      <c r="P145" s="679">
        <v>0</v>
      </c>
      <c r="Q145" s="679">
        <v>578.07826999999997</v>
      </c>
      <c r="R145" s="697">
        <v>9.3072000000000001E-4</v>
      </c>
      <c r="S145" s="697">
        <v>9.1281430305598056E-4</v>
      </c>
      <c r="T145" s="697">
        <v>4.2160965253274298</v>
      </c>
      <c r="U145" s="688"/>
      <c r="V145" s="679">
        <v>21400699.120000001</v>
      </c>
      <c r="W145" s="688"/>
      <c r="X145" s="697">
        <v>0</v>
      </c>
      <c r="Y145" s="688"/>
      <c r="Z145" s="688"/>
      <c r="AA145" s="688"/>
      <c r="AB145" s="697" t="s">
        <v>1954</v>
      </c>
      <c r="AC145" s="835"/>
      <c r="AD145" s="688"/>
    </row>
    <row r="146" spans="1:30" hidden="1">
      <c r="A146" s="515">
        <v>17</v>
      </c>
      <c r="B146" s="515" t="s">
        <v>931</v>
      </c>
      <c r="C146" s="688">
        <v>121</v>
      </c>
      <c r="D146" s="688" t="s">
        <v>1329</v>
      </c>
      <c r="E146" s="688" t="s">
        <v>1807</v>
      </c>
      <c r="F146" s="688">
        <v>10</v>
      </c>
      <c r="G146" s="688" t="s">
        <v>2173</v>
      </c>
      <c r="H146" s="708" t="s">
        <v>795</v>
      </c>
      <c r="I146" s="679">
        <v>485694</v>
      </c>
      <c r="J146" s="679">
        <v>0</v>
      </c>
      <c r="K146" s="679">
        <v>0</v>
      </c>
      <c r="L146" s="679">
        <v>0</v>
      </c>
      <c r="M146" s="679">
        <v>0</v>
      </c>
      <c r="N146" s="679">
        <v>0</v>
      </c>
      <c r="O146" s="679">
        <v>485694</v>
      </c>
      <c r="P146" s="679">
        <v>0</v>
      </c>
      <c r="Q146" s="679">
        <v>0</v>
      </c>
      <c r="R146" s="697">
        <v>0</v>
      </c>
      <c r="S146" s="697">
        <v>0</v>
      </c>
      <c r="T146" s="697">
        <v>4.9259026369168302</v>
      </c>
      <c r="U146" s="688"/>
      <c r="V146" s="679">
        <v>4856945.3899999997</v>
      </c>
      <c r="W146" s="688"/>
      <c r="X146" s="697">
        <v>0</v>
      </c>
      <c r="Y146" s="688"/>
      <c r="Z146" s="688"/>
      <c r="AA146" s="688"/>
      <c r="AB146" s="697" t="s">
        <v>1954</v>
      </c>
      <c r="AC146" s="835" t="s">
        <v>2226</v>
      </c>
      <c r="AD146" s="688"/>
    </row>
    <row r="147" spans="1:30" hidden="1">
      <c r="C147" s="688"/>
      <c r="D147" s="688"/>
      <c r="E147" s="688"/>
      <c r="F147" s="688"/>
      <c r="G147" s="701" t="s">
        <v>2174</v>
      </c>
      <c r="H147" s="710"/>
      <c r="I147" s="492">
        <v>37232390</v>
      </c>
      <c r="J147" s="492">
        <v>0</v>
      </c>
      <c r="K147" s="492">
        <v>0</v>
      </c>
      <c r="L147" s="492">
        <v>0</v>
      </c>
      <c r="M147" s="649">
        <v>0</v>
      </c>
      <c r="N147" s="492">
        <v>1823200</v>
      </c>
      <c r="O147" s="492">
        <v>35409190</v>
      </c>
      <c r="P147" s="492">
        <v>524528.88530960004</v>
      </c>
      <c r="Q147" s="492">
        <v>2284441.5980099998</v>
      </c>
      <c r="R147" s="493">
        <v>3.6779977500000007</v>
      </c>
      <c r="S147" s="493">
        <v>3.6072467577091052</v>
      </c>
      <c r="T147" s="626"/>
      <c r="U147" s="688"/>
      <c r="V147" s="679" t="e">
        <v>#N/A</v>
      </c>
      <c r="W147" s="688">
        <v>0</v>
      </c>
      <c r="X147" s="697">
        <v>0</v>
      </c>
      <c r="Y147" s="688">
        <v>0</v>
      </c>
      <c r="Z147" s="688">
        <v>0</v>
      </c>
      <c r="AA147" s="688">
        <v>0</v>
      </c>
      <c r="AB147" s="697" t="e">
        <v>#N/A</v>
      </c>
      <c r="AC147" s="835">
        <v>0</v>
      </c>
      <c r="AD147" s="688">
        <v>0</v>
      </c>
    </row>
    <row r="148" spans="1:30" hidden="1">
      <c r="C148" s="688"/>
      <c r="D148" s="688"/>
      <c r="E148" s="688"/>
      <c r="F148" s="688"/>
      <c r="G148" s="701"/>
      <c r="H148" s="693" t="s">
        <v>2175</v>
      </c>
      <c r="I148" s="625"/>
      <c r="J148" s="625"/>
      <c r="K148" s="625"/>
      <c r="L148" s="625"/>
      <c r="M148" s="679"/>
      <c r="N148" s="625"/>
      <c r="O148" s="625"/>
      <c r="P148" s="625"/>
      <c r="Q148" s="625"/>
      <c r="R148" s="626"/>
      <c r="S148" s="626"/>
      <c r="T148" s="626"/>
      <c r="U148" s="688"/>
      <c r="V148" s="679"/>
      <c r="W148" s="688"/>
      <c r="X148" s="697"/>
      <c r="Y148" s="688"/>
      <c r="Z148" s="688"/>
      <c r="AA148" s="688"/>
      <c r="AB148" s="697"/>
      <c r="AC148" s="835"/>
      <c r="AD148" s="688"/>
    </row>
    <row r="149" spans="1:30" hidden="1">
      <c r="A149" s="515">
        <v>17</v>
      </c>
      <c r="B149" s="515" t="s">
        <v>931</v>
      </c>
      <c r="C149" s="688">
        <v>122</v>
      </c>
      <c r="D149" s="688" t="s">
        <v>1262</v>
      </c>
      <c r="E149" s="688" t="s">
        <v>1772</v>
      </c>
      <c r="F149" s="688">
        <v>11</v>
      </c>
      <c r="G149" s="688" t="s">
        <v>2175</v>
      </c>
      <c r="H149" s="708" t="s">
        <v>754</v>
      </c>
      <c r="I149" s="679">
        <v>115477</v>
      </c>
      <c r="J149" s="679">
        <v>0</v>
      </c>
      <c r="K149" s="679">
        <v>0</v>
      </c>
      <c r="L149" s="679">
        <v>0</v>
      </c>
      <c r="M149" s="679">
        <v>0</v>
      </c>
      <c r="N149" s="679">
        <v>0</v>
      </c>
      <c r="O149" s="679">
        <v>115477</v>
      </c>
      <c r="P149" s="679">
        <v>635.12350000000004</v>
      </c>
      <c r="Q149" s="679">
        <v>2540.4940000000001</v>
      </c>
      <c r="R149" s="697">
        <v>4.0902500000000001E-3</v>
      </c>
      <c r="S149" s="697">
        <v>4.0115662192732144E-3</v>
      </c>
      <c r="T149" s="697">
        <v>5.3471476199296104</v>
      </c>
      <c r="U149" s="688"/>
      <c r="V149" s="679">
        <v>337533.04</v>
      </c>
      <c r="W149" s="688"/>
      <c r="X149" s="697">
        <v>0</v>
      </c>
      <c r="Y149" s="688"/>
      <c r="Z149" s="688"/>
      <c r="AA149" s="688"/>
      <c r="AB149" s="697" t="s">
        <v>1954</v>
      </c>
      <c r="AC149" s="835"/>
      <c r="AD149" s="688"/>
    </row>
    <row r="150" spans="1:30" hidden="1">
      <c r="C150" s="688"/>
      <c r="D150" s="688"/>
      <c r="E150" s="688"/>
      <c r="F150" s="688"/>
      <c r="G150" s="701" t="s">
        <v>2176</v>
      </c>
      <c r="H150" s="710"/>
      <c r="I150" s="492">
        <v>115477</v>
      </c>
      <c r="J150" s="492">
        <v>0</v>
      </c>
      <c r="K150" s="492">
        <v>0</v>
      </c>
      <c r="L150" s="492">
        <v>0</v>
      </c>
      <c r="M150" s="492">
        <v>0</v>
      </c>
      <c r="N150" s="492">
        <v>0</v>
      </c>
      <c r="O150" s="492">
        <v>115477</v>
      </c>
      <c r="P150" s="492">
        <v>635.12350000000004</v>
      </c>
      <c r="Q150" s="492">
        <v>2540.4940000000001</v>
      </c>
      <c r="R150" s="493">
        <v>4.0902500000000001E-3</v>
      </c>
      <c r="S150" s="493">
        <v>4.0115662192732144E-3</v>
      </c>
      <c r="T150" s="626"/>
      <c r="U150" s="688"/>
      <c r="V150" s="679">
        <v>337533.04</v>
      </c>
      <c r="W150" s="688">
        <v>0</v>
      </c>
      <c r="X150" s="697">
        <v>0</v>
      </c>
      <c r="Y150" s="688">
        <v>0</v>
      </c>
      <c r="Z150" s="688">
        <v>0</v>
      </c>
      <c r="AA150" s="688">
        <v>0</v>
      </c>
      <c r="AB150" s="697">
        <v>0</v>
      </c>
      <c r="AC150" s="835">
        <v>0</v>
      </c>
      <c r="AD150" s="688">
        <v>0</v>
      </c>
    </row>
    <row r="151" spans="1:30" hidden="1">
      <c r="C151" s="688"/>
      <c r="D151" s="688"/>
      <c r="E151" s="688"/>
      <c r="F151" s="688"/>
      <c r="G151" s="701"/>
      <c r="H151" s="693" t="s">
        <v>2177</v>
      </c>
      <c r="I151" s="625"/>
      <c r="J151" s="625"/>
      <c r="K151" s="625"/>
      <c r="L151" s="625"/>
      <c r="M151" s="679"/>
      <c r="N151" s="625"/>
      <c r="O151" s="625"/>
      <c r="P151" s="625"/>
      <c r="Q151" s="625"/>
      <c r="R151" s="626"/>
      <c r="S151" s="626"/>
      <c r="T151" s="626"/>
      <c r="U151" s="688"/>
      <c r="V151" s="679"/>
      <c r="W151" s="688"/>
      <c r="X151" s="697"/>
      <c r="Y151" s="688"/>
      <c r="Z151" s="688"/>
      <c r="AA151" s="688"/>
      <c r="AB151" s="697"/>
      <c r="AC151" s="835"/>
      <c r="AD151" s="688"/>
    </row>
    <row r="152" spans="1:30" hidden="1">
      <c r="A152" s="515">
        <v>15</v>
      </c>
      <c r="B152" s="515" t="s">
        <v>928</v>
      </c>
      <c r="C152" s="688">
        <v>123</v>
      </c>
      <c r="D152" s="688" t="s">
        <v>1714</v>
      </c>
      <c r="E152" s="688" t="s">
        <v>1715</v>
      </c>
      <c r="F152" s="688">
        <v>12</v>
      </c>
      <c r="G152" s="688" t="s">
        <v>2177</v>
      </c>
      <c r="H152" s="708" t="s">
        <v>1158</v>
      </c>
      <c r="I152" s="679">
        <v>1145187</v>
      </c>
      <c r="J152" s="679">
        <v>0</v>
      </c>
      <c r="K152" s="679">
        <v>0</v>
      </c>
      <c r="L152" s="679">
        <v>0</v>
      </c>
      <c r="M152" s="679">
        <v>0</v>
      </c>
      <c r="N152" s="679">
        <v>31500</v>
      </c>
      <c r="O152" s="679">
        <v>1113687</v>
      </c>
      <c r="P152" s="679">
        <v>6192.0999922999999</v>
      </c>
      <c r="Q152" s="679">
        <v>22362.83496</v>
      </c>
      <c r="R152" s="697">
        <v>3.6004620000000001E-2</v>
      </c>
      <c r="S152" s="697">
        <v>3.5312027224909039E-2</v>
      </c>
      <c r="T152" s="697">
        <v>8.3051470588235201</v>
      </c>
      <c r="U152" s="688"/>
      <c r="V152" s="679">
        <v>70591711.040000007</v>
      </c>
      <c r="W152" s="688"/>
      <c r="X152" s="697">
        <v>0</v>
      </c>
      <c r="Y152" s="688"/>
      <c r="Z152" s="688"/>
      <c r="AA152" s="688"/>
      <c r="AB152" s="697" t="s">
        <v>1954</v>
      </c>
      <c r="AC152" s="835"/>
      <c r="AD152" s="688"/>
    </row>
    <row r="153" spans="1:30" hidden="1">
      <c r="A153" s="515">
        <v>17</v>
      </c>
      <c r="B153" s="515" t="s">
        <v>931</v>
      </c>
      <c r="C153" s="688">
        <v>124</v>
      </c>
      <c r="D153" s="688" t="s">
        <v>940</v>
      </c>
      <c r="E153" s="688" t="s">
        <v>1757</v>
      </c>
      <c r="F153" s="688">
        <v>12</v>
      </c>
      <c r="G153" s="688" t="s">
        <v>2177</v>
      </c>
      <c r="H153" s="708" t="s">
        <v>736</v>
      </c>
      <c r="I153" s="679">
        <v>1597530</v>
      </c>
      <c r="J153" s="679">
        <v>0</v>
      </c>
      <c r="K153" s="679">
        <v>0</v>
      </c>
      <c r="L153" s="679">
        <v>0</v>
      </c>
      <c r="M153" s="679">
        <v>0</v>
      </c>
      <c r="N153" s="679">
        <v>0</v>
      </c>
      <c r="O153" s="679">
        <v>1597530</v>
      </c>
      <c r="P153" s="679">
        <v>43197.211200000005</v>
      </c>
      <c r="Q153" s="679">
        <v>96810.317999999999</v>
      </c>
      <c r="R153" s="697">
        <v>0.15586659</v>
      </c>
      <c r="S153" s="697">
        <v>0.15286830095481335</v>
      </c>
      <c r="T153" s="697">
        <v>0.51449082491684195</v>
      </c>
      <c r="U153" s="688"/>
      <c r="V153" s="679">
        <v>49447620</v>
      </c>
      <c r="W153" s="688"/>
      <c r="X153" s="697">
        <v>0</v>
      </c>
      <c r="Y153" s="688"/>
      <c r="Z153" s="688"/>
      <c r="AA153" s="688"/>
      <c r="AB153" s="697" t="s">
        <v>1954</v>
      </c>
      <c r="AC153" s="835"/>
      <c r="AD153" s="688"/>
    </row>
    <row r="154" spans="1:30" hidden="1">
      <c r="A154" s="515">
        <v>17</v>
      </c>
      <c r="B154" s="515" t="s">
        <v>931</v>
      </c>
      <c r="C154" s="688">
        <v>125</v>
      </c>
      <c r="D154" s="688" t="s">
        <v>948</v>
      </c>
      <c r="E154" s="688" t="s">
        <v>1780</v>
      </c>
      <c r="F154" s="688">
        <v>12</v>
      </c>
      <c r="G154" s="688" t="s">
        <v>2177</v>
      </c>
      <c r="H154" s="708" t="s">
        <v>764</v>
      </c>
      <c r="I154" s="679">
        <v>957000</v>
      </c>
      <c r="J154" s="679">
        <v>0</v>
      </c>
      <c r="K154" s="679">
        <v>0</v>
      </c>
      <c r="L154" s="679">
        <v>0</v>
      </c>
      <c r="M154" s="679">
        <v>0</v>
      </c>
      <c r="N154" s="679">
        <v>300500</v>
      </c>
      <c r="O154" s="679">
        <v>656500</v>
      </c>
      <c r="P154" s="679">
        <v>7352.7998612000001</v>
      </c>
      <c r="Q154" s="679">
        <v>8928.4</v>
      </c>
      <c r="R154" s="697">
        <v>1.4374909999999999E-2</v>
      </c>
      <c r="S154" s="697">
        <v>1.4098387098004941E-2</v>
      </c>
      <c r="T154" s="697">
        <v>1.92700001467631</v>
      </c>
      <c r="U154" s="688"/>
      <c r="V154" s="679">
        <v>18321114</v>
      </c>
      <c r="W154" s="688"/>
      <c r="X154" s="697">
        <v>0</v>
      </c>
      <c r="Y154" s="688"/>
      <c r="Z154" s="688"/>
      <c r="AA154" s="688"/>
      <c r="AB154" s="697" t="s">
        <v>1954</v>
      </c>
      <c r="AC154" s="835"/>
      <c r="AD154" s="688"/>
    </row>
    <row r="155" spans="1:30" hidden="1">
      <c r="C155" s="688"/>
      <c r="D155" s="688"/>
      <c r="E155" s="688"/>
      <c r="F155" s="688"/>
      <c r="G155" s="701" t="s">
        <v>2178</v>
      </c>
      <c r="H155" s="710"/>
      <c r="I155" s="492">
        <v>3699717</v>
      </c>
      <c r="J155" s="492">
        <v>0</v>
      </c>
      <c r="K155" s="492">
        <v>0</v>
      </c>
      <c r="L155" s="492">
        <v>0</v>
      </c>
      <c r="M155" s="492">
        <v>0</v>
      </c>
      <c r="N155" s="492">
        <v>332000</v>
      </c>
      <c r="O155" s="492">
        <v>3367717</v>
      </c>
      <c r="P155" s="492">
        <v>56742.111053500004</v>
      </c>
      <c r="Q155" s="492">
        <v>128101.55296</v>
      </c>
      <c r="R155" s="493">
        <v>0.20624612000000001</v>
      </c>
      <c r="S155" s="493">
        <v>0.20227871527772734</v>
      </c>
      <c r="T155" s="626"/>
      <c r="U155" s="688"/>
      <c r="V155" s="679">
        <v>138360445.04000002</v>
      </c>
      <c r="W155" s="688">
        <v>0</v>
      </c>
      <c r="X155" s="697">
        <v>0</v>
      </c>
      <c r="Y155" s="688">
        <v>0</v>
      </c>
      <c r="Z155" s="688">
        <v>0</v>
      </c>
      <c r="AA155" s="688">
        <v>0</v>
      </c>
      <c r="AB155" s="697">
        <v>0</v>
      </c>
      <c r="AC155" s="835">
        <v>0</v>
      </c>
      <c r="AD155" s="688">
        <v>0</v>
      </c>
    </row>
    <row r="156" spans="1:30" hidden="1">
      <c r="C156" s="688"/>
      <c r="D156" s="688"/>
      <c r="E156" s="688"/>
      <c r="F156" s="688"/>
      <c r="G156" s="701"/>
      <c r="H156" s="693" t="s">
        <v>2301</v>
      </c>
      <c r="I156" s="625"/>
      <c r="J156" s="625"/>
      <c r="K156" s="625"/>
      <c r="L156" s="625"/>
      <c r="M156" s="679"/>
      <c r="N156" s="625"/>
      <c r="O156" s="625"/>
      <c r="P156" s="625"/>
      <c r="Q156" s="625"/>
      <c r="R156" s="626"/>
      <c r="S156" s="626"/>
      <c r="T156" s="626"/>
      <c r="U156" s="688"/>
      <c r="V156" s="679"/>
      <c r="W156" s="688"/>
      <c r="X156" s="697"/>
      <c r="Y156" s="688"/>
      <c r="Z156" s="688"/>
      <c r="AA156" s="688"/>
      <c r="AB156" s="697"/>
      <c r="AC156" s="835"/>
      <c r="AD156" s="688"/>
    </row>
    <row r="157" spans="1:30" hidden="1">
      <c r="A157" s="515">
        <v>17</v>
      </c>
      <c r="B157" s="515" t="s">
        <v>931</v>
      </c>
      <c r="C157" s="688">
        <v>126</v>
      </c>
      <c r="D157" s="688" t="s">
        <v>1195</v>
      </c>
      <c r="E157" s="688" t="s">
        <v>1738</v>
      </c>
      <c r="F157" s="688">
        <v>13</v>
      </c>
      <c r="G157" s="688" t="s">
        <v>2301</v>
      </c>
      <c r="H157" s="708" t="s">
        <v>1196</v>
      </c>
      <c r="I157" s="679">
        <v>1488808</v>
      </c>
      <c r="J157" s="679">
        <v>0</v>
      </c>
      <c r="K157" s="679">
        <v>0</v>
      </c>
      <c r="L157" s="679">
        <v>0</v>
      </c>
      <c r="M157" s="679">
        <v>0</v>
      </c>
      <c r="N157" s="679">
        <v>35000</v>
      </c>
      <c r="O157" s="679">
        <v>1453808</v>
      </c>
      <c r="P157" s="679">
        <v>0</v>
      </c>
      <c r="Q157" s="679">
        <v>4172.4289600000002</v>
      </c>
      <c r="R157" s="697">
        <v>6.7177000000000001E-3</v>
      </c>
      <c r="S157" s="697">
        <v>6.5884725837783006E-3</v>
      </c>
      <c r="T157" s="697">
        <v>6.1178193447934799</v>
      </c>
      <c r="U157" s="688"/>
      <c r="V157" s="679">
        <v>29066945.800000001</v>
      </c>
      <c r="W157" s="688"/>
      <c r="X157" s="697">
        <v>0</v>
      </c>
      <c r="Y157" s="688"/>
      <c r="Z157" s="688"/>
      <c r="AA157" s="688"/>
      <c r="AB157" s="697" t="s">
        <v>1954</v>
      </c>
      <c r="AC157" s="835"/>
      <c r="AD157" s="688"/>
    </row>
    <row r="158" spans="1:30" hidden="1">
      <c r="A158" s="515">
        <v>7</v>
      </c>
      <c r="B158" s="515" t="s">
        <v>906</v>
      </c>
      <c r="C158" s="688">
        <v>127</v>
      </c>
      <c r="D158" s="688" t="s">
        <v>911</v>
      </c>
      <c r="E158" s="688" t="s">
        <v>1667</v>
      </c>
      <c r="F158" s="688">
        <v>13</v>
      </c>
      <c r="G158" s="688" t="s">
        <v>2301</v>
      </c>
      <c r="H158" s="708" t="s">
        <v>912</v>
      </c>
      <c r="I158" s="679">
        <v>2745908</v>
      </c>
      <c r="J158" s="679">
        <v>0</v>
      </c>
      <c r="K158" s="679">
        <v>0</v>
      </c>
      <c r="L158" s="679">
        <v>0</v>
      </c>
      <c r="M158" s="679">
        <v>0</v>
      </c>
      <c r="N158" s="679">
        <v>83800</v>
      </c>
      <c r="O158" s="679">
        <v>2662108</v>
      </c>
      <c r="P158" s="679">
        <v>109414.0553026</v>
      </c>
      <c r="Q158" s="679">
        <v>673513.32400000002</v>
      </c>
      <c r="R158" s="697">
        <v>1.0843702500000001</v>
      </c>
      <c r="S158" s="697">
        <v>1.0635109938416762</v>
      </c>
      <c r="T158" s="697">
        <v>3.2853362951993001</v>
      </c>
      <c r="U158" s="688"/>
      <c r="V158" s="679" t="e">
        <v>#N/A</v>
      </c>
      <c r="W158" s="688"/>
      <c r="X158" s="697">
        <v>0</v>
      </c>
      <c r="Y158" s="688"/>
      <c r="Z158" s="688"/>
      <c r="AA158" s="688"/>
      <c r="AB158" s="697" t="e">
        <v>#N/A</v>
      </c>
      <c r="AC158" s="835"/>
      <c r="AD158" s="688"/>
    </row>
    <row r="159" spans="1:30" hidden="1">
      <c r="C159" s="688"/>
      <c r="D159" s="688"/>
      <c r="E159" s="688"/>
      <c r="F159" s="688"/>
      <c r="G159" s="701" t="s">
        <v>2238</v>
      </c>
      <c r="H159" s="710"/>
      <c r="I159" s="492">
        <v>4234716</v>
      </c>
      <c r="J159" s="492">
        <v>0</v>
      </c>
      <c r="K159" s="492">
        <v>0</v>
      </c>
      <c r="L159" s="492">
        <v>0</v>
      </c>
      <c r="M159" s="492">
        <v>0</v>
      </c>
      <c r="N159" s="492">
        <v>118800</v>
      </c>
      <c r="O159" s="492">
        <v>4115916</v>
      </c>
      <c r="P159" s="492">
        <v>109414.0553026</v>
      </c>
      <c r="Q159" s="492">
        <v>677685.75296000007</v>
      </c>
      <c r="R159" s="493">
        <v>1.0910879500000001</v>
      </c>
      <c r="S159" s="493">
        <v>1.0700994664254546</v>
      </c>
      <c r="T159" s="626"/>
      <c r="U159" s="688"/>
      <c r="V159" s="679" t="e">
        <v>#N/A</v>
      </c>
      <c r="W159" s="688">
        <v>0</v>
      </c>
      <c r="X159" s="697">
        <v>0</v>
      </c>
      <c r="Y159" s="688">
        <v>0</v>
      </c>
      <c r="Z159" s="688">
        <v>0</v>
      </c>
      <c r="AA159" s="688">
        <v>0</v>
      </c>
      <c r="AB159" s="697" t="e">
        <v>#N/A</v>
      </c>
      <c r="AC159" s="835">
        <v>0</v>
      </c>
      <c r="AD159" s="688">
        <v>0</v>
      </c>
    </row>
    <row r="160" spans="1:30" hidden="1">
      <c r="C160" s="688"/>
      <c r="D160" s="688"/>
      <c r="E160" s="688"/>
      <c r="F160" s="688"/>
      <c r="G160" s="701"/>
      <c r="H160" s="693" t="s">
        <v>2302</v>
      </c>
      <c r="I160" s="625"/>
      <c r="J160" s="625"/>
      <c r="K160" s="625"/>
      <c r="L160" s="625"/>
      <c r="M160" s="679"/>
      <c r="N160" s="625"/>
      <c r="O160" s="625"/>
      <c r="P160" s="625"/>
      <c r="Q160" s="625"/>
      <c r="R160" s="626"/>
      <c r="S160" s="626"/>
      <c r="T160" s="626"/>
      <c r="U160" s="688"/>
      <c r="V160" s="679"/>
      <c r="W160" s="688"/>
      <c r="X160" s="697"/>
      <c r="Y160" s="688"/>
      <c r="Z160" s="688"/>
      <c r="AA160" s="688"/>
      <c r="AB160" s="697"/>
      <c r="AC160" s="835"/>
      <c r="AD160" s="688"/>
    </row>
    <row r="161" spans="1:30" hidden="1">
      <c r="A161" s="515">
        <v>14</v>
      </c>
      <c r="B161" s="515" t="s">
        <v>924</v>
      </c>
      <c r="C161" s="688">
        <v>1</v>
      </c>
      <c r="D161" s="688" t="s">
        <v>1690</v>
      </c>
      <c r="E161" s="688" t="s">
        <v>1691</v>
      </c>
      <c r="F161" s="688">
        <v>14</v>
      </c>
      <c r="G161" s="688" t="s">
        <v>2302</v>
      </c>
      <c r="H161" s="708" t="s">
        <v>1131</v>
      </c>
      <c r="I161" s="679">
        <v>829583</v>
      </c>
      <c r="J161" s="679">
        <v>0</v>
      </c>
      <c r="K161" s="679">
        <v>0</v>
      </c>
      <c r="L161" s="679">
        <v>0</v>
      </c>
      <c r="M161" s="679">
        <v>0</v>
      </c>
      <c r="N161" s="679">
        <v>0</v>
      </c>
      <c r="O161" s="679">
        <v>829583</v>
      </c>
      <c r="P161" s="679">
        <v>7869.1689335000001</v>
      </c>
      <c r="Q161" s="679">
        <v>133388.65057</v>
      </c>
      <c r="R161" s="697">
        <v>0.21475846000000001</v>
      </c>
      <c r="S161" s="697">
        <v>0.21062730502849084</v>
      </c>
      <c r="T161" s="697">
        <v>4.7780708777062904</v>
      </c>
      <c r="U161" s="688"/>
      <c r="V161" s="679" t="e">
        <v>#N/A</v>
      </c>
      <c r="W161" s="688"/>
      <c r="X161" s="697">
        <v>0</v>
      </c>
      <c r="Y161" s="688"/>
      <c r="Z161" s="688"/>
      <c r="AA161" s="688"/>
      <c r="AB161" s="697" t="e">
        <v>#N/A</v>
      </c>
      <c r="AC161" s="835"/>
      <c r="AD161" s="688"/>
    </row>
    <row r="162" spans="1:30" hidden="1">
      <c r="A162" s="515">
        <v>14</v>
      </c>
      <c r="B162" s="515" t="s">
        <v>924</v>
      </c>
      <c r="C162" s="688">
        <v>2</v>
      </c>
      <c r="D162" s="688" t="s">
        <v>1692</v>
      </c>
      <c r="E162" s="688" t="s">
        <v>1693</v>
      </c>
      <c r="F162" s="688">
        <v>14</v>
      </c>
      <c r="G162" s="688" t="s">
        <v>2302</v>
      </c>
      <c r="H162" s="708" t="s">
        <v>677</v>
      </c>
      <c r="I162" s="679">
        <v>2046887</v>
      </c>
      <c r="J162" s="679">
        <v>0</v>
      </c>
      <c r="K162" s="679">
        <v>0</v>
      </c>
      <c r="L162" s="679">
        <v>0</v>
      </c>
      <c r="M162" s="679">
        <v>0</v>
      </c>
      <c r="N162" s="679">
        <v>20000</v>
      </c>
      <c r="O162" s="679">
        <v>2026887</v>
      </c>
      <c r="P162" s="679">
        <v>0</v>
      </c>
      <c r="Q162" s="679">
        <v>104384.6805</v>
      </c>
      <c r="R162" s="697">
        <v>0.16806146999999999</v>
      </c>
      <c r="S162" s="697">
        <v>0.16482859558157878</v>
      </c>
      <c r="T162" s="697">
        <v>9.8999545758705008</v>
      </c>
      <c r="U162" s="688"/>
      <c r="V162" s="679">
        <v>32360810.399999999</v>
      </c>
      <c r="W162" s="688"/>
      <c r="X162" s="697">
        <v>0</v>
      </c>
      <c r="Y162" s="688"/>
      <c r="Z162" s="688"/>
      <c r="AA162" s="688"/>
      <c r="AB162" s="697" t="s">
        <v>1954</v>
      </c>
      <c r="AC162" s="835"/>
      <c r="AD162" s="688"/>
    </row>
    <row r="163" spans="1:30" hidden="1">
      <c r="A163" s="515">
        <v>14</v>
      </c>
      <c r="B163" s="515" t="s">
        <v>924</v>
      </c>
      <c r="C163" s="688">
        <v>3</v>
      </c>
      <c r="D163" s="688" t="s">
        <v>1132</v>
      </c>
      <c r="E163" s="688" t="s">
        <v>1694</v>
      </c>
      <c r="F163" s="688">
        <v>14</v>
      </c>
      <c r="G163" s="688" t="s">
        <v>2302</v>
      </c>
      <c r="H163" s="708" t="s">
        <v>1133</v>
      </c>
      <c r="I163" s="679">
        <v>852227</v>
      </c>
      <c r="J163" s="679">
        <v>0</v>
      </c>
      <c r="K163" s="679">
        <v>0</v>
      </c>
      <c r="L163" s="679">
        <v>0</v>
      </c>
      <c r="M163" s="679">
        <v>0</v>
      </c>
      <c r="N163" s="679">
        <v>0</v>
      </c>
      <c r="O163" s="679">
        <v>852227</v>
      </c>
      <c r="P163" s="679">
        <v>2769.7377499999998</v>
      </c>
      <c r="Q163" s="679">
        <v>58803.663</v>
      </c>
      <c r="R163" s="697">
        <v>9.4675099999999998E-2</v>
      </c>
      <c r="S163" s="697">
        <v>9.2853904815491078E-2</v>
      </c>
      <c r="T163" s="697">
        <v>2.9702600027882302</v>
      </c>
      <c r="U163" s="688"/>
      <c r="V163" s="679">
        <v>6395112.2199999997</v>
      </c>
      <c r="W163" s="688"/>
      <c r="X163" s="697">
        <v>0</v>
      </c>
      <c r="Y163" s="688"/>
      <c r="Z163" s="688"/>
      <c r="AA163" s="688"/>
      <c r="AB163" s="697" t="s">
        <v>1954</v>
      </c>
      <c r="AC163" s="835"/>
      <c r="AD163" s="688"/>
    </row>
    <row r="164" spans="1:30" hidden="1">
      <c r="A164" s="515">
        <v>14</v>
      </c>
      <c r="B164" s="515" t="s">
        <v>924</v>
      </c>
      <c r="C164" s="688">
        <v>4</v>
      </c>
      <c r="D164" s="688" t="s">
        <v>1134</v>
      </c>
      <c r="E164" s="688" t="s">
        <v>1695</v>
      </c>
      <c r="F164" s="688">
        <v>14</v>
      </c>
      <c r="G164" s="688" t="s">
        <v>2302</v>
      </c>
      <c r="H164" s="708" t="s">
        <v>678</v>
      </c>
      <c r="I164" s="679">
        <v>1932432</v>
      </c>
      <c r="J164" s="679">
        <v>0</v>
      </c>
      <c r="K164" s="679">
        <v>0</v>
      </c>
      <c r="L164" s="679">
        <v>0</v>
      </c>
      <c r="M164" s="679">
        <v>0</v>
      </c>
      <c r="N164" s="679">
        <v>0</v>
      </c>
      <c r="O164" s="679">
        <v>1932432</v>
      </c>
      <c r="P164" s="679">
        <v>3246.4857599999996</v>
      </c>
      <c r="Q164" s="679">
        <v>14879.7264</v>
      </c>
      <c r="R164" s="697">
        <v>2.3956660000000001E-2</v>
      </c>
      <c r="S164" s="697">
        <v>2.3495827102235956E-2</v>
      </c>
      <c r="T164" s="697">
        <v>5.2925942156003503</v>
      </c>
      <c r="U164" s="688"/>
      <c r="V164" s="679">
        <v>48643318.75</v>
      </c>
      <c r="W164" s="688"/>
      <c r="X164" s="697">
        <v>0</v>
      </c>
      <c r="Y164" s="688"/>
      <c r="Z164" s="688"/>
      <c r="AA164" s="688"/>
      <c r="AB164" s="697" t="s">
        <v>1954</v>
      </c>
      <c r="AC164" s="835"/>
      <c r="AD164" s="688"/>
    </row>
    <row r="165" spans="1:30" hidden="1">
      <c r="A165" s="515">
        <v>14</v>
      </c>
      <c r="B165" s="515" t="s">
        <v>924</v>
      </c>
      <c r="C165" s="688">
        <v>5</v>
      </c>
      <c r="D165" s="688" t="s">
        <v>1135</v>
      </c>
      <c r="E165" s="688" t="s">
        <v>1696</v>
      </c>
      <c r="F165" s="688">
        <v>14</v>
      </c>
      <c r="G165" s="688" t="s">
        <v>2302</v>
      </c>
      <c r="H165" s="708" t="s">
        <v>679</v>
      </c>
      <c r="I165" s="679">
        <v>2285774</v>
      </c>
      <c r="J165" s="679">
        <v>0</v>
      </c>
      <c r="K165" s="679">
        <v>0</v>
      </c>
      <c r="L165" s="679">
        <v>0</v>
      </c>
      <c r="M165" s="679">
        <v>0</v>
      </c>
      <c r="N165" s="679">
        <v>66500</v>
      </c>
      <c r="O165" s="679">
        <v>2219274</v>
      </c>
      <c r="P165" s="679">
        <v>26490.3470524</v>
      </c>
      <c r="Q165" s="679">
        <v>177541.92</v>
      </c>
      <c r="R165" s="697">
        <v>0.28584612999999998</v>
      </c>
      <c r="S165" s="697">
        <v>0.28034751067190378</v>
      </c>
      <c r="T165" s="697">
        <v>8.8745756205237694</v>
      </c>
      <c r="U165" s="688"/>
      <c r="V165" s="679" t="e">
        <v>#N/A</v>
      </c>
      <c r="W165" s="688"/>
      <c r="X165" s="697">
        <v>0</v>
      </c>
      <c r="Y165" s="688"/>
      <c r="Z165" s="688"/>
      <c r="AA165" s="688"/>
      <c r="AB165" s="697" t="e">
        <v>#N/A</v>
      </c>
      <c r="AC165" s="835"/>
      <c r="AD165" s="688"/>
    </row>
    <row r="166" spans="1:30" hidden="1">
      <c r="A166" s="515">
        <v>14</v>
      </c>
      <c r="B166" s="515" t="s">
        <v>924</v>
      </c>
      <c r="C166" s="688">
        <v>6</v>
      </c>
      <c r="D166" s="688" t="s">
        <v>1136</v>
      </c>
      <c r="E166" s="688" t="s">
        <v>1697</v>
      </c>
      <c r="F166" s="688">
        <v>14</v>
      </c>
      <c r="G166" s="688" t="s">
        <v>2302</v>
      </c>
      <c r="H166" s="708" t="s">
        <v>1137</v>
      </c>
      <c r="I166" s="679">
        <v>12070751</v>
      </c>
      <c r="J166" s="679">
        <v>0</v>
      </c>
      <c r="K166" s="679">
        <v>0</v>
      </c>
      <c r="L166" s="679">
        <v>0</v>
      </c>
      <c r="M166" s="679">
        <v>0</v>
      </c>
      <c r="N166" s="679">
        <v>387500</v>
      </c>
      <c r="O166" s="679">
        <v>11683251</v>
      </c>
      <c r="P166" s="679">
        <v>36947.168022400001</v>
      </c>
      <c r="Q166" s="679">
        <v>461838.91202999995</v>
      </c>
      <c r="R166" s="697">
        <v>0.74357010999999995</v>
      </c>
      <c r="S166" s="697">
        <v>0.72926658289507529</v>
      </c>
      <c r="T166" s="697">
        <v>7.7888339999999996</v>
      </c>
      <c r="U166" s="688"/>
      <c r="V166" s="679" t="e">
        <v>#N/A</v>
      </c>
      <c r="W166" s="688"/>
      <c r="X166" s="697">
        <v>0</v>
      </c>
      <c r="Y166" s="688"/>
      <c r="Z166" s="688"/>
      <c r="AA166" s="688"/>
      <c r="AB166" s="697" t="e">
        <v>#N/A</v>
      </c>
      <c r="AC166" s="835"/>
      <c r="AD166" s="688"/>
    </row>
    <row r="167" spans="1:30" hidden="1">
      <c r="A167" s="515">
        <v>14</v>
      </c>
      <c r="B167" s="515" t="s">
        <v>924</v>
      </c>
      <c r="C167" s="688">
        <v>7</v>
      </c>
      <c r="D167" s="818" t="s">
        <v>1698</v>
      </c>
      <c r="E167" s="688" t="s">
        <v>1699</v>
      </c>
      <c r="F167" s="688">
        <v>14</v>
      </c>
      <c r="G167" s="688" t="s">
        <v>2302</v>
      </c>
      <c r="H167" s="708" t="s">
        <v>2050</v>
      </c>
      <c r="I167" s="679">
        <v>719955</v>
      </c>
      <c r="J167" s="679">
        <v>0</v>
      </c>
      <c r="K167" s="679">
        <v>0</v>
      </c>
      <c r="L167" s="679">
        <v>0</v>
      </c>
      <c r="M167" s="679">
        <v>0</v>
      </c>
      <c r="N167" s="679">
        <v>0</v>
      </c>
      <c r="O167" s="679">
        <v>719955</v>
      </c>
      <c r="P167" s="679">
        <v>2145.4659999999999</v>
      </c>
      <c r="Q167" s="679">
        <v>12239.235000000001</v>
      </c>
      <c r="R167" s="697">
        <v>1.9705420000000001E-2</v>
      </c>
      <c r="S167" s="697">
        <v>1.9326360021218868E-2</v>
      </c>
      <c r="T167" s="697">
        <v>6.59916036934509</v>
      </c>
      <c r="U167" s="688"/>
      <c r="V167" s="679" t="e">
        <v>#N/A</v>
      </c>
      <c r="W167" s="688"/>
      <c r="X167" s="697">
        <v>0</v>
      </c>
      <c r="Y167" s="688"/>
      <c r="Z167" s="688"/>
      <c r="AA167" s="688"/>
      <c r="AB167" s="697" t="e">
        <v>#N/A</v>
      </c>
      <c r="AC167" s="835"/>
      <c r="AD167" s="688"/>
    </row>
    <row r="168" spans="1:30" hidden="1">
      <c r="A168" s="515">
        <v>14</v>
      </c>
      <c r="B168" s="515" t="s">
        <v>924</v>
      </c>
      <c r="C168" s="688">
        <v>8</v>
      </c>
      <c r="D168" s="688" t="s">
        <v>1139</v>
      </c>
      <c r="E168" s="688" t="s">
        <v>1701</v>
      </c>
      <c r="F168" s="688">
        <v>14</v>
      </c>
      <c r="G168" s="688" t="s">
        <v>2302</v>
      </c>
      <c r="H168" s="708" t="s">
        <v>682</v>
      </c>
      <c r="I168" s="679">
        <v>1173889</v>
      </c>
      <c r="J168" s="679">
        <v>0</v>
      </c>
      <c r="K168" s="679">
        <v>0</v>
      </c>
      <c r="L168" s="679">
        <v>0</v>
      </c>
      <c r="M168" s="679">
        <v>0</v>
      </c>
      <c r="N168" s="679">
        <v>0</v>
      </c>
      <c r="O168" s="679">
        <v>1173889</v>
      </c>
      <c r="P168" s="679">
        <v>0</v>
      </c>
      <c r="Q168" s="679">
        <v>99780.565000000002</v>
      </c>
      <c r="R168" s="697">
        <v>0.16064875000000001</v>
      </c>
      <c r="S168" s="697">
        <v>0.15755846850809144</v>
      </c>
      <c r="T168" s="697">
        <v>9.5685512137069804</v>
      </c>
      <c r="U168" s="688"/>
      <c r="V168" s="679">
        <v>22582208.469999999</v>
      </c>
      <c r="W168" s="688"/>
      <c r="X168" s="697">
        <v>0</v>
      </c>
      <c r="Y168" s="688"/>
      <c r="Z168" s="688"/>
      <c r="AA168" s="688"/>
      <c r="AB168" s="697" t="s">
        <v>1954</v>
      </c>
      <c r="AC168" s="835"/>
      <c r="AD168" s="688"/>
    </row>
    <row r="169" spans="1:30" hidden="1">
      <c r="A169" s="515">
        <v>14</v>
      </c>
      <c r="B169" s="515" t="s">
        <v>924</v>
      </c>
      <c r="C169" s="688">
        <v>9</v>
      </c>
      <c r="D169" s="688" t="s">
        <v>1145</v>
      </c>
      <c r="E169" s="688" t="s">
        <v>1705</v>
      </c>
      <c r="F169" s="688">
        <v>14</v>
      </c>
      <c r="G169" s="688" t="s">
        <v>2302</v>
      </c>
      <c r="H169" s="708" t="s">
        <v>2239</v>
      </c>
      <c r="I169" s="679">
        <v>58825</v>
      </c>
      <c r="J169" s="679">
        <v>0</v>
      </c>
      <c r="K169" s="679">
        <v>0</v>
      </c>
      <c r="L169" s="679">
        <v>0</v>
      </c>
      <c r="M169" s="679">
        <v>0</v>
      </c>
      <c r="N169" s="679">
        <v>0</v>
      </c>
      <c r="O169" s="679">
        <v>58825</v>
      </c>
      <c r="P169" s="679">
        <v>2439.5977940000002</v>
      </c>
      <c r="Q169" s="679">
        <v>9117.875</v>
      </c>
      <c r="R169" s="697">
        <v>1.4679970000000001E-2</v>
      </c>
      <c r="S169" s="697">
        <v>1.439757753474551E-2</v>
      </c>
      <c r="T169" s="697">
        <v>1.56866666666666</v>
      </c>
      <c r="U169" s="688"/>
      <c r="V169" s="679" t="e">
        <v>#N/A</v>
      </c>
      <c r="W169" s="688"/>
      <c r="X169" s="697">
        <v>0</v>
      </c>
      <c r="Y169" s="688"/>
      <c r="Z169" s="688"/>
      <c r="AA169" s="688"/>
      <c r="AB169" s="697" t="e">
        <v>#N/A</v>
      </c>
      <c r="AC169" s="835"/>
      <c r="AD169" s="688"/>
    </row>
    <row r="170" spans="1:30" hidden="1">
      <c r="A170" s="515">
        <v>14</v>
      </c>
      <c r="B170" s="515" t="s">
        <v>924</v>
      </c>
      <c r="C170" s="688">
        <v>10</v>
      </c>
      <c r="D170" s="688" t="s">
        <v>1144</v>
      </c>
      <c r="E170" s="688" t="s">
        <v>1704</v>
      </c>
      <c r="F170" s="688">
        <v>14</v>
      </c>
      <c r="G170" s="688" t="s">
        <v>2302</v>
      </c>
      <c r="H170" s="708" t="s">
        <v>686</v>
      </c>
      <c r="I170" s="679">
        <v>760820</v>
      </c>
      <c r="J170" s="679">
        <v>0</v>
      </c>
      <c r="K170" s="679">
        <v>0</v>
      </c>
      <c r="L170" s="679">
        <v>0</v>
      </c>
      <c r="M170" s="679">
        <v>0</v>
      </c>
      <c r="N170" s="679">
        <v>0</v>
      </c>
      <c r="O170" s="679">
        <v>760820</v>
      </c>
      <c r="P170" s="679">
        <v>0</v>
      </c>
      <c r="Q170" s="679">
        <v>2122.6877999999997</v>
      </c>
      <c r="R170" s="697">
        <v>3.41757E-3</v>
      </c>
      <c r="S170" s="697">
        <v>3.351829475898536E-3</v>
      </c>
      <c r="T170" s="697">
        <v>7.0121658986175097</v>
      </c>
      <c r="U170" s="688"/>
      <c r="V170" s="679">
        <v>9696565.2300000004</v>
      </c>
      <c r="W170" s="688"/>
      <c r="X170" s="697">
        <v>0</v>
      </c>
      <c r="Y170" s="688"/>
      <c r="Z170" s="688"/>
      <c r="AA170" s="688"/>
      <c r="AB170" s="697" t="s">
        <v>1954</v>
      </c>
      <c r="AC170" s="835"/>
      <c r="AD170" s="688"/>
    </row>
    <row r="171" spans="1:30" hidden="1">
      <c r="A171" s="515">
        <v>14</v>
      </c>
      <c r="B171" s="515" t="s">
        <v>924</v>
      </c>
      <c r="C171" s="688">
        <v>11</v>
      </c>
      <c r="D171" s="688" t="s">
        <v>1153</v>
      </c>
      <c r="E171" s="688" t="s">
        <v>1710</v>
      </c>
      <c r="F171" s="688">
        <v>14</v>
      </c>
      <c r="G171" s="688" t="s">
        <v>2302</v>
      </c>
      <c r="H171" s="708" t="s">
        <v>689</v>
      </c>
      <c r="I171" s="679">
        <v>1063616</v>
      </c>
      <c r="J171" s="679">
        <v>0</v>
      </c>
      <c r="K171" s="679">
        <v>0</v>
      </c>
      <c r="L171" s="679">
        <v>0</v>
      </c>
      <c r="M171" s="679">
        <v>0</v>
      </c>
      <c r="N171" s="679">
        <v>0</v>
      </c>
      <c r="O171" s="679">
        <v>1063616</v>
      </c>
      <c r="P171" s="679">
        <v>0</v>
      </c>
      <c r="Q171" s="679">
        <v>44391.821907199999</v>
      </c>
      <c r="R171" s="697">
        <v>7.1471740000000006E-2</v>
      </c>
      <c r="S171" s="697">
        <v>7.0096891854464591E-2</v>
      </c>
      <c r="T171" s="697">
        <v>8.90353256320107</v>
      </c>
      <c r="U171" s="688"/>
      <c r="V171" s="679">
        <v>17191031.809999999</v>
      </c>
      <c r="W171" s="688"/>
      <c r="X171" s="697">
        <v>0</v>
      </c>
      <c r="Y171" s="688"/>
      <c r="Z171" s="688"/>
      <c r="AA171" s="688"/>
      <c r="AB171" s="697" t="s">
        <v>1954</v>
      </c>
      <c r="AC171" s="835"/>
      <c r="AD171" s="688"/>
    </row>
    <row r="172" spans="1:30" hidden="1">
      <c r="A172" s="515">
        <v>14</v>
      </c>
      <c r="B172" s="515" t="s">
        <v>924</v>
      </c>
      <c r="C172" s="688">
        <v>12</v>
      </c>
      <c r="D172" s="818" t="s">
        <v>2240</v>
      </c>
      <c r="E172" s="688" t="s">
        <v>1713</v>
      </c>
      <c r="F172" s="688">
        <v>14</v>
      </c>
      <c r="G172" s="688" t="s">
        <v>2302</v>
      </c>
      <c r="H172" s="708" t="s">
        <v>2052</v>
      </c>
      <c r="I172" s="679">
        <v>7049053</v>
      </c>
      <c r="J172" s="679">
        <v>0</v>
      </c>
      <c r="K172" s="679">
        <v>0</v>
      </c>
      <c r="L172" s="679">
        <v>0</v>
      </c>
      <c r="M172" s="679">
        <v>0</v>
      </c>
      <c r="N172" s="679">
        <v>252500</v>
      </c>
      <c r="O172" s="679">
        <v>6796553</v>
      </c>
      <c r="P172" s="679">
        <v>25826.901399999999</v>
      </c>
      <c r="Q172" s="679">
        <v>120366.95362999999</v>
      </c>
      <c r="R172" s="697">
        <v>0.19379325999999999</v>
      </c>
      <c r="S172" s="697">
        <v>0.19006539873699105</v>
      </c>
      <c r="T172" s="697">
        <v>9.7758658057163608</v>
      </c>
      <c r="U172" s="688"/>
      <c r="V172" s="679" t="e">
        <v>#N/A</v>
      </c>
      <c r="W172" s="688"/>
      <c r="X172" s="697">
        <v>0</v>
      </c>
      <c r="Y172" s="688"/>
      <c r="Z172" s="688"/>
      <c r="AA172" s="688"/>
      <c r="AB172" s="697" t="e">
        <v>#N/A</v>
      </c>
      <c r="AC172" s="835"/>
      <c r="AD172" s="688"/>
    </row>
    <row r="173" spans="1:30" hidden="1">
      <c r="A173" s="515">
        <v>14</v>
      </c>
      <c r="B173" s="515" t="s">
        <v>924</v>
      </c>
      <c r="C173" s="688">
        <v>13</v>
      </c>
      <c r="D173" s="688" t="s">
        <v>1155</v>
      </c>
      <c r="E173" s="688" t="s">
        <v>1712</v>
      </c>
      <c r="F173" s="688">
        <v>14</v>
      </c>
      <c r="G173" s="688" t="s">
        <v>2302</v>
      </c>
      <c r="H173" s="708" t="s">
        <v>691</v>
      </c>
      <c r="I173" s="679">
        <v>801695</v>
      </c>
      <c r="J173" s="679">
        <v>0</v>
      </c>
      <c r="K173" s="679">
        <v>0</v>
      </c>
      <c r="L173" s="679">
        <v>0</v>
      </c>
      <c r="M173" s="679">
        <v>0</v>
      </c>
      <c r="N173" s="679">
        <v>0</v>
      </c>
      <c r="O173" s="679">
        <v>801695</v>
      </c>
      <c r="P173" s="679">
        <v>13393.354310000001</v>
      </c>
      <c r="Q173" s="679">
        <v>69199.666806499998</v>
      </c>
      <c r="R173" s="697">
        <v>0.11141288000000001</v>
      </c>
      <c r="S173" s="697">
        <v>0.10926971122384754</v>
      </c>
      <c r="T173" s="697">
        <v>6.67456207539629</v>
      </c>
      <c r="U173" s="688"/>
      <c r="V173" s="679" t="e">
        <v>#N/A</v>
      </c>
      <c r="W173" s="688"/>
      <c r="X173" s="697">
        <v>0</v>
      </c>
      <c r="Y173" s="688"/>
      <c r="Z173" s="688"/>
      <c r="AA173" s="688"/>
      <c r="AB173" s="697" t="e">
        <v>#N/A</v>
      </c>
      <c r="AC173" s="835"/>
      <c r="AD173" s="688"/>
    </row>
    <row r="174" spans="1:30" hidden="1">
      <c r="A174" s="515">
        <v>14</v>
      </c>
      <c r="B174" s="515" t="s">
        <v>924</v>
      </c>
      <c r="C174" s="688">
        <v>14</v>
      </c>
      <c r="D174" s="688" t="s">
        <v>1154</v>
      </c>
      <c r="E174" s="688" t="s">
        <v>1711</v>
      </c>
      <c r="F174" s="688">
        <v>14</v>
      </c>
      <c r="G174" s="688" t="s">
        <v>2302</v>
      </c>
      <c r="H174" s="708" t="s">
        <v>690</v>
      </c>
      <c r="I174" s="679">
        <v>1789910</v>
      </c>
      <c r="J174" s="679">
        <v>0</v>
      </c>
      <c r="K174" s="679">
        <v>0</v>
      </c>
      <c r="L174" s="679">
        <v>0</v>
      </c>
      <c r="M174" s="679">
        <v>0</v>
      </c>
      <c r="N174" s="679">
        <v>0</v>
      </c>
      <c r="O174" s="679">
        <v>1789910</v>
      </c>
      <c r="P174" s="679">
        <v>0</v>
      </c>
      <c r="Q174" s="679">
        <v>105246.708</v>
      </c>
      <c r="R174" s="697">
        <v>0.16944935999999999</v>
      </c>
      <c r="S174" s="697">
        <v>0.16618977982333827</v>
      </c>
      <c r="T174" s="697">
        <v>8.4754342102770899</v>
      </c>
      <c r="U174" s="688"/>
      <c r="V174" s="679">
        <v>32558994.960000001</v>
      </c>
      <c r="W174" s="688"/>
      <c r="X174" s="697">
        <v>0</v>
      </c>
      <c r="Y174" s="688"/>
      <c r="Z174" s="688"/>
      <c r="AA174" s="688"/>
      <c r="AB174" s="697" t="s">
        <v>1954</v>
      </c>
      <c r="AC174" s="835"/>
      <c r="AD174" s="688"/>
    </row>
    <row r="175" spans="1:30" hidden="1">
      <c r="A175" s="515">
        <v>14</v>
      </c>
      <c r="B175" s="515" t="s">
        <v>924</v>
      </c>
      <c r="C175" s="688">
        <v>15</v>
      </c>
      <c r="D175" s="688" t="s">
        <v>1148</v>
      </c>
      <c r="E175" s="688" t="s">
        <v>1707</v>
      </c>
      <c r="F175" s="688">
        <v>14</v>
      </c>
      <c r="G175" s="688" t="s">
        <v>2302</v>
      </c>
      <c r="H175" s="708" t="s">
        <v>688</v>
      </c>
      <c r="I175" s="679">
        <v>340700</v>
      </c>
      <c r="J175" s="679">
        <v>0</v>
      </c>
      <c r="K175" s="679">
        <v>0</v>
      </c>
      <c r="L175" s="679">
        <v>0</v>
      </c>
      <c r="M175" s="679">
        <v>0</v>
      </c>
      <c r="N175" s="679">
        <v>0</v>
      </c>
      <c r="O175" s="679">
        <v>340700</v>
      </c>
      <c r="P175" s="679">
        <v>0</v>
      </c>
      <c r="Q175" s="679">
        <v>1069.798</v>
      </c>
      <c r="R175" s="697">
        <v>1.7224E-3</v>
      </c>
      <c r="S175" s="697">
        <v>1.6892641817874974E-3</v>
      </c>
      <c r="T175" s="697">
        <v>1.5272547964855601</v>
      </c>
      <c r="U175" s="688"/>
      <c r="V175" s="679" t="e">
        <v>#N/A</v>
      </c>
      <c r="W175" s="688"/>
      <c r="X175" s="697">
        <v>0</v>
      </c>
      <c r="Y175" s="688"/>
      <c r="Z175" s="688"/>
      <c r="AA175" s="688"/>
      <c r="AB175" s="697" t="e">
        <v>#N/A</v>
      </c>
      <c r="AC175" s="835"/>
      <c r="AD175" s="688"/>
    </row>
    <row r="176" spans="1:30" hidden="1">
      <c r="A176" s="515">
        <v>14</v>
      </c>
      <c r="B176" s="515" t="s">
        <v>924</v>
      </c>
      <c r="C176" s="688">
        <v>16</v>
      </c>
      <c r="D176" s="688" t="s">
        <v>1149</v>
      </c>
      <c r="E176" s="688" t="s">
        <v>1708</v>
      </c>
      <c r="F176" s="688">
        <v>14</v>
      </c>
      <c r="G176" s="688" t="s">
        <v>2302</v>
      </c>
      <c r="H176" s="708" t="s">
        <v>1150</v>
      </c>
      <c r="I176" s="679">
        <v>8761</v>
      </c>
      <c r="J176" s="679">
        <v>0</v>
      </c>
      <c r="K176" s="679">
        <v>0</v>
      </c>
      <c r="L176" s="679">
        <v>0</v>
      </c>
      <c r="M176" s="679">
        <v>0</v>
      </c>
      <c r="N176" s="679">
        <v>0</v>
      </c>
      <c r="O176" s="679">
        <v>8761</v>
      </c>
      <c r="P176" s="679">
        <v>0</v>
      </c>
      <c r="Q176" s="679">
        <v>0</v>
      </c>
      <c r="R176" s="697">
        <v>0</v>
      </c>
      <c r="S176" s="697">
        <v>0</v>
      </c>
      <c r="T176" s="697">
        <v>0.78111626248216803</v>
      </c>
      <c r="U176" s="688"/>
      <c r="V176" s="679" t="e">
        <v>#N/A</v>
      </c>
      <c r="W176" s="688"/>
      <c r="X176" s="697">
        <v>0</v>
      </c>
      <c r="Y176" s="688"/>
      <c r="Z176" s="688"/>
      <c r="AA176" s="688"/>
      <c r="AB176" s="697" t="e">
        <v>#N/A</v>
      </c>
      <c r="AC176" s="835" t="s">
        <v>2226</v>
      </c>
      <c r="AD176" s="688"/>
    </row>
    <row r="177" spans="1:30" hidden="1">
      <c r="A177" s="515">
        <v>14</v>
      </c>
      <c r="B177" s="515" t="s">
        <v>924</v>
      </c>
      <c r="C177" s="688">
        <v>17</v>
      </c>
      <c r="D177" s="688" t="s">
        <v>1151</v>
      </c>
      <c r="E177" s="688" t="s">
        <v>1709</v>
      </c>
      <c r="F177" s="688">
        <v>14</v>
      </c>
      <c r="G177" s="688" t="s">
        <v>2302</v>
      </c>
      <c r="H177" s="708" t="s">
        <v>1152</v>
      </c>
      <c r="I177" s="679">
        <v>198</v>
      </c>
      <c r="J177" s="679">
        <v>0</v>
      </c>
      <c r="K177" s="679">
        <v>0</v>
      </c>
      <c r="L177" s="679">
        <v>0</v>
      </c>
      <c r="M177" s="679">
        <v>0</v>
      </c>
      <c r="N177" s="679">
        <v>0</v>
      </c>
      <c r="O177" s="679">
        <v>198</v>
      </c>
      <c r="P177" s="679">
        <v>0</v>
      </c>
      <c r="Q177" s="679">
        <v>0</v>
      </c>
      <c r="R177" s="697">
        <v>0</v>
      </c>
      <c r="S177" s="697">
        <v>0</v>
      </c>
      <c r="T177" s="697">
        <v>0.39600000000000002</v>
      </c>
      <c r="U177" s="688"/>
      <c r="V177" s="679">
        <v>136128.46</v>
      </c>
      <c r="W177" s="688"/>
      <c r="X177" s="697">
        <v>0</v>
      </c>
      <c r="Y177" s="688"/>
      <c r="Z177" s="688"/>
      <c r="AA177" s="688"/>
      <c r="AB177" s="697" t="s">
        <v>1954</v>
      </c>
      <c r="AC177" s="835" t="s">
        <v>2226</v>
      </c>
      <c r="AD177" s="688"/>
    </row>
    <row r="178" spans="1:30" hidden="1">
      <c r="C178" s="688"/>
      <c r="D178" s="688"/>
      <c r="E178" s="688"/>
      <c r="F178" s="688"/>
      <c r="G178" s="701" t="s">
        <v>2241</v>
      </c>
      <c r="H178" s="710"/>
      <c r="I178" s="492">
        <v>33785076</v>
      </c>
      <c r="J178" s="492">
        <v>0</v>
      </c>
      <c r="K178" s="492">
        <v>0</v>
      </c>
      <c r="L178" s="492">
        <v>0</v>
      </c>
      <c r="M178" s="649">
        <v>0</v>
      </c>
      <c r="N178" s="492">
        <v>726500</v>
      </c>
      <c r="O178" s="492">
        <v>33058576</v>
      </c>
      <c r="P178" s="492">
        <v>121128.22702229999</v>
      </c>
      <c r="Q178" s="492">
        <v>1414372.8636436998</v>
      </c>
      <c r="R178" s="493">
        <v>2.2771692799999994</v>
      </c>
      <c r="S178" s="493">
        <v>2.2333650074551592</v>
      </c>
      <c r="T178" s="626"/>
      <c r="U178" s="688"/>
      <c r="V178" s="679" t="e">
        <v>#N/A</v>
      </c>
      <c r="W178" s="688">
        <v>0</v>
      </c>
      <c r="X178" s="697">
        <v>0</v>
      </c>
      <c r="Y178" s="688">
        <v>0</v>
      </c>
      <c r="Z178" s="688">
        <v>0</v>
      </c>
      <c r="AA178" s="688">
        <v>0</v>
      </c>
      <c r="AB178" s="697" t="e">
        <v>#N/A</v>
      </c>
      <c r="AC178" s="835">
        <v>0</v>
      </c>
      <c r="AD178" s="688">
        <v>0</v>
      </c>
    </row>
    <row r="179" spans="1:30" hidden="1">
      <c r="C179" s="688"/>
      <c r="D179" s="688"/>
      <c r="E179" s="688"/>
      <c r="F179" s="688"/>
      <c r="G179" s="701"/>
      <c r="H179" s="693" t="s">
        <v>2179</v>
      </c>
      <c r="I179" s="625"/>
      <c r="J179" s="625"/>
      <c r="K179" s="625"/>
      <c r="L179" s="625"/>
      <c r="M179" s="679"/>
      <c r="N179" s="625"/>
      <c r="O179" s="625"/>
      <c r="P179" s="625"/>
      <c r="Q179" s="625"/>
      <c r="R179" s="626"/>
      <c r="S179" s="626"/>
      <c r="T179" s="626"/>
      <c r="U179" s="688"/>
      <c r="V179" s="679"/>
      <c r="W179" s="688"/>
      <c r="X179" s="697"/>
      <c r="Y179" s="688"/>
      <c r="Z179" s="688"/>
      <c r="AA179" s="688"/>
      <c r="AB179" s="697"/>
      <c r="AC179" s="835"/>
      <c r="AD179" s="688"/>
    </row>
    <row r="180" spans="1:30" hidden="1">
      <c r="A180" s="515">
        <v>6</v>
      </c>
      <c r="B180" s="515" t="s">
        <v>899</v>
      </c>
      <c r="C180" s="688">
        <v>18</v>
      </c>
      <c r="D180" s="688" t="s">
        <v>1068</v>
      </c>
      <c r="E180" s="688" t="s">
        <v>1642</v>
      </c>
      <c r="F180" s="688">
        <v>15</v>
      </c>
      <c r="G180" s="688" t="s">
        <v>2179</v>
      </c>
      <c r="H180" s="708" t="s">
        <v>631</v>
      </c>
      <c r="I180" s="679">
        <v>66956</v>
      </c>
      <c r="J180" s="679">
        <v>0</v>
      </c>
      <c r="K180" s="679">
        <v>0</v>
      </c>
      <c r="L180" s="679">
        <v>0</v>
      </c>
      <c r="M180" s="679">
        <v>0</v>
      </c>
      <c r="N180" s="679">
        <v>0</v>
      </c>
      <c r="O180" s="679">
        <v>66956</v>
      </c>
      <c r="P180" s="679">
        <v>2457.0147148000001</v>
      </c>
      <c r="Q180" s="679">
        <v>11705.24792</v>
      </c>
      <c r="R180" s="697">
        <v>1.8845689999999998E-2</v>
      </c>
      <c r="S180" s="697">
        <v>1.8483167897302671E-2</v>
      </c>
      <c r="T180" s="697">
        <v>5.8465367067606799E-2</v>
      </c>
      <c r="U180" s="688"/>
      <c r="V180" s="679">
        <v>14885886.42</v>
      </c>
      <c r="W180" s="688"/>
      <c r="X180" s="697">
        <v>0</v>
      </c>
      <c r="Y180" s="688"/>
      <c r="Z180" s="688"/>
      <c r="AA180" s="688"/>
      <c r="AB180" s="697" t="s">
        <v>1954</v>
      </c>
      <c r="AC180" s="835"/>
      <c r="AD180" s="688"/>
    </row>
    <row r="181" spans="1:30" hidden="1">
      <c r="A181" s="515">
        <v>6</v>
      </c>
      <c r="B181" s="515" t="s">
        <v>899</v>
      </c>
      <c r="C181" s="688">
        <v>19</v>
      </c>
      <c r="D181" s="818" t="s">
        <v>1644</v>
      </c>
      <c r="E181" s="688" t="s">
        <v>1645</v>
      </c>
      <c r="F181" s="688">
        <v>15</v>
      </c>
      <c r="G181" s="688" t="s">
        <v>2179</v>
      </c>
      <c r="H181" s="708" t="s">
        <v>1646</v>
      </c>
      <c r="I181" s="679">
        <v>447020</v>
      </c>
      <c r="J181" s="679">
        <v>0</v>
      </c>
      <c r="K181" s="679">
        <v>0</v>
      </c>
      <c r="L181" s="679">
        <v>0</v>
      </c>
      <c r="M181" s="679">
        <v>0</v>
      </c>
      <c r="N181" s="679">
        <v>0</v>
      </c>
      <c r="O181" s="679">
        <v>447020</v>
      </c>
      <c r="P181" s="679">
        <v>5223.0528408</v>
      </c>
      <c r="Q181" s="679">
        <v>64817.9</v>
      </c>
      <c r="R181" s="697">
        <v>0.10435815</v>
      </c>
      <c r="S181" s="697">
        <v>0.10235068378206337</v>
      </c>
      <c r="T181" s="697">
        <v>7.7154237191890906E-2</v>
      </c>
      <c r="U181" s="688"/>
      <c r="V181" s="679">
        <v>81695186.930000007</v>
      </c>
      <c r="W181" s="688"/>
      <c r="X181" s="697">
        <v>0</v>
      </c>
      <c r="Y181" s="688"/>
      <c r="Z181" s="688"/>
      <c r="AA181" s="688"/>
      <c r="AB181" s="697" t="s">
        <v>1954</v>
      </c>
      <c r="AC181" s="835"/>
      <c r="AD181" s="688"/>
    </row>
    <row r="182" spans="1:30" hidden="1">
      <c r="A182" s="515">
        <v>6</v>
      </c>
      <c r="B182" s="515" t="s">
        <v>899</v>
      </c>
      <c r="C182" s="688">
        <v>20</v>
      </c>
      <c r="D182" s="688" t="s">
        <v>900</v>
      </c>
      <c r="E182" s="688" t="s">
        <v>1648</v>
      </c>
      <c r="F182" s="688">
        <v>15</v>
      </c>
      <c r="G182" s="688" t="s">
        <v>2179</v>
      </c>
      <c r="H182" s="708" t="s">
        <v>634</v>
      </c>
      <c r="I182" s="679">
        <v>14521858</v>
      </c>
      <c r="J182" s="679">
        <v>0</v>
      </c>
      <c r="K182" s="679">
        <v>0</v>
      </c>
      <c r="L182" s="679">
        <v>0</v>
      </c>
      <c r="M182" s="679">
        <v>0</v>
      </c>
      <c r="N182" s="679">
        <v>1718500</v>
      </c>
      <c r="O182" s="679">
        <v>12803358</v>
      </c>
      <c r="P182" s="679">
        <v>187529.05052230001</v>
      </c>
      <c r="Q182" s="679">
        <v>1103905.52676</v>
      </c>
      <c r="R182" s="697">
        <v>1.77731051</v>
      </c>
      <c r="S182" s="697">
        <v>1.7431216607555142</v>
      </c>
      <c r="T182" s="697">
        <v>7.2486102453747003</v>
      </c>
      <c r="U182" s="688"/>
      <c r="V182" s="679">
        <v>342278510.74000001</v>
      </c>
      <c r="W182" s="688"/>
      <c r="X182" s="697">
        <v>0</v>
      </c>
      <c r="Y182" s="688"/>
      <c r="Z182" s="688"/>
      <c r="AA182" s="688"/>
      <c r="AB182" s="697" t="s">
        <v>1954</v>
      </c>
      <c r="AC182" s="835"/>
      <c r="AD182" s="688"/>
    </row>
    <row r="183" spans="1:30" hidden="1">
      <c r="A183" s="515">
        <v>6</v>
      </c>
      <c r="B183" s="515" t="s">
        <v>899</v>
      </c>
      <c r="C183" s="688">
        <v>21</v>
      </c>
      <c r="D183" s="688" t="s">
        <v>901</v>
      </c>
      <c r="E183" s="688" t="s">
        <v>1544</v>
      </c>
      <c r="F183" s="688">
        <v>15</v>
      </c>
      <c r="G183" s="688" t="s">
        <v>2179</v>
      </c>
      <c r="H183" s="708" t="s">
        <v>902</v>
      </c>
      <c r="I183" s="679">
        <v>2063181</v>
      </c>
      <c r="J183" s="679">
        <v>0</v>
      </c>
      <c r="K183" s="679">
        <v>0</v>
      </c>
      <c r="L183" s="679">
        <v>0</v>
      </c>
      <c r="M183" s="679">
        <v>0</v>
      </c>
      <c r="N183" s="679">
        <v>200000</v>
      </c>
      <c r="O183" s="679">
        <v>1863181</v>
      </c>
      <c r="P183" s="679">
        <v>60715.866730899994</v>
      </c>
      <c r="Q183" s="679">
        <v>255293.06062</v>
      </c>
      <c r="R183" s="697">
        <v>0.41102706</v>
      </c>
      <c r="S183" s="697">
        <v>0.40312042382231994</v>
      </c>
      <c r="T183" s="697">
        <v>0.42526815197054801</v>
      </c>
      <c r="U183" s="688"/>
      <c r="V183" s="679">
        <v>57463341.229999997</v>
      </c>
      <c r="W183" s="688"/>
      <c r="X183" s="697">
        <v>0</v>
      </c>
      <c r="Y183" s="688"/>
      <c r="Z183" s="688"/>
      <c r="AA183" s="688"/>
      <c r="AB183" s="697" t="s">
        <v>1954</v>
      </c>
      <c r="AC183" s="835"/>
      <c r="AD183" s="688"/>
    </row>
    <row r="184" spans="1:30" hidden="1">
      <c r="A184" s="515">
        <v>6</v>
      </c>
      <c r="B184" s="515" t="s">
        <v>899</v>
      </c>
      <c r="C184" s="688">
        <v>22</v>
      </c>
      <c r="D184" s="688" t="s">
        <v>1072</v>
      </c>
      <c r="E184" s="688" t="s">
        <v>1545</v>
      </c>
      <c r="F184" s="688">
        <v>15</v>
      </c>
      <c r="G184" s="688" t="s">
        <v>2179</v>
      </c>
      <c r="H184" s="708" t="s">
        <v>636</v>
      </c>
      <c r="I184" s="679">
        <v>2771867</v>
      </c>
      <c r="J184" s="679">
        <v>440000</v>
      </c>
      <c r="K184" s="679">
        <v>0</v>
      </c>
      <c r="L184" s="679">
        <v>0</v>
      </c>
      <c r="M184" s="679">
        <v>0</v>
      </c>
      <c r="N184" s="679">
        <v>0</v>
      </c>
      <c r="O184" s="679">
        <v>3211867</v>
      </c>
      <c r="P184" s="679">
        <v>82064.138451799998</v>
      </c>
      <c r="Q184" s="679">
        <v>107533.30716</v>
      </c>
      <c r="R184" s="697">
        <v>0.17313083000000001</v>
      </c>
      <c r="S184" s="697">
        <v>0.16980043347860158</v>
      </c>
      <c r="T184" s="697">
        <v>0.24129132867328201</v>
      </c>
      <c r="U184" s="688"/>
      <c r="V184" s="679">
        <v>4064066.6</v>
      </c>
      <c r="W184" s="688"/>
      <c r="X184" s="697">
        <v>0</v>
      </c>
      <c r="Y184" s="688"/>
      <c r="Z184" s="688"/>
      <c r="AA184" s="688"/>
      <c r="AB184" s="697" t="s">
        <v>1954</v>
      </c>
      <c r="AC184" s="838"/>
      <c r="AD184" s="688"/>
    </row>
    <row r="185" spans="1:30" hidden="1">
      <c r="A185" s="515">
        <v>6</v>
      </c>
      <c r="B185" s="515" t="s">
        <v>899</v>
      </c>
      <c r="C185" s="688">
        <v>23</v>
      </c>
      <c r="D185" s="688" t="s">
        <v>1073</v>
      </c>
      <c r="E185" s="688" t="s">
        <v>1653</v>
      </c>
      <c r="F185" s="688">
        <v>15</v>
      </c>
      <c r="G185" s="688" t="s">
        <v>2179</v>
      </c>
      <c r="H185" s="708" t="s">
        <v>637</v>
      </c>
      <c r="I185" s="679">
        <v>1161655</v>
      </c>
      <c r="J185" s="679">
        <v>0</v>
      </c>
      <c r="K185" s="679">
        <v>0</v>
      </c>
      <c r="L185" s="679">
        <v>0</v>
      </c>
      <c r="M185" s="679">
        <v>0</v>
      </c>
      <c r="N185" s="679">
        <v>0</v>
      </c>
      <c r="O185" s="679">
        <v>1161655</v>
      </c>
      <c r="P185" s="679">
        <v>4530.4546682999999</v>
      </c>
      <c r="Q185" s="679">
        <v>92758.151750000005</v>
      </c>
      <c r="R185" s="697">
        <v>0.14934252000000001</v>
      </c>
      <c r="S185" s="697">
        <v>0.14646972916390222</v>
      </c>
      <c r="T185" s="697">
        <v>2.3158991228070098</v>
      </c>
      <c r="U185" s="688"/>
      <c r="V185" s="679">
        <v>50813392.350000001</v>
      </c>
      <c r="W185" s="688"/>
      <c r="X185" s="697">
        <v>0</v>
      </c>
      <c r="Y185" s="688"/>
      <c r="Z185" s="688"/>
      <c r="AA185" s="688"/>
      <c r="AB185" s="697" t="s">
        <v>1954</v>
      </c>
      <c r="AC185" s="835"/>
      <c r="AD185" s="688"/>
    </row>
    <row r="186" spans="1:30" hidden="1">
      <c r="A186" s="515">
        <v>6</v>
      </c>
      <c r="B186" s="515" t="s">
        <v>899</v>
      </c>
      <c r="C186" s="688">
        <v>24</v>
      </c>
      <c r="D186" s="818" t="s">
        <v>1074</v>
      </c>
      <c r="E186" s="688" t="s">
        <v>1654</v>
      </c>
      <c r="F186" s="688">
        <v>15</v>
      </c>
      <c r="G186" s="688" t="s">
        <v>2179</v>
      </c>
      <c r="H186" s="708" t="s">
        <v>638</v>
      </c>
      <c r="I186" s="679">
        <v>102600</v>
      </c>
      <c r="J186" s="679">
        <v>0</v>
      </c>
      <c r="K186" s="679">
        <v>0</v>
      </c>
      <c r="L186" s="679">
        <v>0</v>
      </c>
      <c r="M186" s="679">
        <v>0</v>
      </c>
      <c r="N186" s="679">
        <v>6100</v>
      </c>
      <c r="O186" s="679">
        <v>96500</v>
      </c>
      <c r="P186" s="679">
        <v>7614.8159937</v>
      </c>
      <c r="Q186" s="679">
        <v>18427.64</v>
      </c>
      <c r="R186" s="697">
        <v>2.9668880000000002E-2</v>
      </c>
      <c r="S186" s="697">
        <v>2.9098158911191229E-2</v>
      </c>
      <c r="T186" s="697">
        <v>6.24560704064369E-2</v>
      </c>
      <c r="U186" s="688"/>
      <c r="V186" s="679">
        <v>1219218.3999999999</v>
      </c>
      <c r="W186" s="688"/>
      <c r="X186" s="697">
        <v>0</v>
      </c>
      <c r="Y186" s="688"/>
      <c r="Z186" s="688"/>
      <c r="AA186" s="688"/>
      <c r="AB186" s="697" t="s">
        <v>1954</v>
      </c>
      <c r="AC186" s="835"/>
      <c r="AD186" s="688"/>
    </row>
    <row r="187" spans="1:30" hidden="1">
      <c r="A187" s="515">
        <v>6</v>
      </c>
      <c r="B187" s="515" t="s">
        <v>899</v>
      </c>
      <c r="C187" s="688">
        <v>25</v>
      </c>
      <c r="D187" s="688" t="s">
        <v>2242</v>
      </c>
      <c r="E187" s="688" t="s">
        <v>1655</v>
      </c>
      <c r="F187" s="688">
        <v>15</v>
      </c>
      <c r="G187" s="688" t="s">
        <v>2179</v>
      </c>
      <c r="H187" s="708" t="s">
        <v>2243</v>
      </c>
      <c r="I187" s="679">
        <v>5126952</v>
      </c>
      <c r="J187" s="679">
        <v>0</v>
      </c>
      <c r="K187" s="679">
        <v>0</v>
      </c>
      <c r="L187" s="679">
        <v>0</v>
      </c>
      <c r="M187" s="679">
        <v>0</v>
      </c>
      <c r="N187" s="679">
        <v>0</v>
      </c>
      <c r="O187" s="679">
        <v>5126952</v>
      </c>
      <c r="P187" s="679">
        <v>9638.6698745000012</v>
      </c>
      <c r="Q187" s="679">
        <v>92797.831200000001</v>
      </c>
      <c r="R187" s="697">
        <v>0.14940640999999999</v>
      </c>
      <c r="S187" s="697">
        <v>0.14653238498643884</v>
      </c>
      <c r="T187" s="697">
        <v>0.39058191307699802</v>
      </c>
      <c r="U187" s="688"/>
      <c r="V187" s="679" t="e">
        <v>#N/A</v>
      </c>
      <c r="W187" s="688"/>
      <c r="X187" s="697">
        <v>0</v>
      </c>
      <c r="Y187" s="688"/>
      <c r="Z187" s="688"/>
      <c r="AA187" s="688"/>
      <c r="AB187" s="697" t="e">
        <v>#N/A</v>
      </c>
      <c r="AC187" s="835"/>
      <c r="AD187" s="688"/>
    </row>
    <row r="188" spans="1:30" hidden="1">
      <c r="A188" s="515">
        <v>6</v>
      </c>
      <c r="B188" s="515" t="s">
        <v>899</v>
      </c>
      <c r="C188" s="688">
        <v>26</v>
      </c>
      <c r="D188" s="688" t="s">
        <v>903</v>
      </c>
      <c r="E188" s="688" t="s">
        <v>1547</v>
      </c>
      <c r="F188" s="688">
        <v>15</v>
      </c>
      <c r="G188" s="688" t="s">
        <v>2179</v>
      </c>
      <c r="H188" s="708" t="s">
        <v>640</v>
      </c>
      <c r="I188" s="679">
        <v>1688235</v>
      </c>
      <c r="J188" s="679">
        <v>0</v>
      </c>
      <c r="K188" s="679">
        <v>0</v>
      </c>
      <c r="L188" s="679">
        <v>0</v>
      </c>
      <c r="M188" s="679">
        <v>0</v>
      </c>
      <c r="N188" s="679">
        <v>25000</v>
      </c>
      <c r="O188" s="679">
        <v>1663235</v>
      </c>
      <c r="P188" s="679">
        <v>144600.32779800001</v>
      </c>
      <c r="Q188" s="679">
        <v>876025.87450000003</v>
      </c>
      <c r="R188" s="697">
        <v>1.4104196</v>
      </c>
      <c r="S188" s="697">
        <v>1.3832883704324737</v>
      </c>
      <c r="T188" s="697">
        <v>0.51433629686895999</v>
      </c>
      <c r="U188" s="688"/>
      <c r="V188" s="679">
        <v>183811303.18000001</v>
      </c>
      <c r="W188" s="688"/>
      <c r="X188" s="697">
        <v>0</v>
      </c>
      <c r="Y188" s="688"/>
      <c r="Z188" s="688"/>
      <c r="AA188" s="688"/>
      <c r="AB188" s="697" t="s">
        <v>1954</v>
      </c>
      <c r="AC188" s="835"/>
      <c r="AD188" s="688"/>
    </row>
    <row r="189" spans="1:30" hidden="1">
      <c r="A189" s="515">
        <v>6</v>
      </c>
      <c r="B189" s="515" t="s">
        <v>899</v>
      </c>
      <c r="C189" s="688">
        <v>27</v>
      </c>
      <c r="D189" s="688" t="s">
        <v>904</v>
      </c>
      <c r="E189" s="688" t="s">
        <v>1656</v>
      </c>
      <c r="F189" s="688">
        <v>15</v>
      </c>
      <c r="G189" s="688" t="s">
        <v>2179</v>
      </c>
      <c r="H189" s="708" t="s">
        <v>641</v>
      </c>
      <c r="I189" s="679">
        <v>249746</v>
      </c>
      <c r="J189" s="679">
        <v>0</v>
      </c>
      <c r="K189" s="679">
        <v>0</v>
      </c>
      <c r="L189" s="679">
        <v>0</v>
      </c>
      <c r="M189" s="679">
        <v>0</v>
      </c>
      <c r="N189" s="679">
        <v>0</v>
      </c>
      <c r="O189" s="679">
        <v>249746</v>
      </c>
      <c r="P189" s="679">
        <v>577.62362719999999</v>
      </c>
      <c r="Q189" s="679">
        <v>17117.590840000001</v>
      </c>
      <c r="R189" s="697">
        <v>2.7559670000000001E-2</v>
      </c>
      <c r="S189" s="697">
        <v>2.7029526213832668E-2</v>
      </c>
      <c r="T189" s="697">
        <v>4.7324229123806502E-2</v>
      </c>
      <c r="U189" s="688"/>
      <c r="V189" s="679">
        <v>45961101.600000001</v>
      </c>
      <c r="W189" s="688"/>
      <c r="X189" s="697">
        <v>0</v>
      </c>
      <c r="Y189" s="688"/>
      <c r="Z189" s="688"/>
      <c r="AA189" s="688"/>
      <c r="AB189" s="697" t="s">
        <v>1954</v>
      </c>
      <c r="AC189" s="835"/>
      <c r="AD189" s="688"/>
    </row>
    <row r="190" spans="1:30" hidden="1">
      <c r="A190" s="515">
        <v>6</v>
      </c>
      <c r="B190" s="515" t="s">
        <v>899</v>
      </c>
      <c r="C190" s="688">
        <v>28</v>
      </c>
      <c r="D190" s="688" t="s">
        <v>1076</v>
      </c>
      <c r="E190" s="688" t="s">
        <v>1657</v>
      </c>
      <c r="F190" s="688">
        <v>15</v>
      </c>
      <c r="G190" s="688" t="s">
        <v>2179</v>
      </c>
      <c r="H190" s="708" t="s">
        <v>642</v>
      </c>
      <c r="I190" s="679">
        <v>429444</v>
      </c>
      <c r="J190" s="679">
        <v>0</v>
      </c>
      <c r="K190" s="679">
        <v>0</v>
      </c>
      <c r="L190" s="679">
        <v>0</v>
      </c>
      <c r="M190" s="679">
        <v>0</v>
      </c>
      <c r="N190" s="679">
        <v>0</v>
      </c>
      <c r="O190" s="679">
        <v>429444</v>
      </c>
      <c r="P190" s="679">
        <v>1417.1652801</v>
      </c>
      <c r="Q190" s="679">
        <v>37249.972560000002</v>
      </c>
      <c r="R190" s="697">
        <v>5.9973220000000001E-2</v>
      </c>
      <c r="S190" s="697">
        <v>5.881955698007954E-2</v>
      </c>
      <c r="T190" s="697">
        <v>0.18905844979150199</v>
      </c>
      <c r="U190" s="688"/>
      <c r="V190" s="679">
        <v>27894473.850000001</v>
      </c>
      <c r="W190" s="688"/>
      <c r="X190" s="697">
        <v>0</v>
      </c>
      <c r="Y190" s="688"/>
      <c r="Z190" s="688"/>
      <c r="AA190" s="688"/>
      <c r="AB190" s="697" t="s">
        <v>1954</v>
      </c>
      <c r="AC190" s="835"/>
      <c r="AD190" s="688"/>
    </row>
    <row r="191" spans="1:30" hidden="1">
      <c r="A191" s="515">
        <v>6</v>
      </c>
      <c r="B191" s="515" t="s">
        <v>899</v>
      </c>
      <c r="C191" s="688">
        <v>29</v>
      </c>
      <c r="D191" s="688" t="s">
        <v>1082</v>
      </c>
      <c r="E191" s="688" t="s">
        <v>1660</v>
      </c>
      <c r="F191" s="688">
        <v>15</v>
      </c>
      <c r="G191" s="688" t="s">
        <v>2179</v>
      </c>
      <c r="H191" s="708" t="s">
        <v>644</v>
      </c>
      <c r="I191" s="679">
        <v>3186580</v>
      </c>
      <c r="J191" s="679">
        <v>0</v>
      </c>
      <c r="K191" s="679">
        <v>0</v>
      </c>
      <c r="L191" s="679">
        <v>0</v>
      </c>
      <c r="M191" s="679">
        <v>0</v>
      </c>
      <c r="N191" s="679">
        <v>21000</v>
      </c>
      <c r="O191" s="679">
        <v>3165580</v>
      </c>
      <c r="P191" s="679">
        <v>56681.994239699998</v>
      </c>
      <c r="Q191" s="679">
        <v>89554.258199999997</v>
      </c>
      <c r="R191" s="697">
        <v>0.14418418999999999</v>
      </c>
      <c r="S191" s="697">
        <v>0.14141062210231209</v>
      </c>
      <c r="T191" s="697">
        <v>3.17453218074971</v>
      </c>
      <c r="U191" s="688"/>
      <c r="V191" s="679" t="e">
        <v>#N/A</v>
      </c>
      <c r="W191" s="688"/>
      <c r="X191" s="697">
        <v>0</v>
      </c>
      <c r="Y191" s="688"/>
      <c r="Z191" s="688"/>
      <c r="AA191" s="688"/>
      <c r="AB191" s="697" t="e">
        <v>#N/A</v>
      </c>
      <c r="AC191" s="835"/>
      <c r="AD191" s="688"/>
    </row>
    <row r="192" spans="1:30" hidden="1">
      <c r="A192" s="515">
        <v>6</v>
      </c>
      <c r="B192" s="515" t="s">
        <v>899</v>
      </c>
      <c r="C192" s="688">
        <v>30</v>
      </c>
      <c r="D192" s="688" t="s">
        <v>1083</v>
      </c>
      <c r="E192" s="688" t="s">
        <v>1661</v>
      </c>
      <c r="F192" s="688">
        <v>15</v>
      </c>
      <c r="G192" s="688" t="s">
        <v>2179</v>
      </c>
      <c r="H192" s="708" t="s">
        <v>645</v>
      </c>
      <c r="I192" s="679">
        <v>486248</v>
      </c>
      <c r="J192" s="679">
        <v>0</v>
      </c>
      <c r="K192" s="679">
        <v>0</v>
      </c>
      <c r="L192" s="679">
        <v>0</v>
      </c>
      <c r="M192" s="679">
        <v>0</v>
      </c>
      <c r="N192" s="679">
        <v>0</v>
      </c>
      <c r="O192" s="679">
        <v>486248</v>
      </c>
      <c r="P192" s="679">
        <v>0</v>
      </c>
      <c r="Q192" s="679">
        <v>213.94911999999999</v>
      </c>
      <c r="R192" s="697">
        <v>3.4445999999999999E-4</v>
      </c>
      <c r="S192" s="697">
        <v>3.3783628791692923E-4</v>
      </c>
      <c r="T192" s="697">
        <v>0.11365223092358399</v>
      </c>
      <c r="U192" s="688"/>
      <c r="V192" s="679">
        <v>40697309.890000001</v>
      </c>
      <c r="W192" s="688"/>
      <c r="X192" s="697">
        <v>0</v>
      </c>
      <c r="Y192" s="688"/>
      <c r="Z192" s="688"/>
      <c r="AA192" s="688"/>
      <c r="AB192" s="697" t="s">
        <v>1954</v>
      </c>
      <c r="AC192" s="835"/>
      <c r="AD192" s="688"/>
    </row>
    <row r="193" spans="1:30" hidden="1">
      <c r="C193" s="688"/>
      <c r="D193" s="688"/>
      <c r="E193" s="688"/>
      <c r="F193" s="688"/>
      <c r="G193" s="701" t="s">
        <v>2180</v>
      </c>
      <c r="H193" s="710"/>
      <c r="I193" s="492">
        <v>32302342</v>
      </c>
      <c r="J193" s="492">
        <v>440000</v>
      </c>
      <c r="K193" s="492">
        <v>0</v>
      </c>
      <c r="L193" s="492">
        <v>0</v>
      </c>
      <c r="M193" s="649">
        <v>0</v>
      </c>
      <c r="N193" s="492">
        <v>1970600</v>
      </c>
      <c r="O193" s="492">
        <v>30771742</v>
      </c>
      <c r="P193" s="492">
        <v>563050.17474210006</v>
      </c>
      <c r="Q193" s="492">
        <v>2767400.3106300002</v>
      </c>
      <c r="R193" s="493">
        <v>4.4555711899999988</v>
      </c>
      <c r="S193" s="493">
        <v>4.3698625548139489</v>
      </c>
      <c r="T193" s="626"/>
      <c r="U193" s="688"/>
      <c r="V193" s="679" t="e">
        <v>#N/A</v>
      </c>
      <c r="W193" s="688">
        <v>0</v>
      </c>
      <c r="X193" s="697">
        <v>0</v>
      </c>
      <c r="Y193" s="688">
        <v>0</v>
      </c>
      <c r="Z193" s="688">
        <v>0</v>
      </c>
      <c r="AA193" s="688">
        <v>0</v>
      </c>
      <c r="AB193" s="697" t="e">
        <v>#N/A</v>
      </c>
      <c r="AC193" s="835">
        <v>0</v>
      </c>
      <c r="AD193" s="688">
        <v>0</v>
      </c>
    </row>
    <row r="194" spans="1:30" hidden="1">
      <c r="C194" s="688"/>
      <c r="D194" s="688"/>
      <c r="E194" s="688"/>
      <c r="F194" s="688"/>
      <c r="G194" s="701"/>
      <c r="H194" s="693" t="s">
        <v>954</v>
      </c>
      <c r="I194" s="625"/>
      <c r="J194" s="625"/>
      <c r="K194" s="625"/>
      <c r="L194" s="625"/>
      <c r="M194" s="679"/>
      <c r="N194" s="625"/>
      <c r="O194" s="625"/>
      <c r="P194" s="625"/>
      <c r="Q194" s="625"/>
      <c r="R194" s="626"/>
      <c r="S194" s="626"/>
      <c r="T194" s="626"/>
      <c r="U194" s="688"/>
      <c r="V194" s="679"/>
      <c r="W194" s="688"/>
      <c r="X194" s="697"/>
      <c r="Y194" s="688"/>
      <c r="Z194" s="688"/>
      <c r="AA194" s="688"/>
      <c r="AB194" s="697"/>
      <c r="AC194" s="835"/>
      <c r="AD194" s="688"/>
    </row>
    <row r="195" spans="1:30" hidden="1">
      <c r="A195" s="515">
        <v>18</v>
      </c>
      <c r="B195" s="515" t="s">
        <v>954</v>
      </c>
      <c r="C195" s="688">
        <v>31</v>
      </c>
      <c r="D195" s="688" t="s">
        <v>955</v>
      </c>
      <c r="E195" s="688" t="s">
        <v>1570</v>
      </c>
      <c r="F195" s="688">
        <v>16</v>
      </c>
      <c r="G195" s="688" t="s">
        <v>954</v>
      </c>
      <c r="H195" s="708" t="s">
        <v>956</v>
      </c>
      <c r="I195" s="679">
        <v>1813539</v>
      </c>
      <c r="J195" s="679">
        <v>0</v>
      </c>
      <c r="K195" s="679">
        <v>0</v>
      </c>
      <c r="L195" s="679">
        <v>0</v>
      </c>
      <c r="M195" s="679">
        <v>0</v>
      </c>
      <c r="N195" s="679">
        <v>0</v>
      </c>
      <c r="O195" s="679">
        <v>1813539</v>
      </c>
      <c r="P195" s="679">
        <v>89919.274912699999</v>
      </c>
      <c r="Q195" s="679">
        <v>1837640.93331</v>
      </c>
      <c r="R195" s="697">
        <v>2.9586395400000001</v>
      </c>
      <c r="S195" s="697">
        <v>2.9017263143389034</v>
      </c>
      <c r="T195" s="697">
        <v>0.70981722452756102</v>
      </c>
      <c r="U195" s="688"/>
      <c r="V195" s="679">
        <v>124780141.08</v>
      </c>
      <c r="W195" s="688"/>
      <c r="X195" s="697">
        <v>0</v>
      </c>
      <c r="Y195" s="688"/>
      <c r="Z195" s="688"/>
      <c r="AA195" s="688"/>
      <c r="AB195" s="697" t="s">
        <v>1954</v>
      </c>
      <c r="AC195" s="835"/>
      <c r="AD195" s="688"/>
    </row>
    <row r="196" spans="1:30" hidden="1">
      <c r="C196" s="688"/>
      <c r="D196" s="688"/>
      <c r="E196" s="688"/>
      <c r="F196" s="688"/>
      <c r="G196" s="701" t="s">
        <v>957</v>
      </c>
      <c r="H196" s="710"/>
      <c r="I196" s="492">
        <v>1813539</v>
      </c>
      <c r="J196" s="492">
        <v>0</v>
      </c>
      <c r="K196" s="492">
        <v>0</v>
      </c>
      <c r="L196" s="492">
        <v>0</v>
      </c>
      <c r="M196" s="649">
        <v>0</v>
      </c>
      <c r="N196" s="492">
        <v>0</v>
      </c>
      <c r="O196" s="492">
        <v>1813539</v>
      </c>
      <c r="P196" s="492">
        <v>89919.274912699999</v>
      </c>
      <c r="Q196" s="492">
        <v>1837640.93331</v>
      </c>
      <c r="R196" s="493">
        <v>2.9586395400000001</v>
      </c>
      <c r="S196" s="493">
        <v>2.9017263143389034</v>
      </c>
      <c r="T196" s="626"/>
      <c r="U196" s="688"/>
      <c r="V196" s="679">
        <v>124780141.08</v>
      </c>
      <c r="W196" s="688">
        <v>0</v>
      </c>
      <c r="X196" s="697">
        <v>0</v>
      </c>
      <c r="Y196" s="688">
        <v>0</v>
      </c>
      <c r="Z196" s="688">
        <v>0</v>
      </c>
      <c r="AA196" s="688">
        <v>0</v>
      </c>
      <c r="AB196" s="697">
        <v>0</v>
      </c>
      <c r="AC196" s="835">
        <v>0</v>
      </c>
      <c r="AD196" s="688">
        <v>0</v>
      </c>
    </row>
    <row r="197" spans="1:30" hidden="1">
      <c r="C197" s="688"/>
      <c r="D197" s="688"/>
      <c r="E197" s="688"/>
      <c r="F197" s="688"/>
      <c r="G197" s="701"/>
      <c r="H197" s="693" t="s">
        <v>2181</v>
      </c>
      <c r="I197" s="625"/>
      <c r="J197" s="625"/>
      <c r="K197" s="625"/>
      <c r="L197" s="625"/>
      <c r="M197" s="679"/>
      <c r="N197" s="625"/>
      <c r="O197" s="625"/>
      <c r="P197" s="625"/>
      <c r="Q197" s="625"/>
      <c r="R197" s="626"/>
      <c r="S197" s="626"/>
      <c r="T197" s="626"/>
      <c r="U197" s="688"/>
      <c r="V197" s="679"/>
      <c r="W197" s="688"/>
      <c r="X197" s="697"/>
      <c r="Y197" s="688"/>
      <c r="Z197" s="688"/>
      <c r="AA197" s="688"/>
      <c r="AB197" s="697"/>
      <c r="AC197" s="835"/>
      <c r="AD197" s="688"/>
    </row>
    <row r="198" spans="1:30" hidden="1">
      <c r="A198" s="515">
        <v>2</v>
      </c>
      <c r="B198" s="515" t="s">
        <v>867</v>
      </c>
      <c r="C198" s="688">
        <v>32</v>
      </c>
      <c r="D198" s="688" t="s">
        <v>868</v>
      </c>
      <c r="E198" s="688" t="s">
        <v>1529</v>
      </c>
      <c r="F198" s="688">
        <v>17</v>
      </c>
      <c r="G198" s="688" t="s">
        <v>2181</v>
      </c>
      <c r="H198" s="708" t="s">
        <v>610</v>
      </c>
      <c r="I198" s="679">
        <v>2870757</v>
      </c>
      <c r="J198" s="679">
        <v>0</v>
      </c>
      <c r="K198" s="679">
        <v>0</v>
      </c>
      <c r="L198" s="679">
        <v>0</v>
      </c>
      <c r="M198" s="679">
        <v>0</v>
      </c>
      <c r="N198" s="679">
        <v>788900</v>
      </c>
      <c r="O198" s="679">
        <v>2081857</v>
      </c>
      <c r="P198" s="679">
        <v>192070.3528243</v>
      </c>
      <c r="Q198" s="679">
        <v>397613.86843000003</v>
      </c>
      <c r="R198" s="697">
        <v>0.64016647000000004</v>
      </c>
      <c r="S198" s="697">
        <v>0.62785204881740819</v>
      </c>
      <c r="T198" s="697">
        <v>2.44082984535659</v>
      </c>
      <c r="U198" s="688"/>
      <c r="V198" s="679">
        <v>88347072.459999993</v>
      </c>
      <c r="W198" s="688"/>
      <c r="X198" s="697">
        <v>0</v>
      </c>
      <c r="Y198" s="688"/>
      <c r="Z198" s="688"/>
      <c r="AA198" s="688"/>
      <c r="AB198" s="697" t="s">
        <v>1954</v>
      </c>
      <c r="AC198" s="835"/>
      <c r="AD198" s="688"/>
    </row>
    <row r="199" spans="1:30" hidden="1">
      <c r="A199" s="515">
        <v>2</v>
      </c>
      <c r="B199" s="515" t="s">
        <v>867</v>
      </c>
      <c r="C199" s="688">
        <v>33</v>
      </c>
      <c r="D199" s="688" t="s">
        <v>869</v>
      </c>
      <c r="E199" s="688" t="s">
        <v>1604</v>
      </c>
      <c r="F199" s="688">
        <v>17</v>
      </c>
      <c r="G199" s="688" t="s">
        <v>2181</v>
      </c>
      <c r="H199" s="708" t="s">
        <v>612</v>
      </c>
      <c r="I199" s="679">
        <v>4165451</v>
      </c>
      <c r="J199" s="679">
        <v>0</v>
      </c>
      <c r="K199" s="679">
        <v>0</v>
      </c>
      <c r="L199" s="679">
        <v>0</v>
      </c>
      <c r="M199" s="679">
        <v>0</v>
      </c>
      <c r="N199" s="679">
        <v>1060700</v>
      </c>
      <c r="O199" s="679">
        <v>3104751</v>
      </c>
      <c r="P199" s="679">
        <v>427437.9809574</v>
      </c>
      <c r="Q199" s="679">
        <v>682796.83991999994</v>
      </c>
      <c r="R199" s="697">
        <v>1.0993169</v>
      </c>
      <c r="S199" s="697">
        <v>1.0781701266169383</v>
      </c>
      <c r="T199" s="697">
        <v>3.8825616607742002</v>
      </c>
      <c r="U199" s="688"/>
      <c r="V199" s="679">
        <v>633622182.69000006</v>
      </c>
      <c r="W199" s="688"/>
      <c r="X199" s="697">
        <v>0</v>
      </c>
      <c r="Y199" s="688"/>
      <c r="Z199" s="688"/>
      <c r="AA199" s="688"/>
      <c r="AB199" s="697" t="s">
        <v>1954</v>
      </c>
      <c r="AC199" s="835"/>
      <c r="AD199" s="688"/>
    </row>
    <row r="200" spans="1:30" hidden="1">
      <c r="A200" s="515">
        <v>2</v>
      </c>
      <c r="B200" s="515" t="s">
        <v>867</v>
      </c>
      <c r="C200" s="688">
        <v>33</v>
      </c>
      <c r="D200" s="688" t="s">
        <v>874</v>
      </c>
      <c r="E200" s="688" t="s">
        <v>1536</v>
      </c>
      <c r="F200" s="688">
        <v>17</v>
      </c>
      <c r="G200" s="688" t="s">
        <v>2181</v>
      </c>
      <c r="H200" s="708" t="s">
        <v>615</v>
      </c>
      <c r="I200" s="679">
        <v>14188116</v>
      </c>
      <c r="J200" s="679">
        <v>0</v>
      </c>
      <c r="K200" s="679">
        <v>0</v>
      </c>
      <c r="L200" s="679">
        <v>0</v>
      </c>
      <c r="M200" s="679">
        <v>0</v>
      </c>
      <c r="N200" s="679">
        <v>2204572</v>
      </c>
      <c r="O200" s="679">
        <v>11983544</v>
      </c>
      <c r="P200" s="679">
        <v>182341.12450850001</v>
      </c>
      <c r="Q200" s="679">
        <v>491924.48119999998</v>
      </c>
      <c r="R200" s="697">
        <v>0.79200848999999995</v>
      </c>
      <c r="S200" s="697">
        <v>0.77677319104686782</v>
      </c>
      <c r="T200" s="697">
        <v>4.07603537414965</v>
      </c>
      <c r="U200" s="688"/>
      <c r="V200" s="679">
        <v>221428620</v>
      </c>
      <c r="W200" s="688"/>
      <c r="X200" s="697">
        <v>0</v>
      </c>
      <c r="Y200" s="688"/>
      <c r="Z200" s="688"/>
      <c r="AA200" s="688"/>
      <c r="AB200" s="697" t="s">
        <v>1954</v>
      </c>
      <c r="AC200" s="835"/>
      <c r="AD200" s="688"/>
    </row>
    <row r="201" spans="1:30" hidden="1">
      <c r="C201" s="688"/>
      <c r="D201" s="688"/>
      <c r="E201" s="688"/>
      <c r="F201" s="688"/>
      <c r="G201" s="701" t="s">
        <v>2182</v>
      </c>
      <c r="H201" s="710"/>
      <c r="I201" s="492">
        <v>21224324</v>
      </c>
      <c r="J201" s="492">
        <v>0</v>
      </c>
      <c r="K201" s="492">
        <v>0</v>
      </c>
      <c r="L201" s="492">
        <v>0</v>
      </c>
      <c r="M201" s="649">
        <v>0</v>
      </c>
      <c r="N201" s="492">
        <v>4054172</v>
      </c>
      <c r="O201" s="492">
        <v>17170152</v>
      </c>
      <c r="P201" s="492">
        <v>801849.45829019998</v>
      </c>
      <c r="Q201" s="492">
        <v>1572335.18955</v>
      </c>
      <c r="R201" s="493">
        <v>2.53149186</v>
      </c>
      <c r="S201" s="493">
        <v>2.4827953664812146</v>
      </c>
      <c r="T201" s="626"/>
      <c r="U201" s="688"/>
      <c r="V201" s="679">
        <v>943397875.1500001</v>
      </c>
      <c r="W201" s="688">
        <v>0</v>
      </c>
      <c r="X201" s="697">
        <v>0</v>
      </c>
      <c r="Y201" s="688">
        <v>0</v>
      </c>
      <c r="Z201" s="688">
        <v>0</v>
      </c>
      <c r="AA201" s="688">
        <v>0</v>
      </c>
      <c r="AB201" s="697">
        <v>0</v>
      </c>
      <c r="AC201" s="835">
        <v>0</v>
      </c>
      <c r="AD201" s="688">
        <v>0</v>
      </c>
    </row>
    <row r="202" spans="1:30" hidden="1">
      <c r="C202" s="688"/>
      <c r="D202" s="688"/>
      <c r="E202" s="688"/>
      <c r="F202" s="688"/>
      <c r="G202" s="701"/>
      <c r="H202" s="693" t="s">
        <v>2184</v>
      </c>
      <c r="I202" s="625"/>
      <c r="J202" s="625"/>
      <c r="K202" s="625"/>
      <c r="L202" s="625"/>
      <c r="M202" s="679"/>
      <c r="N202" s="625"/>
      <c r="O202" s="625"/>
      <c r="P202" s="625"/>
      <c r="Q202" s="625"/>
      <c r="R202" s="626"/>
      <c r="S202" s="626"/>
      <c r="T202" s="626"/>
      <c r="U202" s="688"/>
      <c r="V202" s="679"/>
      <c r="W202" s="688"/>
      <c r="X202" s="697"/>
      <c r="Y202" s="688"/>
      <c r="Z202" s="688"/>
      <c r="AA202" s="688"/>
      <c r="AB202" s="697"/>
      <c r="AC202" s="835"/>
      <c r="AD202" s="688"/>
    </row>
    <row r="203" spans="1:30" hidden="1">
      <c r="A203" s="515">
        <v>24</v>
      </c>
      <c r="B203" s="515" t="s">
        <v>974</v>
      </c>
      <c r="C203" s="688">
        <v>34</v>
      </c>
      <c r="D203" s="688" t="s">
        <v>975</v>
      </c>
      <c r="E203" s="688" t="s">
        <v>1576</v>
      </c>
      <c r="F203" s="688">
        <v>18</v>
      </c>
      <c r="G203" s="688" t="s">
        <v>2184</v>
      </c>
      <c r="H203" s="708" t="s">
        <v>810</v>
      </c>
      <c r="I203" s="679">
        <v>6289797</v>
      </c>
      <c r="J203" s="679">
        <v>0</v>
      </c>
      <c r="K203" s="679">
        <v>0</v>
      </c>
      <c r="L203" s="679">
        <v>0</v>
      </c>
      <c r="M203" s="679">
        <v>0</v>
      </c>
      <c r="N203" s="679">
        <v>310500</v>
      </c>
      <c r="O203" s="679">
        <v>5979297</v>
      </c>
      <c r="P203" s="679">
        <v>89419.960419299998</v>
      </c>
      <c r="Q203" s="679">
        <v>587406.13728000002</v>
      </c>
      <c r="R203" s="697">
        <v>0.94573591000000001</v>
      </c>
      <c r="S203" s="697">
        <v>0.927543468831736</v>
      </c>
      <c r="T203" s="697">
        <v>0.51672421588683404</v>
      </c>
      <c r="U203" s="688"/>
      <c r="V203" s="679">
        <v>326848807.86000001</v>
      </c>
      <c r="W203" s="688"/>
      <c r="X203" s="697">
        <v>0</v>
      </c>
      <c r="Y203" s="688"/>
      <c r="Z203" s="688"/>
      <c r="AA203" s="688"/>
      <c r="AB203" s="697" t="s">
        <v>1954</v>
      </c>
      <c r="AC203" s="835"/>
      <c r="AD203" s="688"/>
    </row>
    <row r="204" spans="1:30" hidden="1">
      <c r="A204" s="515">
        <v>24</v>
      </c>
      <c r="B204" s="515" t="s">
        <v>974</v>
      </c>
      <c r="C204" s="688">
        <v>35</v>
      </c>
      <c r="D204" s="688" t="s">
        <v>978</v>
      </c>
      <c r="E204" s="688" t="s">
        <v>1820</v>
      </c>
      <c r="F204" s="688">
        <v>18</v>
      </c>
      <c r="G204" s="688" t="s">
        <v>2184</v>
      </c>
      <c r="H204" s="708" t="s">
        <v>979</v>
      </c>
      <c r="I204" s="679">
        <v>927832</v>
      </c>
      <c r="J204" s="679">
        <v>0</v>
      </c>
      <c r="K204" s="679">
        <v>0</v>
      </c>
      <c r="L204" s="679">
        <v>0</v>
      </c>
      <c r="M204" s="679">
        <v>0</v>
      </c>
      <c r="N204" s="679">
        <v>75000</v>
      </c>
      <c r="O204" s="679">
        <v>852832</v>
      </c>
      <c r="P204" s="679">
        <v>26915.377921200001</v>
      </c>
      <c r="Q204" s="679">
        <v>80805.831999999995</v>
      </c>
      <c r="R204" s="697">
        <v>0.13009904</v>
      </c>
      <c r="S204" s="697">
        <v>0.12759642257429715</v>
      </c>
      <c r="T204" s="697">
        <v>9.6884847777007996E-2</v>
      </c>
      <c r="U204" s="688"/>
      <c r="V204" s="679">
        <v>24839452.670000002</v>
      </c>
      <c r="W204" s="688"/>
      <c r="X204" s="697">
        <v>0</v>
      </c>
      <c r="Y204" s="688"/>
      <c r="Z204" s="688"/>
      <c r="AA204" s="688"/>
      <c r="AB204" s="697" t="s">
        <v>1954</v>
      </c>
      <c r="AC204" s="835"/>
      <c r="AD204" s="688"/>
    </row>
    <row r="205" spans="1:30" hidden="1">
      <c r="A205" s="515">
        <v>24</v>
      </c>
      <c r="B205" s="515" t="s">
        <v>974</v>
      </c>
      <c r="C205" s="688">
        <v>36</v>
      </c>
      <c r="D205" s="818" t="s">
        <v>1817</v>
      </c>
      <c r="E205" s="688" t="s">
        <v>1818</v>
      </c>
      <c r="F205" s="688">
        <v>18</v>
      </c>
      <c r="G205" s="688" t="s">
        <v>2184</v>
      </c>
      <c r="H205" s="708" t="s">
        <v>976</v>
      </c>
      <c r="I205" s="679">
        <v>5073775</v>
      </c>
      <c r="J205" s="679">
        <v>0</v>
      </c>
      <c r="K205" s="679">
        <v>0</v>
      </c>
      <c r="L205" s="679">
        <v>0</v>
      </c>
      <c r="M205" s="679">
        <v>0</v>
      </c>
      <c r="N205" s="679">
        <v>400000</v>
      </c>
      <c r="O205" s="679">
        <v>4673775</v>
      </c>
      <c r="P205" s="679">
        <v>7478.0396535999998</v>
      </c>
      <c r="Q205" s="679">
        <v>32996.851499999997</v>
      </c>
      <c r="R205" s="697">
        <v>5.3125609999999997E-2</v>
      </c>
      <c r="S205" s="697">
        <v>5.210366756220431E-2</v>
      </c>
      <c r="T205" s="697">
        <v>1.6924650248700001E-2</v>
      </c>
      <c r="U205" s="688"/>
      <c r="V205" s="679">
        <v>24207343.02</v>
      </c>
      <c r="W205" s="688"/>
      <c r="X205" s="697">
        <v>0</v>
      </c>
      <c r="Y205" s="688"/>
      <c r="Z205" s="688"/>
      <c r="AA205" s="688"/>
      <c r="AB205" s="697" t="s">
        <v>1954</v>
      </c>
      <c r="AC205" s="835"/>
      <c r="AD205" s="688"/>
    </row>
    <row r="206" spans="1:30" hidden="1">
      <c r="A206" s="515">
        <v>24</v>
      </c>
      <c r="B206" s="515" t="s">
        <v>974</v>
      </c>
      <c r="C206" s="688">
        <v>37</v>
      </c>
      <c r="D206" s="688" t="s">
        <v>977</v>
      </c>
      <c r="E206" s="688" t="s">
        <v>1819</v>
      </c>
      <c r="F206" s="688">
        <v>18</v>
      </c>
      <c r="G206" s="688" t="s">
        <v>2184</v>
      </c>
      <c r="H206" s="708" t="s">
        <v>811</v>
      </c>
      <c r="I206" s="679">
        <v>410390</v>
      </c>
      <c r="J206" s="679">
        <v>0</v>
      </c>
      <c r="K206" s="679">
        <v>0</v>
      </c>
      <c r="L206" s="679">
        <v>0</v>
      </c>
      <c r="M206" s="679">
        <v>0</v>
      </c>
      <c r="N206" s="679">
        <v>0</v>
      </c>
      <c r="O206" s="679">
        <v>410390</v>
      </c>
      <c r="P206" s="679">
        <v>6471.85</v>
      </c>
      <c r="Q206" s="679">
        <v>20330.720600000001</v>
      </c>
      <c r="R206" s="697">
        <v>3.2732879999999999E-2</v>
      </c>
      <c r="S206" s="697">
        <v>3.2103217709800555E-2</v>
      </c>
      <c r="T206" s="697">
        <v>0.24217714533225199</v>
      </c>
      <c r="U206" s="688"/>
      <c r="V206" s="679">
        <v>8522693</v>
      </c>
      <c r="W206" s="688"/>
      <c r="X206" s="697">
        <v>0</v>
      </c>
      <c r="Y206" s="688"/>
      <c r="Z206" s="688"/>
      <c r="AA206" s="688"/>
      <c r="AB206" s="697" t="s">
        <v>1954</v>
      </c>
      <c r="AC206" s="835"/>
      <c r="AD206" s="688"/>
    </row>
    <row r="207" spans="1:30" hidden="1">
      <c r="A207" s="515">
        <v>24</v>
      </c>
      <c r="B207" s="515" t="s">
        <v>974</v>
      </c>
      <c r="C207" s="688">
        <v>38</v>
      </c>
      <c r="D207" s="688" t="s">
        <v>1821</v>
      </c>
      <c r="E207" s="688" t="s">
        <v>1822</v>
      </c>
      <c r="F207" s="688">
        <v>18</v>
      </c>
      <c r="G207" s="688" t="s">
        <v>2184</v>
      </c>
      <c r="H207" s="708" t="s">
        <v>1823</v>
      </c>
      <c r="I207" s="679">
        <v>1024055</v>
      </c>
      <c r="J207" s="679">
        <v>0</v>
      </c>
      <c r="K207" s="679">
        <v>0</v>
      </c>
      <c r="L207" s="679">
        <v>0</v>
      </c>
      <c r="M207" s="679">
        <v>0</v>
      </c>
      <c r="N207" s="679">
        <v>50000</v>
      </c>
      <c r="O207" s="679">
        <v>974055</v>
      </c>
      <c r="P207" s="679">
        <v>16705.043564799998</v>
      </c>
      <c r="Q207" s="679">
        <v>28413.184350000003</v>
      </c>
      <c r="R207" s="697">
        <v>4.5745809999999998E-2</v>
      </c>
      <c r="S207" s="697">
        <v>4.4865829449092329E-2</v>
      </c>
      <c r="T207" s="697">
        <v>0.25643911481373499</v>
      </c>
      <c r="U207" s="688"/>
      <c r="V207" s="679" t="e">
        <v>#N/A</v>
      </c>
      <c r="W207" s="688"/>
      <c r="X207" s="697">
        <v>0</v>
      </c>
      <c r="Y207" s="688"/>
      <c r="Z207" s="688"/>
      <c r="AA207" s="688"/>
      <c r="AB207" s="697" t="e">
        <v>#N/A</v>
      </c>
      <c r="AC207" s="835"/>
      <c r="AD207" s="688"/>
    </row>
    <row r="208" spans="1:30" hidden="1">
      <c r="A208" s="515">
        <v>24</v>
      </c>
      <c r="B208" s="515" t="s">
        <v>974</v>
      </c>
      <c r="C208" s="688">
        <v>39</v>
      </c>
      <c r="D208" s="688" t="s">
        <v>1341</v>
      </c>
      <c r="E208" s="688" t="s">
        <v>1824</v>
      </c>
      <c r="F208" s="688">
        <v>18</v>
      </c>
      <c r="G208" s="688" t="s">
        <v>2184</v>
      </c>
      <c r="H208" s="708" t="s">
        <v>812</v>
      </c>
      <c r="I208" s="679">
        <v>866000</v>
      </c>
      <c r="J208" s="679">
        <v>0</v>
      </c>
      <c r="K208" s="679">
        <v>0</v>
      </c>
      <c r="L208" s="679">
        <v>0</v>
      </c>
      <c r="M208" s="679">
        <v>0</v>
      </c>
      <c r="N208" s="679">
        <v>6000</v>
      </c>
      <c r="O208" s="679">
        <v>860000</v>
      </c>
      <c r="P208" s="679">
        <v>8600</v>
      </c>
      <c r="Q208" s="679">
        <v>48160</v>
      </c>
      <c r="R208" s="697">
        <v>7.7538590000000004E-2</v>
      </c>
      <c r="S208" s="697">
        <v>7.6047032238689805E-2</v>
      </c>
      <c r="T208" s="697">
        <v>0.23411113582284199</v>
      </c>
      <c r="U208" s="688"/>
      <c r="V208" s="679" t="e">
        <v>#N/A</v>
      </c>
      <c r="W208" s="688"/>
      <c r="X208" s="697">
        <v>0</v>
      </c>
      <c r="Y208" s="688"/>
      <c r="Z208" s="688"/>
      <c r="AA208" s="688"/>
      <c r="AB208" s="697" t="e">
        <v>#N/A</v>
      </c>
      <c r="AC208" s="835"/>
      <c r="AD208" s="688"/>
    </row>
    <row r="209" spans="1:30" hidden="1">
      <c r="A209" s="515">
        <v>24</v>
      </c>
      <c r="B209" s="515" t="s">
        <v>974</v>
      </c>
      <c r="C209" s="688">
        <v>40</v>
      </c>
      <c r="D209" s="688" t="s">
        <v>1342</v>
      </c>
      <c r="E209" s="688" t="s">
        <v>1825</v>
      </c>
      <c r="F209" s="688">
        <v>18</v>
      </c>
      <c r="G209" s="688" t="s">
        <v>2184</v>
      </c>
      <c r="H209" s="708" t="s">
        <v>813</v>
      </c>
      <c r="I209" s="679">
        <v>256117</v>
      </c>
      <c r="J209" s="679">
        <v>0</v>
      </c>
      <c r="K209" s="679">
        <v>0</v>
      </c>
      <c r="L209" s="679">
        <v>0</v>
      </c>
      <c r="M209" s="679">
        <v>0</v>
      </c>
      <c r="N209" s="679">
        <v>0</v>
      </c>
      <c r="O209" s="679">
        <v>256117</v>
      </c>
      <c r="P209" s="679">
        <v>4225.9305000000004</v>
      </c>
      <c r="Q209" s="679">
        <v>8567.1136500000011</v>
      </c>
      <c r="R209" s="697">
        <v>1.379323E-2</v>
      </c>
      <c r="S209" s="697">
        <v>1.352789800527553E-2</v>
      </c>
      <c r="T209" s="697">
        <v>1.3414885816048601</v>
      </c>
      <c r="U209" s="688"/>
      <c r="V209" s="679">
        <v>2179560.2999999998</v>
      </c>
      <c r="W209" s="688"/>
      <c r="X209" s="697">
        <v>0</v>
      </c>
      <c r="Y209" s="688"/>
      <c r="Z209" s="688"/>
      <c r="AA209" s="688"/>
      <c r="AB209" s="697" t="s">
        <v>1954</v>
      </c>
      <c r="AC209" s="835"/>
      <c r="AD209" s="688"/>
    </row>
    <row r="210" spans="1:30" hidden="1">
      <c r="C210" s="688"/>
      <c r="D210" s="688"/>
      <c r="E210" s="688"/>
      <c r="F210" s="688"/>
      <c r="G210" s="701" t="s">
        <v>2185</v>
      </c>
      <c r="H210" s="710"/>
      <c r="I210" s="492">
        <v>14847966</v>
      </c>
      <c r="J210" s="492">
        <v>0</v>
      </c>
      <c r="K210" s="492">
        <v>0</v>
      </c>
      <c r="L210" s="492">
        <v>0</v>
      </c>
      <c r="M210" s="649">
        <v>0</v>
      </c>
      <c r="N210" s="492">
        <v>841500</v>
      </c>
      <c r="O210" s="492">
        <v>14006466</v>
      </c>
      <c r="P210" s="492">
        <v>159816.2020589</v>
      </c>
      <c r="Q210" s="492">
        <v>806679.83938000002</v>
      </c>
      <c r="R210" s="493">
        <v>1.2987710699999999</v>
      </c>
      <c r="S210" s="493">
        <v>1.2737875363710958</v>
      </c>
      <c r="T210" s="626"/>
      <c r="U210" s="688"/>
      <c r="V210" s="679" t="e">
        <v>#N/A</v>
      </c>
      <c r="W210" s="688">
        <v>0</v>
      </c>
      <c r="X210" s="697">
        <v>0</v>
      </c>
      <c r="Y210" s="688">
        <v>0</v>
      </c>
      <c r="Z210" s="688">
        <v>0</v>
      </c>
      <c r="AA210" s="688">
        <v>0</v>
      </c>
      <c r="AB210" s="697" t="e">
        <v>#N/A</v>
      </c>
      <c r="AC210" s="835">
        <v>0</v>
      </c>
      <c r="AD210" s="688">
        <v>0</v>
      </c>
    </row>
    <row r="211" spans="1:30" hidden="1">
      <c r="C211" s="688"/>
      <c r="D211" s="688"/>
      <c r="E211" s="688"/>
      <c r="F211" s="688"/>
      <c r="G211" s="701"/>
      <c r="H211" s="693" t="s">
        <v>2186</v>
      </c>
      <c r="I211" s="625"/>
      <c r="J211" s="625"/>
      <c r="K211" s="625"/>
      <c r="L211" s="625"/>
      <c r="M211" s="679"/>
      <c r="N211" s="625"/>
      <c r="O211" s="625"/>
      <c r="P211" s="625"/>
      <c r="Q211" s="625"/>
      <c r="R211" s="626"/>
      <c r="S211" s="626"/>
      <c r="T211" s="626"/>
      <c r="U211" s="688"/>
      <c r="V211" s="679"/>
      <c r="W211" s="688"/>
      <c r="X211" s="697"/>
      <c r="Y211" s="688"/>
      <c r="Z211" s="688"/>
      <c r="AA211" s="688"/>
      <c r="AB211" s="697"/>
      <c r="AC211" s="835"/>
      <c r="AD211" s="688"/>
    </row>
    <row r="212" spans="1:30" hidden="1">
      <c r="A212" s="515">
        <v>25</v>
      </c>
      <c r="B212" s="515" t="s">
        <v>982</v>
      </c>
      <c r="C212" s="688">
        <v>41</v>
      </c>
      <c r="D212" s="688" t="s">
        <v>1023</v>
      </c>
      <c r="E212" s="688" t="s">
        <v>1602</v>
      </c>
      <c r="F212" s="688">
        <v>19</v>
      </c>
      <c r="G212" s="688" t="s">
        <v>2186</v>
      </c>
      <c r="H212" s="708" t="s">
        <v>609</v>
      </c>
      <c r="I212" s="679">
        <v>55229</v>
      </c>
      <c r="J212" s="679">
        <v>0</v>
      </c>
      <c r="K212" s="679">
        <v>0</v>
      </c>
      <c r="L212" s="679">
        <v>0</v>
      </c>
      <c r="M212" s="679">
        <v>0</v>
      </c>
      <c r="N212" s="679">
        <v>0</v>
      </c>
      <c r="O212" s="679">
        <v>55229</v>
      </c>
      <c r="P212" s="679">
        <v>14920.147072799999</v>
      </c>
      <c r="Q212" s="679">
        <v>27628.307250000002</v>
      </c>
      <c r="R212" s="697">
        <v>4.4482140000000003E-2</v>
      </c>
      <c r="S212" s="697">
        <v>4.3626469521203845E-2</v>
      </c>
      <c r="T212" s="697">
        <v>6.6585889274691307E-2</v>
      </c>
      <c r="U212" s="688"/>
      <c r="V212" s="679" t="e">
        <v>#N/A</v>
      </c>
      <c r="W212" s="688"/>
      <c r="X212" s="697">
        <v>0</v>
      </c>
      <c r="Y212" s="688"/>
      <c r="Z212" s="688"/>
      <c r="AA212" s="688"/>
      <c r="AB212" s="697" t="e">
        <v>#N/A</v>
      </c>
      <c r="AC212" s="835"/>
      <c r="AD212" s="688"/>
    </row>
    <row r="213" spans="1:30" hidden="1">
      <c r="A213" s="515">
        <v>25</v>
      </c>
      <c r="B213" s="515" t="s">
        <v>982</v>
      </c>
      <c r="C213" s="688">
        <v>42</v>
      </c>
      <c r="D213" s="688" t="s">
        <v>1024</v>
      </c>
      <c r="E213" s="688" t="s">
        <v>1606</v>
      </c>
      <c r="F213" s="688">
        <v>19</v>
      </c>
      <c r="G213" s="688" t="s">
        <v>2186</v>
      </c>
      <c r="H213" s="708" t="s">
        <v>1420</v>
      </c>
      <c r="I213" s="679">
        <v>1445033</v>
      </c>
      <c r="J213" s="679">
        <v>0</v>
      </c>
      <c r="K213" s="679">
        <v>0</v>
      </c>
      <c r="L213" s="679">
        <v>0</v>
      </c>
      <c r="M213" s="679">
        <v>0</v>
      </c>
      <c r="N213" s="679">
        <v>8000</v>
      </c>
      <c r="O213" s="679">
        <v>1437033</v>
      </c>
      <c r="P213" s="679">
        <v>33750.723069300002</v>
      </c>
      <c r="Q213" s="679">
        <v>128758.1568</v>
      </c>
      <c r="R213" s="697">
        <v>0.20730327000000001</v>
      </c>
      <c r="S213" s="697">
        <v>0.20331552535639277</v>
      </c>
      <c r="T213" s="697">
        <v>6.3473189045936298</v>
      </c>
      <c r="U213" s="688"/>
      <c r="V213" s="679" t="e">
        <v>#N/A</v>
      </c>
      <c r="W213" s="688"/>
      <c r="X213" s="697">
        <v>0</v>
      </c>
      <c r="Y213" s="688"/>
      <c r="Z213" s="688"/>
      <c r="AA213" s="688"/>
      <c r="AB213" s="697" t="e">
        <v>#N/A</v>
      </c>
      <c r="AC213" s="835"/>
      <c r="AD213" s="688"/>
    </row>
    <row r="214" spans="1:30" hidden="1">
      <c r="A214" s="515">
        <v>25</v>
      </c>
      <c r="B214" s="515" t="s">
        <v>982</v>
      </c>
      <c r="C214" s="688">
        <v>43</v>
      </c>
      <c r="D214" s="688" t="s">
        <v>875</v>
      </c>
      <c r="E214" s="688" t="s">
        <v>1605</v>
      </c>
      <c r="F214" s="688">
        <v>19</v>
      </c>
      <c r="G214" s="688" t="s">
        <v>2186</v>
      </c>
      <c r="H214" s="708" t="s">
        <v>876</v>
      </c>
      <c r="I214" s="679">
        <v>20215015</v>
      </c>
      <c r="J214" s="679">
        <v>0</v>
      </c>
      <c r="K214" s="679">
        <v>0</v>
      </c>
      <c r="L214" s="679">
        <v>0</v>
      </c>
      <c r="M214" s="679">
        <v>0</v>
      </c>
      <c r="N214" s="679">
        <v>0</v>
      </c>
      <c r="O214" s="679">
        <v>20215015</v>
      </c>
      <c r="P214" s="679">
        <v>1300763.8262527999</v>
      </c>
      <c r="Q214" s="679">
        <v>5829808.1758500002</v>
      </c>
      <c r="R214" s="697">
        <v>9.3861105699999996</v>
      </c>
      <c r="S214" s="697">
        <v>9.2055566921561951</v>
      </c>
      <c r="T214" s="697">
        <v>7.4405830409307203</v>
      </c>
      <c r="U214" s="688"/>
      <c r="V214" s="679" t="e">
        <v>#N/A</v>
      </c>
      <c r="W214" s="688"/>
      <c r="X214" s="697">
        <v>0</v>
      </c>
      <c r="Y214" s="688"/>
      <c r="Z214" s="688"/>
      <c r="AA214" s="688"/>
      <c r="AB214" s="697" t="e">
        <v>#N/A</v>
      </c>
      <c r="AC214" s="835"/>
      <c r="AD214" s="688"/>
    </row>
    <row r="215" spans="1:30" hidden="1">
      <c r="A215" s="515">
        <v>25</v>
      </c>
      <c r="B215" s="515" t="s">
        <v>982</v>
      </c>
      <c r="C215" s="688">
        <v>44</v>
      </c>
      <c r="D215" s="491" t="s">
        <v>2244</v>
      </c>
      <c r="E215" s="706" t="s">
        <v>2245</v>
      </c>
      <c r="F215" s="688">
        <v>19</v>
      </c>
      <c r="G215" s="688" t="s">
        <v>2186</v>
      </c>
      <c r="H215" s="708" t="s">
        <v>2246</v>
      </c>
      <c r="I215" s="679">
        <v>25</v>
      </c>
      <c r="J215" s="679">
        <v>0</v>
      </c>
      <c r="K215" s="679">
        <v>0</v>
      </c>
      <c r="L215" s="679">
        <v>0</v>
      </c>
      <c r="M215" s="679">
        <v>0</v>
      </c>
      <c r="N215" s="679">
        <v>0</v>
      </c>
      <c r="O215" s="679">
        <v>25</v>
      </c>
      <c r="P215" s="679">
        <v>1E-3</v>
      </c>
      <c r="Q215" s="679">
        <v>4.8962500000000002</v>
      </c>
      <c r="R215" s="697">
        <v>7.8800000000000008E-6</v>
      </c>
      <c r="S215" s="697">
        <v>7.7314219601055838E-6</v>
      </c>
      <c r="T215" s="697">
        <v>2.92022301159094E-5</v>
      </c>
      <c r="U215" s="688"/>
      <c r="V215" s="679" t="e">
        <v>#N/A</v>
      </c>
      <c r="W215" s="688"/>
      <c r="X215" s="697">
        <v>0</v>
      </c>
      <c r="Y215" s="688"/>
      <c r="Z215" s="688"/>
      <c r="AA215" s="688"/>
      <c r="AB215" s="697"/>
      <c r="AC215" s="835"/>
      <c r="AD215" s="688"/>
    </row>
    <row r="216" spans="1:30" hidden="1">
      <c r="A216" s="515">
        <v>25</v>
      </c>
      <c r="B216" s="515" t="s">
        <v>982</v>
      </c>
      <c r="C216" s="688">
        <v>45</v>
      </c>
      <c r="D216" s="688" t="s">
        <v>983</v>
      </c>
      <c r="E216" s="688" t="s">
        <v>1577</v>
      </c>
      <c r="F216" s="688">
        <v>19</v>
      </c>
      <c r="G216" s="688" t="s">
        <v>2186</v>
      </c>
      <c r="H216" s="708" t="s">
        <v>814</v>
      </c>
      <c r="I216" s="679">
        <v>19513012</v>
      </c>
      <c r="J216" s="679">
        <v>0</v>
      </c>
      <c r="K216" s="679">
        <v>0</v>
      </c>
      <c r="L216" s="679">
        <v>0</v>
      </c>
      <c r="M216" s="679">
        <v>0</v>
      </c>
      <c r="N216" s="679">
        <v>0</v>
      </c>
      <c r="O216" s="679">
        <v>19513012</v>
      </c>
      <c r="P216" s="679">
        <v>109282.04531839999</v>
      </c>
      <c r="Q216" s="679">
        <v>613293.96716</v>
      </c>
      <c r="R216" s="697">
        <v>0.98741584999999998</v>
      </c>
      <c r="S216" s="697">
        <v>0.96842163813144688</v>
      </c>
      <c r="T216" s="697">
        <v>3.0767110163940798</v>
      </c>
      <c r="U216" s="688"/>
      <c r="V216" s="679" t="e">
        <v>#N/A</v>
      </c>
      <c r="W216" s="688"/>
      <c r="X216" s="697">
        <v>0</v>
      </c>
      <c r="Y216" s="688"/>
      <c r="Z216" s="688"/>
      <c r="AA216" s="688"/>
      <c r="AB216" s="697" t="e">
        <v>#N/A</v>
      </c>
      <c r="AC216" s="835"/>
      <c r="AD216" s="688"/>
    </row>
    <row r="217" spans="1:30" hidden="1">
      <c r="A217" s="515">
        <v>25</v>
      </c>
      <c r="B217" s="515" t="s">
        <v>982</v>
      </c>
      <c r="C217" s="688">
        <v>46</v>
      </c>
      <c r="D217" s="688" t="s">
        <v>984</v>
      </c>
      <c r="E217" s="688" t="s">
        <v>1578</v>
      </c>
      <c r="F217" s="688">
        <v>19</v>
      </c>
      <c r="G217" s="688" t="s">
        <v>2186</v>
      </c>
      <c r="H217" s="708" t="s">
        <v>815</v>
      </c>
      <c r="I217" s="679">
        <v>10696823</v>
      </c>
      <c r="J217" s="679">
        <v>0</v>
      </c>
      <c r="K217" s="679">
        <v>0</v>
      </c>
      <c r="L217" s="679">
        <v>0</v>
      </c>
      <c r="M217" s="679">
        <v>0</v>
      </c>
      <c r="N217" s="679">
        <v>3900000</v>
      </c>
      <c r="O217" s="679">
        <v>6796823</v>
      </c>
      <c r="P217" s="679">
        <v>54419.445237</v>
      </c>
      <c r="Q217" s="679">
        <v>252026.19683999999</v>
      </c>
      <c r="R217" s="697">
        <v>0.40576733999999998</v>
      </c>
      <c r="S217" s="697">
        <v>0.39796188363965657</v>
      </c>
      <c r="T217" s="697">
        <v>0.77156277258545702</v>
      </c>
      <c r="U217" s="688"/>
      <c r="V217" s="679">
        <v>32810056.75</v>
      </c>
      <c r="W217" s="688"/>
      <c r="X217" s="697">
        <v>0</v>
      </c>
      <c r="Y217" s="688"/>
      <c r="Z217" s="688"/>
      <c r="AA217" s="688"/>
      <c r="AB217" s="697" t="s">
        <v>1954</v>
      </c>
      <c r="AC217" s="835"/>
      <c r="AD217" s="688"/>
    </row>
    <row r="218" spans="1:30" hidden="1">
      <c r="C218" s="688"/>
      <c r="D218" s="688"/>
      <c r="E218" s="688"/>
      <c r="F218" s="688"/>
      <c r="G218" s="701" t="s">
        <v>2187</v>
      </c>
      <c r="H218" s="710"/>
      <c r="I218" s="492">
        <v>51925137</v>
      </c>
      <c r="J218" s="492">
        <v>0</v>
      </c>
      <c r="K218" s="492">
        <v>0</v>
      </c>
      <c r="L218" s="492">
        <v>0</v>
      </c>
      <c r="M218" s="649">
        <v>0</v>
      </c>
      <c r="N218" s="492">
        <v>3908000</v>
      </c>
      <c r="O218" s="492">
        <v>48017137</v>
      </c>
      <c r="P218" s="492">
        <v>1513136.1879502998</v>
      </c>
      <c r="Q218" s="492">
        <v>6851519.7001500009</v>
      </c>
      <c r="R218" s="493">
        <v>11.03108705</v>
      </c>
      <c r="S218" s="493">
        <v>10.818889940226855</v>
      </c>
      <c r="T218" s="626"/>
      <c r="U218" s="688"/>
      <c r="V218" s="679" t="e">
        <v>#N/A</v>
      </c>
      <c r="W218" s="688">
        <v>0</v>
      </c>
      <c r="X218" s="697">
        <v>0</v>
      </c>
      <c r="Y218" s="688">
        <v>0</v>
      </c>
      <c r="Z218" s="688">
        <v>0</v>
      </c>
      <c r="AA218" s="688">
        <v>0</v>
      </c>
      <c r="AB218" s="697" t="e">
        <v>#N/A</v>
      </c>
      <c r="AC218" s="835">
        <v>0</v>
      </c>
      <c r="AD218" s="688">
        <v>0</v>
      </c>
    </row>
    <row r="219" spans="1:30" hidden="1">
      <c r="C219" s="688"/>
      <c r="D219" s="688"/>
      <c r="E219" s="688"/>
      <c r="F219" s="688"/>
      <c r="G219" s="701"/>
      <c r="H219" s="693" t="s">
        <v>2188</v>
      </c>
      <c r="I219" s="625"/>
      <c r="J219" s="625"/>
      <c r="K219" s="625"/>
      <c r="L219" s="625"/>
      <c r="M219" s="679"/>
      <c r="N219" s="625"/>
      <c r="O219" s="625"/>
      <c r="P219" s="625"/>
      <c r="Q219" s="625"/>
      <c r="R219" s="626"/>
      <c r="S219" s="626"/>
      <c r="T219" s="626"/>
      <c r="U219" s="688"/>
      <c r="V219" s="679"/>
      <c r="W219" s="688"/>
      <c r="X219" s="697"/>
      <c r="Y219" s="688"/>
      <c r="Z219" s="688"/>
      <c r="AA219" s="688"/>
      <c r="AB219" s="697"/>
      <c r="AC219" s="835"/>
      <c r="AD219" s="688"/>
    </row>
    <row r="220" spans="1:30" hidden="1">
      <c r="A220" s="515">
        <v>2</v>
      </c>
      <c r="B220" s="515" t="s">
        <v>867</v>
      </c>
      <c r="C220" s="688">
        <v>47</v>
      </c>
      <c r="D220" s="818" t="s">
        <v>1419</v>
      </c>
      <c r="E220" s="688" t="s">
        <v>1603</v>
      </c>
      <c r="F220" s="688">
        <v>20</v>
      </c>
      <c r="G220" s="688" t="s">
        <v>2188</v>
      </c>
      <c r="H220" s="708" t="s">
        <v>2049</v>
      </c>
      <c r="I220" s="679">
        <v>4208974</v>
      </c>
      <c r="J220" s="679">
        <v>0</v>
      </c>
      <c r="K220" s="679">
        <v>0</v>
      </c>
      <c r="L220" s="679">
        <v>0</v>
      </c>
      <c r="M220" s="679">
        <v>0</v>
      </c>
      <c r="N220" s="679">
        <v>482600</v>
      </c>
      <c r="O220" s="679">
        <v>3726374</v>
      </c>
      <c r="P220" s="679">
        <v>140619.92284119999</v>
      </c>
      <c r="Q220" s="679">
        <v>1353344.50932</v>
      </c>
      <c r="R220" s="697">
        <v>2.1789123799999999</v>
      </c>
      <c r="S220" s="697">
        <v>2.1369982045330538</v>
      </c>
      <c r="T220" s="697">
        <v>3.3799310657596302</v>
      </c>
      <c r="U220" s="688"/>
      <c r="V220" s="679">
        <v>128895533.40000001</v>
      </c>
      <c r="W220" s="688"/>
      <c r="X220" s="697">
        <v>0</v>
      </c>
      <c r="Y220" s="688"/>
      <c r="Z220" s="688"/>
      <c r="AA220" s="688"/>
      <c r="AB220" s="697" t="s">
        <v>1954</v>
      </c>
      <c r="AC220" s="835"/>
      <c r="AD220" s="688"/>
    </row>
    <row r="221" spans="1:30" hidden="1">
      <c r="A221" s="515">
        <v>2</v>
      </c>
      <c r="B221" s="515" t="s">
        <v>867</v>
      </c>
      <c r="C221" s="688">
        <v>48</v>
      </c>
      <c r="D221" s="688" t="s">
        <v>870</v>
      </c>
      <c r="E221" s="688" t="s">
        <v>1531</v>
      </c>
      <c r="F221" s="688">
        <v>20</v>
      </c>
      <c r="G221" s="688" t="s">
        <v>2188</v>
      </c>
      <c r="H221" s="708" t="s">
        <v>871</v>
      </c>
      <c r="I221" s="679">
        <v>1576743</v>
      </c>
      <c r="J221" s="679">
        <v>0</v>
      </c>
      <c r="K221" s="679">
        <v>0</v>
      </c>
      <c r="L221" s="679">
        <v>0</v>
      </c>
      <c r="M221" s="679">
        <v>0</v>
      </c>
      <c r="N221" s="679">
        <v>493100</v>
      </c>
      <c r="O221" s="679">
        <v>1083643</v>
      </c>
      <c r="P221" s="679">
        <v>100049.3097772</v>
      </c>
      <c r="Q221" s="679">
        <v>135097.77280999999</v>
      </c>
      <c r="R221" s="697">
        <v>0.21751018</v>
      </c>
      <c r="S221" s="697">
        <v>0.21332609394221885</v>
      </c>
      <c r="T221" s="697">
        <v>2.5195560102790799E-2</v>
      </c>
      <c r="U221" s="688"/>
      <c r="V221" s="679">
        <v>232575954.06999999</v>
      </c>
      <c r="W221" s="688"/>
      <c r="X221" s="697">
        <v>0</v>
      </c>
      <c r="Y221" s="688"/>
      <c r="Z221" s="688"/>
      <c r="AA221" s="688"/>
      <c r="AB221" s="697" t="s">
        <v>1954</v>
      </c>
      <c r="AC221" s="835"/>
      <c r="AD221" s="688"/>
    </row>
    <row r="222" spans="1:30" hidden="1">
      <c r="A222" s="515">
        <v>2</v>
      </c>
      <c r="B222" s="515" t="s">
        <v>867</v>
      </c>
      <c r="C222" s="688">
        <v>49</v>
      </c>
      <c r="D222" s="688" t="s">
        <v>872</v>
      </c>
      <c r="E222" s="688" t="s">
        <v>1532</v>
      </c>
      <c r="F222" s="688">
        <v>20</v>
      </c>
      <c r="G222" s="688" t="s">
        <v>2188</v>
      </c>
      <c r="H222" s="708" t="s">
        <v>613</v>
      </c>
      <c r="I222" s="679">
        <v>1862422</v>
      </c>
      <c r="J222" s="679">
        <v>0</v>
      </c>
      <c r="K222" s="679">
        <v>0</v>
      </c>
      <c r="L222" s="679">
        <v>0</v>
      </c>
      <c r="M222" s="679">
        <v>0</v>
      </c>
      <c r="N222" s="679">
        <v>654800</v>
      </c>
      <c r="O222" s="679">
        <v>1207622</v>
      </c>
      <c r="P222" s="679">
        <v>272832.5043496</v>
      </c>
      <c r="Q222" s="679">
        <v>354956.33445999998</v>
      </c>
      <c r="R222" s="697">
        <v>0.57148697000000004</v>
      </c>
      <c r="S222" s="697">
        <v>0.56049368376259923</v>
      </c>
      <c r="T222" s="697">
        <v>0.510523327607876</v>
      </c>
      <c r="U222" s="688"/>
      <c r="V222" s="679">
        <v>320493800.41000003</v>
      </c>
      <c r="W222" s="688"/>
      <c r="X222" s="697">
        <v>0</v>
      </c>
      <c r="Y222" s="688"/>
      <c r="Z222" s="688"/>
      <c r="AA222" s="688"/>
      <c r="AB222" s="697" t="s">
        <v>1954</v>
      </c>
      <c r="AC222" s="835"/>
      <c r="AD222" s="688"/>
    </row>
    <row r="223" spans="1:30" hidden="1">
      <c r="A223" s="515">
        <v>2</v>
      </c>
      <c r="B223" s="515" t="s">
        <v>867</v>
      </c>
      <c r="C223" s="688">
        <v>50</v>
      </c>
      <c r="D223" s="688" t="s">
        <v>873</v>
      </c>
      <c r="E223" s="688" t="s">
        <v>1534</v>
      </c>
      <c r="F223" s="688">
        <v>20</v>
      </c>
      <c r="G223" s="688" t="s">
        <v>2188</v>
      </c>
      <c r="H223" s="708" t="s">
        <v>614</v>
      </c>
      <c r="I223" s="679">
        <v>3313274</v>
      </c>
      <c r="J223" s="679">
        <v>0</v>
      </c>
      <c r="K223" s="679">
        <v>0</v>
      </c>
      <c r="L223" s="679">
        <v>0</v>
      </c>
      <c r="M223" s="679">
        <v>0</v>
      </c>
      <c r="N223" s="679">
        <v>992100</v>
      </c>
      <c r="O223" s="679">
        <v>2321174</v>
      </c>
      <c r="P223" s="679">
        <v>229567.5648807</v>
      </c>
      <c r="Q223" s="679">
        <v>276544.67035999999</v>
      </c>
      <c r="R223" s="697">
        <v>0.44524258</v>
      </c>
      <c r="S223" s="697">
        <v>0.43667777122725837</v>
      </c>
      <c r="T223" s="697">
        <v>0.11772357027555</v>
      </c>
      <c r="U223" s="688"/>
      <c r="V223" s="679">
        <v>124517157.06999999</v>
      </c>
      <c r="W223" s="688"/>
      <c r="X223" s="697">
        <v>0</v>
      </c>
      <c r="Y223" s="688"/>
      <c r="Z223" s="688"/>
      <c r="AA223" s="688"/>
      <c r="AB223" s="697" t="s">
        <v>1954</v>
      </c>
      <c r="AC223" s="835"/>
      <c r="AD223" s="688"/>
    </row>
    <row r="224" spans="1:30" hidden="1">
      <c r="C224" s="688"/>
      <c r="D224" s="688"/>
      <c r="E224" s="688"/>
      <c r="F224" s="688"/>
      <c r="G224" s="701" t="s">
        <v>2189</v>
      </c>
      <c r="H224" s="710"/>
      <c r="I224" s="492">
        <v>10961413</v>
      </c>
      <c r="J224" s="492">
        <v>0</v>
      </c>
      <c r="K224" s="492">
        <v>0</v>
      </c>
      <c r="L224" s="492">
        <v>0</v>
      </c>
      <c r="M224" s="649">
        <v>0</v>
      </c>
      <c r="N224" s="492">
        <v>2622600</v>
      </c>
      <c r="O224" s="492">
        <v>8338813</v>
      </c>
      <c r="P224" s="492">
        <v>743069.30184870004</v>
      </c>
      <c r="Q224" s="492">
        <v>2119943.2869500001</v>
      </c>
      <c r="R224" s="493">
        <v>3.41315211</v>
      </c>
      <c r="S224" s="493">
        <v>3.3474957534651302</v>
      </c>
      <c r="T224" s="626"/>
      <c r="U224" s="688"/>
      <c r="V224" s="679">
        <v>806482444.95000005</v>
      </c>
      <c r="W224" s="688">
        <v>0</v>
      </c>
      <c r="X224" s="697">
        <v>0</v>
      </c>
      <c r="Y224" s="688">
        <v>0</v>
      </c>
      <c r="Z224" s="688">
        <v>0</v>
      </c>
      <c r="AA224" s="688">
        <v>0</v>
      </c>
      <c r="AB224" s="697">
        <v>0</v>
      </c>
      <c r="AC224" s="835">
        <v>0</v>
      </c>
      <c r="AD224" s="688">
        <v>0</v>
      </c>
    </row>
    <row r="225" spans="1:30">
      <c r="C225" s="688"/>
      <c r="D225" s="688"/>
      <c r="E225" s="688"/>
      <c r="F225" s="688"/>
      <c r="G225" s="701"/>
      <c r="H225" s="693" t="s">
        <v>2303</v>
      </c>
      <c r="I225" s="625"/>
      <c r="J225" s="625"/>
      <c r="K225" s="625"/>
      <c r="L225" s="625"/>
      <c r="M225" s="679"/>
      <c r="N225" s="625"/>
      <c r="O225" s="625"/>
      <c r="P225" s="625"/>
      <c r="Q225" s="625"/>
      <c r="R225" s="626"/>
      <c r="S225" s="626"/>
      <c r="T225" s="626"/>
      <c r="U225" s="688"/>
      <c r="V225" s="679"/>
      <c r="W225" s="688"/>
      <c r="X225" s="697"/>
      <c r="Y225" s="688"/>
      <c r="Z225" s="688"/>
      <c r="AA225" s="688"/>
      <c r="AB225" s="697"/>
      <c r="AC225" s="835"/>
      <c r="AD225" s="688"/>
    </row>
    <row r="226" spans="1:30">
      <c r="A226" s="515">
        <v>5</v>
      </c>
      <c r="B226" s="515" t="s">
        <v>894</v>
      </c>
      <c r="C226" s="688">
        <v>51</v>
      </c>
      <c r="D226" s="818" t="s">
        <v>1424</v>
      </c>
      <c r="E226" s="688" t="s">
        <v>1631</v>
      </c>
      <c r="F226" s="688">
        <v>21</v>
      </c>
      <c r="G226" s="688" t="s">
        <v>2303</v>
      </c>
      <c r="H226" s="708" t="s">
        <v>1425</v>
      </c>
      <c r="I226" s="839">
        <v>392388</v>
      </c>
      <c r="J226" s="679">
        <v>0</v>
      </c>
      <c r="K226" s="679">
        <v>0</v>
      </c>
      <c r="L226" s="679">
        <v>0</v>
      </c>
      <c r="M226" s="679">
        <v>0</v>
      </c>
      <c r="N226" s="679">
        <v>210000</v>
      </c>
      <c r="O226" s="679">
        <v>182388</v>
      </c>
      <c r="P226" s="679">
        <v>1289.4830938</v>
      </c>
      <c r="Q226" s="679">
        <v>1424.45028</v>
      </c>
      <c r="R226" s="697">
        <v>2.2933900000000002E-3</v>
      </c>
      <c r="S226" s="697">
        <v>2.2492777484545414E-3</v>
      </c>
      <c r="T226" s="697">
        <v>6.7411120683824294E-2</v>
      </c>
      <c r="U226" s="688"/>
      <c r="V226" s="679" t="e">
        <v>#N/A</v>
      </c>
      <c r="W226" s="688"/>
      <c r="X226" s="697">
        <v>0</v>
      </c>
      <c r="Y226" s="688"/>
      <c r="Z226" s="688"/>
      <c r="AA226" s="688"/>
      <c r="AB226" s="697" t="e">
        <v>#N/A</v>
      </c>
      <c r="AC226" s="835"/>
      <c r="AD226" s="688"/>
    </row>
    <row r="227" spans="1:30">
      <c r="A227" s="515">
        <v>5</v>
      </c>
      <c r="B227" s="515" t="s">
        <v>894</v>
      </c>
      <c r="C227" s="688">
        <v>52</v>
      </c>
      <c r="D227" s="818" t="s">
        <v>1426</v>
      </c>
      <c r="E227" s="840" t="s">
        <v>1632</v>
      </c>
      <c r="F227" s="688">
        <v>21</v>
      </c>
      <c r="G227" s="688" t="s">
        <v>2303</v>
      </c>
      <c r="H227" s="708" t="s">
        <v>1427</v>
      </c>
      <c r="I227" s="839">
        <v>121208</v>
      </c>
      <c r="J227" s="679">
        <v>0</v>
      </c>
      <c r="K227" s="679">
        <v>0</v>
      </c>
      <c r="L227" s="679">
        <v>0</v>
      </c>
      <c r="M227" s="679">
        <v>0</v>
      </c>
      <c r="N227" s="679">
        <v>0</v>
      </c>
      <c r="O227" s="679">
        <v>121208</v>
      </c>
      <c r="P227" s="679">
        <v>0</v>
      </c>
      <c r="Q227" s="679">
        <v>888.45464000000004</v>
      </c>
      <c r="R227" s="697">
        <v>1.4304299999999999E-3</v>
      </c>
      <c r="S227" s="697">
        <v>1.4029140085276897E-3</v>
      </c>
      <c r="T227" s="697">
        <v>0.16545066633178299</v>
      </c>
      <c r="U227" s="688"/>
      <c r="V227" s="679" t="e">
        <v>#N/A</v>
      </c>
      <c r="W227" s="688"/>
      <c r="X227" s="697">
        <v>0</v>
      </c>
      <c r="Y227" s="688"/>
      <c r="Z227" s="688"/>
      <c r="AA227" s="688"/>
      <c r="AB227" s="697" t="e">
        <v>#N/A</v>
      </c>
      <c r="AC227" s="835"/>
      <c r="AD227" s="688"/>
    </row>
    <row r="228" spans="1:30">
      <c r="A228" s="515">
        <v>9</v>
      </c>
      <c r="B228" s="515" t="s">
        <v>914</v>
      </c>
      <c r="C228" s="688">
        <v>53</v>
      </c>
      <c r="D228" s="688" t="s">
        <v>1105</v>
      </c>
      <c r="E228" s="688" t="s">
        <v>1671</v>
      </c>
      <c r="F228" s="688">
        <v>21</v>
      </c>
      <c r="G228" s="688" t="s">
        <v>2303</v>
      </c>
      <c r="H228" s="708" t="s">
        <v>657</v>
      </c>
      <c r="I228" s="679">
        <v>490276</v>
      </c>
      <c r="J228" s="679">
        <v>0</v>
      </c>
      <c r="K228" s="679">
        <v>0</v>
      </c>
      <c r="L228" s="679">
        <v>0</v>
      </c>
      <c r="M228" s="679">
        <v>0</v>
      </c>
      <c r="N228" s="679">
        <v>2000</v>
      </c>
      <c r="O228" s="679">
        <v>488276</v>
      </c>
      <c r="P228" s="679">
        <v>4829.9096473999998</v>
      </c>
      <c r="Q228" s="679">
        <v>28759.456399999999</v>
      </c>
      <c r="R228" s="697">
        <v>4.630331E-2</v>
      </c>
      <c r="S228" s="697">
        <v>4.5412610216320468E-2</v>
      </c>
      <c r="T228" s="697">
        <v>4.2560557855741896</v>
      </c>
      <c r="U228" s="688"/>
      <c r="V228" s="679" t="e">
        <v>#N/A</v>
      </c>
      <c r="W228" s="688"/>
      <c r="X228" s="697">
        <v>0</v>
      </c>
      <c r="Y228" s="688"/>
      <c r="Z228" s="688"/>
      <c r="AA228" s="688"/>
      <c r="AB228" s="697" t="e">
        <v>#N/A</v>
      </c>
      <c r="AC228" s="835"/>
      <c r="AD228" s="688"/>
    </row>
    <row r="229" spans="1:30">
      <c r="A229" s="515">
        <v>5</v>
      </c>
      <c r="B229" s="515" t="s">
        <v>894</v>
      </c>
      <c r="C229" s="688">
        <v>53</v>
      </c>
      <c r="D229" s="688" t="s">
        <v>895</v>
      </c>
      <c r="E229" s="688" t="s">
        <v>1633</v>
      </c>
      <c r="F229" s="688">
        <v>21</v>
      </c>
      <c r="G229" s="688" t="s">
        <v>2303</v>
      </c>
      <c r="H229" s="708" t="s">
        <v>2247</v>
      </c>
      <c r="I229" s="679">
        <v>3314789</v>
      </c>
      <c r="J229" s="679">
        <v>0</v>
      </c>
      <c r="K229" s="679">
        <v>0</v>
      </c>
      <c r="L229" s="679">
        <v>0</v>
      </c>
      <c r="M229" s="679">
        <v>0</v>
      </c>
      <c r="N229" s="679">
        <v>585000</v>
      </c>
      <c r="O229" s="679">
        <v>2729789</v>
      </c>
      <c r="P229" s="679">
        <v>46874.134931100001</v>
      </c>
      <c r="Q229" s="679">
        <v>226627.08278</v>
      </c>
      <c r="R229" s="697">
        <v>0.36487425000000001</v>
      </c>
      <c r="S229" s="697">
        <v>0.35785542089557476</v>
      </c>
      <c r="T229" s="697">
        <v>4.39537081763436</v>
      </c>
      <c r="U229" s="688"/>
      <c r="V229" s="679">
        <v>25169630.530000001</v>
      </c>
      <c r="W229" s="688"/>
      <c r="X229" s="697">
        <v>0</v>
      </c>
      <c r="Y229" s="688"/>
      <c r="Z229" s="688"/>
      <c r="AA229" s="688"/>
      <c r="AB229" s="697" t="s">
        <v>1954</v>
      </c>
      <c r="AC229" s="835"/>
      <c r="AD229" s="688"/>
    </row>
    <row r="230" spans="1:30" ht="30">
      <c r="A230" s="515">
        <v>5</v>
      </c>
      <c r="B230" s="515" t="s">
        <v>894</v>
      </c>
      <c r="C230" s="688">
        <v>54</v>
      </c>
      <c r="D230" s="515" t="s">
        <v>2248</v>
      </c>
      <c r="E230" s="688" t="s">
        <v>2249</v>
      </c>
      <c r="F230" s="688">
        <v>21</v>
      </c>
      <c r="G230" s="688" t="s">
        <v>2303</v>
      </c>
      <c r="H230" s="708" t="s">
        <v>2250</v>
      </c>
      <c r="I230" s="679">
        <v>0</v>
      </c>
      <c r="J230" s="679">
        <v>0</v>
      </c>
      <c r="K230" s="679">
        <v>0</v>
      </c>
      <c r="L230" s="679">
        <v>698947</v>
      </c>
      <c r="M230" s="679">
        <v>0</v>
      </c>
      <c r="N230" s="679">
        <v>0</v>
      </c>
      <c r="O230" s="679">
        <v>698947</v>
      </c>
      <c r="P230" s="679">
        <v>0</v>
      </c>
      <c r="Q230" s="679">
        <v>17487.65394</v>
      </c>
      <c r="R230" s="697">
        <v>2.815548E-2</v>
      </c>
      <c r="S230" s="697">
        <v>2.7613874230777217E-2</v>
      </c>
      <c r="T230" s="697">
        <v>4.5</v>
      </c>
      <c r="U230" s="688"/>
      <c r="V230" s="679" t="e">
        <v>#N/A</v>
      </c>
      <c r="W230" s="688"/>
      <c r="X230" s="697">
        <v>0</v>
      </c>
      <c r="Y230" s="688"/>
      <c r="Z230" s="688"/>
      <c r="AA230" s="688"/>
      <c r="AB230" s="697" t="e">
        <v>#N/A</v>
      </c>
      <c r="AC230" s="835"/>
      <c r="AD230" s="688"/>
    </row>
    <row r="231" spans="1:30">
      <c r="A231" s="515">
        <v>5</v>
      </c>
      <c r="B231" s="515" t="s">
        <v>894</v>
      </c>
      <c r="C231" s="688">
        <v>55</v>
      </c>
      <c r="D231" s="688" t="s">
        <v>1059</v>
      </c>
      <c r="E231" s="688" t="s">
        <v>1638</v>
      </c>
      <c r="F231" s="688">
        <v>21</v>
      </c>
      <c r="G231" s="688" t="s">
        <v>2303</v>
      </c>
      <c r="H231" s="708" t="s">
        <v>2251</v>
      </c>
      <c r="I231" s="679">
        <v>1335896</v>
      </c>
      <c r="J231" s="679">
        <v>0</v>
      </c>
      <c r="K231" s="679">
        <v>0</v>
      </c>
      <c r="L231" s="679">
        <v>0</v>
      </c>
      <c r="M231" s="679">
        <v>0</v>
      </c>
      <c r="N231" s="679">
        <v>4000</v>
      </c>
      <c r="O231" s="679">
        <v>1331896</v>
      </c>
      <c r="P231" s="679">
        <v>6606.4985290000004</v>
      </c>
      <c r="Q231" s="679">
        <v>27876.583280000003</v>
      </c>
      <c r="R231" s="697">
        <v>4.4881869999999997E-2</v>
      </c>
      <c r="S231" s="697">
        <v>4.4018509705122118E-2</v>
      </c>
      <c r="T231" s="697">
        <v>2.4004916706167299</v>
      </c>
      <c r="U231" s="688"/>
      <c r="V231" s="679" t="e">
        <v>#N/A</v>
      </c>
      <c r="W231" s="688"/>
      <c r="X231" s="697">
        <v>0</v>
      </c>
      <c r="Y231" s="688"/>
      <c r="Z231" s="688"/>
      <c r="AA231" s="688"/>
      <c r="AB231" s="697" t="e">
        <v>#N/A</v>
      </c>
      <c r="AC231" s="835"/>
      <c r="AD231" s="688"/>
    </row>
    <row r="232" spans="1:30">
      <c r="A232" s="515">
        <v>5</v>
      </c>
      <c r="B232" s="515" t="s">
        <v>894</v>
      </c>
      <c r="C232" s="688">
        <v>56</v>
      </c>
      <c r="D232" s="688" t="s">
        <v>896</v>
      </c>
      <c r="E232" s="688" t="s">
        <v>1639</v>
      </c>
      <c r="F232" s="688">
        <v>21</v>
      </c>
      <c r="G232" s="688" t="s">
        <v>2303</v>
      </c>
      <c r="H232" s="708" t="s">
        <v>628</v>
      </c>
      <c r="I232" s="679">
        <v>10406133</v>
      </c>
      <c r="J232" s="679">
        <v>0</v>
      </c>
      <c r="K232" s="679">
        <v>0</v>
      </c>
      <c r="L232" s="679">
        <v>0</v>
      </c>
      <c r="M232" s="679">
        <v>0</v>
      </c>
      <c r="N232" s="679">
        <v>697500</v>
      </c>
      <c r="O232" s="679">
        <v>9708633</v>
      </c>
      <c r="P232" s="679">
        <v>274268.88225000002</v>
      </c>
      <c r="Q232" s="679">
        <v>621449.59833000007</v>
      </c>
      <c r="R232" s="697">
        <v>1.00054658</v>
      </c>
      <c r="S232" s="697">
        <v>0.98129978486134428</v>
      </c>
      <c r="T232" s="697">
        <v>8.0977750086327198</v>
      </c>
      <c r="U232" s="688"/>
      <c r="V232" s="679">
        <v>312310029.88999999</v>
      </c>
      <c r="W232" s="688"/>
      <c r="X232" s="697">
        <v>0</v>
      </c>
      <c r="Y232" s="688"/>
      <c r="Z232" s="688"/>
      <c r="AA232" s="688"/>
      <c r="AB232" s="697" t="s">
        <v>1954</v>
      </c>
      <c r="AC232" s="835"/>
      <c r="AD232" s="688"/>
    </row>
    <row r="233" spans="1:30">
      <c r="B233" s="515" t="s">
        <v>894</v>
      </c>
      <c r="C233" s="688">
        <v>57</v>
      </c>
      <c r="D233" s="688" t="s">
        <v>1060</v>
      </c>
      <c r="E233" s="688" t="s">
        <v>1640</v>
      </c>
      <c r="F233" s="688">
        <v>21</v>
      </c>
      <c r="G233" s="688" t="s">
        <v>2303</v>
      </c>
      <c r="H233" s="708" t="s">
        <v>629</v>
      </c>
      <c r="I233" s="679">
        <v>2040500</v>
      </c>
      <c r="J233" s="679">
        <v>0</v>
      </c>
      <c r="K233" s="679">
        <v>0</v>
      </c>
      <c r="L233" s="679">
        <v>0</v>
      </c>
      <c r="M233" s="679">
        <v>0</v>
      </c>
      <c r="N233" s="679">
        <v>150000</v>
      </c>
      <c r="O233" s="679">
        <v>1890500</v>
      </c>
      <c r="P233" s="679">
        <v>19850.25</v>
      </c>
      <c r="Q233" s="679">
        <v>49568.91</v>
      </c>
      <c r="R233" s="697">
        <v>7.9806959999999996E-2</v>
      </c>
      <c r="S233" s="697">
        <v>7.8271771113096203E-2</v>
      </c>
      <c r="T233" s="697">
        <v>0.43459770114942498</v>
      </c>
      <c r="U233" s="688"/>
      <c r="V233" s="679">
        <v>17136000</v>
      </c>
      <c r="W233" s="688"/>
      <c r="X233" s="697">
        <v>0</v>
      </c>
      <c r="Y233" s="688"/>
      <c r="Z233" s="688"/>
      <c r="AA233" s="688"/>
      <c r="AB233" s="697" t="s">
        <v>1954</v>
      </c>
      <c r="AC233" s="835"/>
      <c r="AD233" s="688"/>
    </row>
    <row r="234" spans="1:30">
      <c r="A234" s="515">
        <v>9</v>
      </c>
      <c r="B234" s="515" t="s">
        <v>914</v>
      </c>
      <c r="C234" s="688">
        <v>58</v>
      </c>
      <c r="D234" s="688" t="s">
        <v>1107</v>
      </c>
      <c r="E234" s="688" t="s">
        <v>1674</v>
      </c>
      <c r="F234" s="688">
        <v>21</v>
      </c>
      <c r="G234" s="688" t="s">
        <v>2303</v>
      </c>
      <c r="H234" s="708" t="s">
        <v>1108</v>
      </c>
      <c r="I234" s="679">
        <v>1292159</v>
      </c>
      <c r="J234" s="679">
        <v>0</v>
      </c>
      <c r="K234" s="679">
        <v>0</v>
      </c>
      <c r="L234" s="679">
        <v>0</v>
      </c>
      <c r="M234" s="679">
        <v>0</v>
      </c>
      <c r="N234" s="679">
        <v>85800</v>
      </c>
      <c r="O234" s="679">
        <v>1206359</v>
      </c>
      <c r="P234" s="679">
        <v>25499.788710099998</v>
      </c>
      <c r="Q234" s="679">
        <v>270405.36985000002</v>
      </c>
      <c r="R234" s="697">
        <v>0.43535817999999998</v>
      </c>
      <c r="S234" s="697">
        <v>0.4269835107661501</v>
      </c>
      <c r="T234" s="697">
        <v>9.1390833333333301</v>
      </c>
      <c r="U234" s="688"/>
      <c r="V234" s="679" t="e">
        <v>#N/A</v>
      </c>
      <c r="W234" s="688"/>
      <c r="X234" s="697">
        <v>0</v>
      </c>
      <c r="Y234" s="688"/>
      <c r="Z234" s="688"/>
      <c r="AA234" s="688"/>
      <c r="AB234" s="697" t="e">
        <v>#N/A</v>
      </c>
      <c r="AC234" s="835"/>
      <c r="AD234" s="688"/>
    </row>
    <row r="235" spans="1:30">
      <c r="A235" s="515">
        <v>5</v>
      </c>
      <c r="B235" s="515" t="s">
        <v>894</v>
      </c>
      <c r="C235" s="688">
        <v>59</v>
      </c>
      <c r="D235" s="688" t="s">
        <v>1065</v>
      </c>
      <c r="E235" s="688" t="s">
        <v>1641</v>
      </c>
      <c r="F235" s="688">
        <v>21</v>
      </c>
      <c r="G235" s="688" t="s">
        <v>2303</v>
      </c>
      <c r="H235" s="708" t="s">
        <v>630</v>
      </c>
      <c r="I235" s="679">
        <v>2922</v>
      </c>
      <c r="J235" s="679">
        <v>0</v>
      </c>
      <c r="K235" s="679">
        <v>0</v>
      </c>
      <c r="L235" s="679">
        <v>0</v>
      </c>
      <c r="M235" s="679">
        <v>0</v>
      </c>
      <c r="N235" s="679">
        <v>0</v>
      </c>
      <c r="O235" s="679">
        <v>2922</v>
      </c>
      <c r="P235" s="679">
        <v>0</v>
      </c>
      <c r="Q235" s="679">
        <v>0</v>
      </c>
      <c r="R235" s="697">
        <v>0</v>
      </c>
      <c r="S235" s="697">
        <v>0</v>
      </c>
      <c r="T235" s="697">
        <v>0.16491703352522799</v>
      </c>
      <c r="U235" s="688"/>
      <c r="V235" s="679" t="e">
        <v>#N/A</v>
      </c>
      <c r="W235" s="688"/>
      <c r="X235" s="697">
        <v>0</v>
      </c>
      <c r="Y235" s="688"/>
      <c r="Z235" s="688"/>
      <c r="AA235" s="688"/>
      <c r="AB235" s="697" t="e">
        <v>#N/A</v>
      </c>
      <c r="AC235" s="835" t="s">
        <v>2226</v>
      </c>
      <c r="AD235" s="688"/>
    </row>
    <row r="236" spans="1:30">
      <c r="C236" s="688"/>
      <c r="D236" s="688"/>
      <c r="E236" s="688"/>
      <c r="F236" s="688"/>
      <c r="G236" s="701" t="s">
        <v>2252</v>
      </c>
      <c r="H236" s="710"/>
      <c r="I236" s="492">
        <v>19396271</v>
      </c>
      <c r="J236" s="492">
        <v>0</v>
      </c>
      <c r="K236" s="492">
        <v>0</v>
      </c>
      <c r="L236" s="492">
        <v>698947</v>
      </c>
      <c r="M236" s="649">
        <v>0</v>
      </c>
      <c r="N236" s="492">
        <v>1734300</v>
      </c>
      <c r="O236" s="492">
        <v>18360918</v>
      </c>
      <c r="P236" s="492">
        <v>379218.94716139999</v>
      </c>
      <c r="Q236" s="492">
        <v>1244487.5595000002</v>
      </c>
      <c r="R236" s="493">
        <v>2.0036504499999999</v>
      </c>
      <c r="S236" s="493">
        <v>1.9651076735453674</v>
      </c>
      <c r="T236" s="626"/>
      <c r="U236" s="688"/>
      <c r="V236" s="679" t="e">
        <v>#N/A</v>
      </c>
      <c r="W236" s="688">
        <v>0</v>
      </c>
      <c r="X236" s="697">
        <v>0</v>
      </c>
      <c r="Y236" s="688">
        <v>0</v>
      </c>
      <c r="Z236" s="688">
        <v>0</v>
      </c>
      <c r="AA236" s="688">
        <v>0</v>
      </c>
      <c r="AB236" s="697" t="e">
        <v>#N/A</v>
      </c>
      <c r="AC236" s="835">
        <v>0</v>
      </c>
      <c r="AD236" s="688">
        <v>0</v>
      </c>
    </row>
    <row r="237" spans="1:30">
      <c r="C237" s="688"/>
      <c r="D237" s="688"/>
      <c r="E237" s="688"/>
      <c r="F237" s="688"/>
      <c r="G237" s="701"/>
      <c r="H237" s="693" t="s">
        <v>2304</v>
      </c>
      <c r="I237" s="625"/>
      <c r="J237" s="625"/>
      <c r="K237" s="625"/>
      <c r="L237" s="625"/>
      <c r="M237" s="679"/>
      <c r="N237" s="625"/>
      <c r="O237" s="625"/>
      <c r="P237" s="625"/>
      <c r="Q237" s="625"/>
      <c r="R237" s="626"/>
      <c r="S237" s="626"/>
      <c r="T237" s="626"/>
      <c r="U237" s="688"/>
      <c r="V237" s="679"/>
      <c r="W237" s="688"/>
      <c r="X237" s="697"/>
      <c r="Y237" s="688"/>
      <c r="Z237" s="688"/>
      <c r="AA237" s="688"/>
      <c r="AB237" s="697"/>
      <c r="AC237" s="835"/>
      <c r="AD237" s="688"/>
    </row>
    <row r="238" spans="1:30">
      <c r="A238" s="515">
        <v>12</v>
      </c>
      <c r="B238" s="515" t="s">
        <v>919</v>
      </c>
      <c r="C238" s="688">
        <v>60</v>
      </c>
      <c r="D238" s="688" t="s">
        <v>1117</v>
      </c>
      <c r="E238" s="688" t="s">
        <v>1679</v>
      </c>
      <c r="F238" s="688">
        <v>22</v>
      </c>
      <c r="G238" s="688" t="s">
        <v>2304</v>
      </c>
      <c r="H238" s="708" t="s">
        <v>664</v>
      </c>
      <c r="I238" s="679">
        <v>277566</v>
      </c>
      <c r="J238" s="679">
        <v>0</v>
      </c>
      <c r="K238" s="679">
        <v>0</v>
      </c>
      <c r="L238" s="679">
        <v>0</v>
      </c>
      <c r="M238" s="679">
        <v>0</v>
      </c>
      <c r="N238" s="679">
        <v>0</v>
      </c>
      <c r="O238" s="679">
        <v>277566</v>
      </c>
      <c r="P238" s="679">
        <v>644.64656000000002</v>
      </c>
      <c r="Q238" s="679">
        <v>90489.291660000003</v>
      </c>
      <c r="R238" s="697">
        <v>0.14568961</v>
      </c>
      <c r="S238" s="697">
        <v>0.14288708638131695</v>
      </c>
      <c r="T238" s="697">
        <v>0.26842219783089</v>
      </c>
      <c r="U238" s="688"/>
      <c r="V238" s="679" t="e">
        <v>#N/A</v>
      </c>
      <c r="W238" s="688"/>
      <c r="X238" s="697">
        <v>0</v>
      </c>
      <c r="Y238" s="688"/>
      <c r="Z238" s="688"/>
      <c r="AA238" s="688"/>
      <c r="AB238" s="697" t="e">
        <v>#N/A</v>
      </c>
      <c r="AC238" s="835"/>
      <c r="AD238" s="688"/>
    </row>
    <row r="239" spans="1:30">
      <c r="A239" s="515">
        <v>9</v>
      </c>
      <c r="B239" s="515" t="s">
        <v>914</v>
      </c>
      <c r="C239" s="688">
        <v>61</v>
      </c>
      <c r="D239" s="688" t="s">
        <v>1106</v>
      </c>
      <c r="E239" s="688" t="s">
        <v>1672</v>
      </c>
      <c r="F239" s="688">
        <v>22</v>
      </c>
      <c r="G239" s="688" t="s">
        <v>2304</v>
      </c>
      <c r="H239" s="708" t="s">
        <v>658</v>
      </c>
      <c r="I239" s="679">
        <v>158577</v>
      </c>
      <c r="J239" s="679">
        <v>0</v>
      </c>
      <c r="K239" s="679">
        <v>0</v>
      </c>
      <c r="L239" s="679">
        <v>0</v>
      </c>
      <c r="M239" s="679">
        <v>0</v>
      </c>
      <c r="N239" s="679">
        <v>18000</v>
      </c>
      <c r="O239" s="679">
        <v>140577</v>
      </c>
      <c r="P239" s="679">
        <v>913.75049999999999</v>
      </c>
      <c r="Q239" s="679">
        <v>20945.973000000002</v>
      </c>
      <c r="R239" s="697">
        <v>3.3723450000000002E-2</v>
      </c>
      <c r="S239" s="697">
        <v>3.3074731810667071E-2</v>
      </c>
      <c r="T239" s="697">
        <v>0.65984892713822496</v>
      </c>
      <c r="U239" s="688"/>
      <c r="V239" s="679">
        <v>1216751.3999999999</v>
      </c>
      <c r="W239" s="688"/>
      <c r="X239" s="697">
        <v>0</v>
      </c>
      <c r="Y239" s="688"/>
      <c r="Z239" s="688"/>
      <c r="AA239" s="688"/>
      <c r="AB239" s="697" t="s">
        <v>1954</v>
      </c>
      <c r="AC239" s="835"/>
      <c r="AD239" s="688"/>
    </row>
    <row r="240" spans="1:30">
      <c r="A240" s="515">
        <v>12</v>
      </c>
      <c r="B240" s="515" t="s">
        <v>919</v>
      </c>
      <c r="C240" s="688">
        <v>62</v>
      </c>
      <c r="D240" s="688" t="s">
        <v>1123</v>
      </c>
      <c r="E240" s="688" t="s">
        <v>1683</v>
      </c>
      <c r="F240" s="688">
        <v>22</v>
      </c>
      <c r="G240" s="688" t="s">
        <v>2304</v>
      </c>
      <c r="H240" s="708" t="s">
        <v>668</v>
      </c>
      <c r="I240" s="679">
        <v>1359711</v>
      </c>
      <c r="J240" s="679">
        <v>0</v>
      </c>
      <c r="K240" s="679">
        <v>0</v>
      </c>
      <c r="L240" s="679">
        <v>0</v>
      </c>
      <c r="M240" s="679">
        <v>0</v>
      </c>
      <c r="N240" s="679">
        <v>142500</v>
      </c>
      <c r="O240" s="679">
        <v>1217211</v>
      </c>
      <c r="P240" s="679">
        <v>2945.6508371</v>
      </c>
      <c r="Q240" s="679">
        <v>204491.448</v>
      </c>
      <c r="R240" s="697">
        <v>0.32923542</v>
      </c>
      <c r="S240" s="697">
        <v>0.32290215404053901</v>
      </c>
      <c r="T240" s="697">
        <v>2.7047630687184001</v>
      </c>
      <c r="U240" s="688"/>
      <c r="V240" s="679">
        <v>26487204.059999999</v>
      </c>
      <c r="W240" s="688"/>
      <c r="X240" s="697">
        <v>0</v>
      </c>
      <c r="Y240" s="688"/>
      <c r="Z240" s="688"/>
      <c r="AA240" s="688"/>
      <c r="AB240" s="697" t="s">
        <v>1954</v>
      </c>
      <c r="AC240" s="835"/>
      <c r="AD240" s="688"/>
    </row>
    <row r="241" spans="1:30">
      <c r="A241" s="515">
        <v>12</v>
      </c>
      <c r="B241" s="515" t="s">
        <v>919</v>
      </c>
      <c r="C241" s="688">
        <v>63</v>
      </c>
      <c r="D241" s="688" t="s">
        <v>920</v>
      </c>
      <c r="E241" s="688" t="s">
        <v>1684</v>
      </c>
      <c r="F241" s="688">
        <v>22</v>
      </c>
      <c r="G241" s="688" t="s">
        <v>2304</v>
      </c>
      <c r="H241" s="708" t="s">
        <v>669</v>
      </c>
      <c r="I241" s="679">
        <v>2617989</v>
      </c>
      <c r="J241" s="679">
        <v>0</v>
      </c>
      <c r="K241" s="679">
        <v>0</v>
      </c>
      <c r="L241" s="679">
        <v>0</v>
      </c>
      <c r="M241" s="679">
        <v>0</v>
      </c>
      <c r="N241" s="679">
        <v>25000</v>
      </c>
      <c r="O241" s="679">
        <v>2592989</v>
      </c>
      <c r="P241" s="679">
        <v>22403.4249743</v>
      </c>
      <c r="Q241" s="679">
        <v>597269.08626000001</v>
      </c>
      <c r="R241" s="697">
        <v>0.96161545999999998</v>
      </c>
      <c r="S241" s="697">
        <v>0.94311755519076035</v>
      </c>
      <c r="T241" s="697">
        <v>1.81581862745098</v>
      </c>
      <c r="U241" s="688"/>
      <c r="V241" s="679">
        <v>95049139.140000001</v>
      </c>
      <c r="W241" s="688"/>
      <c r="X241" s="697">
        <v>0</v>
      </c>
      <c r="Y241" s="688"/>
      <c r="Z241" s="688"/>
      <c r="AA241" s="688"/>
      <c r="AB241" s="697" t="s">
        <v>1954</v>
      </c>
      <c r="AC241" s="835"/>
      <c r="AD241" s="688"/>
    </row>
    <row r="242" spans="1:30">
      <c r="A242" s="515">
        <v>9</v>
      </c>
      <c r="B242" s="515" t="s">
        <v>914</v>
      </c>
      <c r="C242" s="688">
        <v>64</v>
      </c>
      <c r="D242" s="688" t="s">
        <v>915</v>
      </c>
      <c r="E242" s="688" t="s">
        <v>1673</v>
      </c>
      <c r="F242" s="688">
        <v>22</v>
      </c>
      <c r="G242" s="688" t="s">
        <v>2304</v>
      </c>
      <c r="H242" s="708" t="s">
        <v>659</v>
      </c>
      <c r="I242" s="679">
        <v>463752</v>
      </c>
      <c r="J242" s="679">
        <v>0</v>
      </c>
      <c r="K242" s="679">
        <v>0</v>
      </c>
      <c r="L242" s="679">
        <v>0</v>
      </c>
      <c r="M242" s="679">
        <v>0</v>
      </c>
      <c r="N242" s="679">
        <v>23750</v>
      </c>
      <c r="O242" s="679">
        <v>440002</v>
      </c>
      <c r="P242" s="679">
        <v>30822.140100000001</v>
      </c>
      <c r="Q242" s="679">
        <v>512386.72901999997</v>
      </c>
      <c r="R242" s="697">
        <v>0.82495313000000003</v>
      </c>
      <c r="S242" s="697">
        <v>0.80908409677036441</v>
      </c>
      <c r="T242" s="697">
        <v>3.5482315371836801</v>
      </c>
      <c r="U242" s="688"/>
      <c r="V242" s="679">
        <v>135009000</v>
      </c>
      <c r="W242" s="688"/>
      <c r="X242" s="697">
        <v>0</v>
      </c>
      <c r="Y242" s="688"/>
      <c r="Z242" s="688"/>
      <c r="AA242" s="688"/>
      <c r="AB242" s="697" t="s">
        <v>1954</v>
      </c>
      <c r="AC242" s="835"/>
      <c r="AD242" s="688"/>
    </row>
    <row r="243" spans="1:30">
      <c r="A243" s="515">
        <v>12</v>
      </c>
      <c r="B243" s="515" t="s">
        <v>919</v>
      </c>
      <c r="C243" s="688">
        <v>65</v>
      </c>
      <c r="D243" s="688" t="s">
        <v>1124</v>
      </c>
      <c r="E243" s="688" t="s">
        <v>1685</v>
      </c>
      <c r="F243" s="688">
        <v>22</v>
      </c>
      <c r="G243" s="688" t="s">
        <v>2304</v>
      </c>
      <c r="H243" s="708" t="s">
        <v>670</v>
      </c>
      <c r="I243" s="679">
        <v>604806</v>
      </c>
      <c r="J243" s="679">
        <v>0</v>
      </c>
      <c r="K243" s="679">
        <v>0</v>
      </c>
      <c r="L243" s="679">
        <v>0</v>
      </c>
      <c r="M243" s="679">
        <v>0</v>
      </c>
      <c r="N243" s="679">
        <v>7820</v>
      </c>
      <c r="O243" s="679">
        <v>596986</v>
      </c>
      <c r="P243" s="679">
        <v>74738.788805000004</v>
      </c>
      <c r="Q243" s="679">
        <v>597821.78039999993</v>
      </c>
      <c r="R243" s="697">
        <v>0.96250530999999995</v>
      </c>
      <c r="S243" s="697">
        <v>0.9439902866916472</v>
      </c>
      <c r="T243" s="697">
        <v>0.75952417302798902</v>
      </c>
      <c r="U243" s="688"/>
      <c r="V243" s="679">
        <v>166892447.62</v>
      </c>
      <c r="W243" s="688"/>
      <c r="X243" s="697">
        <v>0</v>
      </c>
      <c r="Y243" s="688"/>
      <c r="Z243" s="688"/>
      <c r="AA243" s="688"/>
      <c r="AB243" s="697" t="s">
        <v>1954</v>
      </c>
      <c r="AC243" s="835"/>
      <c r="AD243" s="688"/>
    </row>
    <row r="244" spans="1:30">
      <c r="A244" s="515">
        <v>9</v>
      </c>
      <c r="B244" s="515" t="s">
        <v>914</v>
      </c>
      <c r="C244" s="688">
        <v>66</v>
      </c>
      <c r="D244" s="688" t="s">
        <v>916</v>
      </c>
      <c r="E244" s="688" t="s">
        <v>1551</v>
      </c>
      <c r="F244" s="688">
        <v>22</v>
      </c>
      <c r="G244" s="688" t="s">
        <v>2304</v>
      </c>
      <c r="H244" s="708" t="s">
        <v>660</v>
      </c>
      <c r="I244" s="679">
        <v>617579</v>
      </c>
      <c r="J244" s="679">
        <v>0</v>
      </c>
      <c r="K244" s="679">
        <v>0</v>
      </c>
      <c r="L244" s="679">
        <v>0</v>
      </c>
      <c r="M244" s="679">
        <v>0</v>
      </c>
      <c r="N244" s="679">
        <v>36450</v>
      </c>
      <c r="O244" s="679">
        <v>581129</v>
      </c>
      <c r="P244" s="679">
        <v>97750.213365899996</v>
      </c>
      <c r="Q244" s="679">
        <v>363019.66372000001</v>
      </c>
      <c r="R244" s="697">
        <v>0.58446909000000002</v>
      </c>
      <c r="S244" s="697">
        <v>0.57322608119171869</v>
      </c>
      <c r="T244" s="697">
        <v>1.3120257379917499</v>
      </c>
      <c r="U244" s="688"/>
      <c r="V244" s="679">
        <v>41169725</v>
      </c>
      <c r="W244" s="688"/>
      <c r="X244" s="697">
        <v>0</v>
      </c>
      <c r="Y244" s="688"/>
      <c r="Z244" s="688"/>
      <c r="AA244" s="688"/>
      <c r="AB244" s="697" t="s">
        <v>1954</v>
      </c>
      <c r="AC244" s="835"/>
      <c r="AD244" s="688"/>
    </row>
    <row r="245" spans="1:30">
      <c r="A245" s="515">
        <v>12</v>
      </c>
      <c r="B245" s="515" t="s">
        <v>919</v>
      </c>
      <c r="C245" s="688">
        <v>67</v>
      </c>
      <c r="D245" s="688" t="s">
        <v>921</v>
      </c>
      <c r="E245" s="688" t="s">
        <v>1686</v>
      </c>
      <c r="F245" s="688">
        <v>22</v>
      </c>
      <c r="G245" s="688" t="s">
        <v>2304</v>
      </c>
      <c r="H245" s="708" t="s">
        <v>922</v>
      </c>
      <c r="I245" s="679">
        <v>1883190</v>
      </c>
      <c r="J245" s="679">
        <v>0</v>
      </c>
      <c r="K245" s="679">
        <v>0</v>
      </c>
      <c r="L245" s="679">
        <v>0</v>
      </c>
      <c r="M245" s="679">
        <v>0</v>
      </c>
      <c r="N245" s="679">
        <v>198500</v>
      </c>
      <c r="O245" s="679">
        <v>1684690</v>
      </c>
      <c r="P245" s="679">
        <v>104776.23215889999</v>
      </c>
      <c r="Q245" s="679">
        <v>698421.93329999992</v>
      </c>
      <c r="R245" s="697">
        <v>1.1244736200000001</v>
      </c>
      <c r="S245" s="697">
        <v>1.1028429252050074</v>
      </c>
      <c r="T245" s="697">
        <v>2.0470146416182402</v>
      </c>
      <c r="U245" s="688"/>
      <c r="V245" s="679">
        <v>645157018.74000001</v>
      </c>
      <c r="W245" s="688"/>
      <c r="X245" s="697">
        <v>0</v>
      </c>
      <c r="Y245" s="688"/>
      <c r="Z245" s="688"/>
      <c r="AA245" s="688"/>
      <c r="AB245" s="697" t="s">
        <v>1954</v>
      </c>
      <c r="AC245" s="835"/>
      <c r="AD245" s="688"/>
    </row>
    <row r="246" spans="1:30">
      <c r="C246" s="688"/>
      <c r="D246" s="688"/>
      <c r="E246" s="688"/>
      <c r="F246" s="688"/>
      <c r="G246" s="701" t="s">
        <v>2253</v>
      </c>
      <c r="H246" s="710"/>
      <c r="I246" s="492">
        <v>7983170</v>
      </c>
      <c r="J246" s="492">
        <v>0</v>
      </c>
      <c r="K246" s="492">
        <v>0</v>
      </c>
      <c r="L246" s="492">
        <v>0</v>
      </c>
      <c r="M246" s="649">
        <v>0</v>
      </c>
      <c r="N246" s="492">
        <v>452020</v>
      </c>
      <c r="O246" s="492">
        <v>7531150</v>
      </c>
      <c r="P246" s="492">
        <v>334994.84730119997</v>
      </c>
      <c r="Q246" s="492">
        <v>3084845.9053600002</v>
      </c>
      <c r="R246" s="493">
        <v>4.9666650900000002</v>
      </c>
      <c r="S246" s="493">
        <v>4.871124917282021</v>
      </c>
      <c r="T246" s="626"/>
      <c r="U246" s="688"/>
      <c r="V246" s="679" t="e">
        <v>#N/A</v>
      </c>
      <c r="W246" s="688">
        <v>0</v>
      </c>
      <c r="X246" s="697">
        <v>0</v>
      </c>
      <c r="Y246" s="688">
        <v>0</v>
      </c>
      <c r="Z246" s="688">
        <v>0</v>
      </c>
      <c r="AA246" s="688">
        <v>0</v>
      </c>
      <c r="AB246" s="697" t="e">
        <v>#N/A</v>
      </c>
      <c r="AC246" s="835">
        <v>0</v>
      </c>
      <c r="AD246" s="688">
        <v>0</v>
      </c>
    </row>
    <row r="247" spans="1:30">
      <c r="C247" s="688"/>
      <c r="D247" s="688"/>
      <c r="E247" s="688"/>
      <c r="F247" s="688"/>
      <c r="G247" s="701"/>
      <c r="H247" s="693" t="s">
        <v>2190</v>
      </c>
      <c r="I247" s="625"/>
      <c r="J247" s="625"/>
      <c r="K247" s="625"/>
      <c r="L247" s="625"/>
      <c r="M247" s="679"/>
      <c r="N247" s="625"/>
      <c r="O247" s="625"/>
      <c r="P247" s="625"/>
      <c r="Q247" s="625"/>
      <c r="R247" s="626"/>
      <c r="S247" s="626"/>
      <c r="T247" s="626"/>
      <c r="U247" s="688"/>
      <c r="V247" s="679"/>
      <c r="W247" s="688"/>
      <c r="X247" s="697"/>
      <c r="Y247" s="688"/>
      <c r="Z247" s="688"/>
      <c r="AA247" s="688"/>
      <c r="AB247" s="697"/>
      <c r="AC247" s="835"/>
      <c r="AD247" s="688"/>
    </row>
    <row r="248" spans="1:30">
      <c r="A248" s="515">
        <v>12</v>
      </c>
      <c r="B248" s="515" t="s">
        <v>919</v>
      </c>
      <c r="C248" s="688">
        <v>68</v>
      </c>
      <c r="D248" s="688" t="s">
        <v>1115</v>
      </c>
      <c r="E248" s="688" t="s">
        <v>1678</v>
      </c>
      <c r="F248" s="688">
        <v>23</v>
      </c>
      <c r="G248" s="688" t="s">
        <v>2190</v>
      </c>
      <c r="H248" s="708" t="s">
        <v>1116</v>
      </c>
      <c r="I248" s="679">
        <v>1231220</v>
      </c>
      <c r="J248" s="679">
        <v>0</v>
      </c>
      <c r="K248" s="679">
        <v>0</v>
      </c>
      <c r="L248" s="679">
        <v>0</v>
      </c>
      <c r="M248" s="679">
        <v>0</v>
      </c>
      <c r="N248" s="679">
        <v>39300</v>
      </c>
      <c r="O248" s="679">
        <v>1191920</v>
      </c>
      <c r="P248" s="679">
        <v>8883.2675732999996</v>
      </c>
      <c r="Q248" s="679">
        <v>202626.4</v>
      </c>
      <c r="R248" s="697">
        <v>0.32623265000000001</v>
      </c>
      <c r="S248" s="697">
        <v>0.31995715060651275</v>
      </c>
      <c r="T248" s="697">
        <v>4.1386111111111097</v>
      </c>
      <c r="U248" s="688"/>
      <c r="V248" s="679" t="e">
        <v>#N/A</v>
      </c>
      <c r="W248" s="688"/>
      <c r="X248" s="697">
        <v>0</v>
      </c>
      <c r="Y248" s="688"/>
      <c r="Z248" s="688"/>
      <c r="AA248" s="688"/>
      <c r="AB248" s="697" t="e">
        <v>#N/A</v>
      </c>
      <c r="AC248" s="835"/>
      <c r="AD248" s="688"/>
    </row>
    <row r="249" spans="1:30">
      <c r="A249" s="515">
        <v>12</v>
      </c>
      <c r="B249" s="515" t="s">
        <v>919</v>
      </c>
      <c r="C249" s="688">
        <v>69</v>
      </c>
      <c r="D249" s="688" t="s">
        <v>1118</v>
      </c>
      <c r="E249" s="688" t="s">
        <v>1680</v>
      </c>
      <c r="F249" s="688">
        <v>23</v>
      </c>
      <c r="G249" s="688" t="s">
        <v>2190</v>
      </c>
      <c r="H249" s="708" t="s">
        <v>665</v>
      </c>
      <c r="I249" s="679">
        <v>1455160</v>
      </c>
      <c r="J249" s="679">
        <v>0</v>
      </c>
      <c r="K249" s="679">
        <v>0</v>
      </c>
      <c r="L249" s="679">
        <v>0</v>
      </c>
      <c r="M249" s="679">
        <v>0</v>
      </c>
      <c r="N249" s="679">
        <v>30000</v>
      </c>
      <c r="O249" s="679">
        <v>1425160</v>
      </c>
      <c r="P249" s="679">
        <v>37225.179021300006</v>
      </c>
      <c r="Q249" s="679">
        <v>96868.125200000009</v>
      </c>
      <c r="R249" s="697">
        <v>0.15595966999999999</v>
      </c>
      <c r="S249" s="697">
        <v>0.15295958139505483</v>
      </c>
      <c r="T249" s="697">
        <v>10.6879652023923</v>
      </c>
      <c r="U249" s="688"/>
      <c r="V249" s="679">
        <v>47126590</v>
      </c>
      <c r="W249" s="688"/>
      <c r="X249" s="697">
        <v>0</v>
      </c>
      <c r="Y249" s="688"/>
      <c r="Z249" s="688"/>
      <c r="AA249" s="688"/>
      <c r="AB249" s="697" t="s">
        <v>1954</v>
      </c>
      <c r="AC249" s="835"/>
      <c r="AD249" s="688"/>
    </row>
    <row r="250" spans="1:30">
      <c r="A250" s="515">
        <v>12</v>
      </c>
      <c r="B250" s="515" t="s">
        <v>919</v>
      </c>
      <c r="C250" s="688">
        <v>70</v>
      </c>
      <c r="D250" s="688" t="s">
        <v>1120</v>
      </c>
      <c r="E250" s="688" t="s">
        <v>1681</v>
      </c>
      <c r="F250" s="688">
        <v>23</v>
      </c>
      <c r="G250" s="688" t="s">
        <v>2190</v>
      </c>
      <c r="H250" s="708" t="s">
        <v>667</v>
      </c>
      <c r="I250" s="679">
        <v>511074</v>
      </c>
      <c r="J250" s="679">
        <v>380</v>
      </c>
      <c r="K250" s="679">
        <v>0</v>
      </c>
      <c r="L250" s="679">
        <v>0</v>
      </c>
      <c r="M250" s="679">
        <v>0</v>
      </c>
      <c r="N250" s="679">
        <v>900</v>
      </c>
      <c r="O250" s="679">
        <v>510554</v>
      </c>
      <c r="P250" s="679">
        <v>25842.733192699998</v>
      </c>
      <c r="Q250" s="679">
        <v>494471.549</v>
      </c>
      <c r="R250" s="697">
        <v>0.79610932000000001</v>
      </c>
      <c r="S250" s="697">
        <v>0.78079513762287966</v>
      </c>
      <c r="T250" s="697">
        <v>6.5720206987101903</v>
      </c>
      <c r="U250" s="688"/>
      <c r="V250" s="679">
        <v>2955544.86</v>
      </c>
      <c r="W250" s="688"/>
      <c r="X250" s="697">
        <v>0</v>
      </c>
      <c r="Y250" s="688"/>
      <c r="Z250" s="688"/>
      <c r="AA250" s="688"/>
      <c r="AB250" s="697" t="s">
        <v>1954</v>
      </c>
      <c r="AC250" s="835"/>
      <c r="AD250" s="688"/>
    </row>
    <row r="251" spans="1:30">
      <c r="A251" s="515">
        <v>12</v>
      </c>
      <c r="B251" s="515" t="s">
        <v>919</v>
      </c>
      <c r="C251" s="688">
        <v>71</v>
      </c>
      <c r="D251" s="688" t="s">
        <v>1121</v>
      </c>
      <c r="E251" s="688" t="s">
        <v>1682</v>
      </c>
      <c r="F251" s="688">
        <v>23</v>
      </c>
      <c r="G251" s="688" t="s">
        <v>2190</v>
      </c>
      <c r="H251" s="489" t="s">
        <v>2254</v>
      </c>
      <c r="I251" s="679">
        <v>2934476</v>
      </c>
      <c r="J251" s="679">
        <v>0</v>
      </c>
      <c r="K251" s="679">
        <v>0</v>
      </c>
      <c r="L251" s="679">
        <v>0</v>
      </c>
      <c r="M251" s="679">
        <v>0</v>
      </c>
      <c r="N251" s="679">
        <v>27500</v>
      </c>
      <c r="O251" s="679">
        <v>2906976</v>
      </c>
      <c r="P251" s="679">
        <v>29505.806554299998</v>
      </c>
      <c r="Q251" s="679">
        <v>418546.40448000003</v>
      </c>
      <c r="R251" s="697">
        <v>0.67386827999999999</v>
      </c>
      <c r="S251" s="697">
        <v>0.66090556301657521</v>
      </c>
      <c r="T251" s="697">
        <v>4.8634980333370601</v>
      </c>
      <c r="U251" s="688"/>
      <c r="V251" s="679">
        <v>38584469.359999999</v>
      </c>
      <c r="W251" s="688"/>
      <c r="X251" s="697">
        <v>0</v>
      </c>
      <c r="Y251" s="688"/>
      <c r="Z251" s="688"/>
      <c r="AA251" s="688"/>
      <c r="AB251" s="697" t="s">
        <v>1954</v>
      </c>
      <c r="AC251" s="835"/>
      <c r="AD251" s="688"/>
    </row>
    <row r="252" spans="1:30">
      <c r="C252" s="688"/>
      <c r="D252" s="688"/>
      <c r="E252" s="688"/>
      <c r="F252" s="688"/>
      <c r="G252" s="701" t="s">
        <v>2255</v>
      </c>
      <c r="H252" s="710"/>
      <c r="I252" s="492">
        <v>6131930</v>
      </c>
      <c r="J252" s="492">
        <v>380</v>
      </c>
      <c r="K252" s="492">
        <v>0</v>
      </c>
      <c r="L252" s="492">
        <v>0</v>
      </c>
      <c r="M252" s="649">
        <v>0</v>
      </c>
      <c r="N252" s="492">
        <v>97700</v>
      </c>
      <c r="O252" s="492">
        <v>6034610</v>
      </c>
      <c r="P252" s="492">
        <v>101456.9863416</v>
      </c>
      <c r="Q252" s="492">
        <v>1212512.4786800002</v>
      </c>
      <c r="R252" s="493">
        <v>1.95216992</v>
      </c>
      <c r="S252" s="493">
        <v>1.9146174326410224</v>
      </c>
      <c r="T252" s="626"/>
      <c r="U252" s="688"/>
      <c r="V252" s="679" t="e">
        <v>#N/A</v>
      </c>
      <c r="W252" s="688">
        <v>0</v>
      </c>
      <c r="X252" s="697">
        <v>0</v>
      </c>
      <c r="Y252" s="688">
        <v>0</v>
      </c>
      <c r="Z252" s="688">
        <v>0</v>
      </c>
      <c r="AA252" s="688">
        <v>0</v>
      </c>
      <c r="AB252" s="697" t="e">
        <v>#N/A</v>
      </c>
      <c r="AC252" s="835">
        <v>0</v>
      </c>
      <c r="AD252" s="688">
        <v>0</v>
      </c>
    </row>
    <row r="253" spans="1:30">
      <c r="C253" s="688"/>
      <c r="D253" s="688"/>
      <c r="E253" s="688"/>
      <c r="F253" s="688"/>
      <c r="G253" s="701"/>
      <c r="H253" s="693" t="s">
        <v>2192</v>
      </c>
      <c r="I253" s="625"/>
      <c r="J253" s="625"/>
      <c r="K253" s="625"/>
      <c r="L253" s="625"/>
      <c r="M253" s="679"/>
      <c r="N253" s="625"/>
      <c r="O253" s="625"/>
      <c r="P253" s="625"/>
      <c r="Q253" s="625"/>
      <c r="R253" s="626"/>
      <c r="S253" s="626"/>
      <c r="T253" s="626"/>
      <c r="U253" s="688"/>
      <c r="V253" s="679"/>
      <c r="W253" s="688"/>
      <c r="X253" s="697"/>
      <c r="Y253" s="688"/>
      <c r="Z253" s="688"/>
      <c r="AA253" s="688"/>
      <c r="AB253" s="697"/>
      <c r="AC253" s="835"/>
      <c r="AD253" s="688"/>
    </row>
    <row r="254" spans="1:30">
      <c r="A254" s="515">
        <v>15</v>
      </c>
      <c r="B254" s="515" t="s">
        <v>928</v>
      </c>
      <c r="C254" s="688">
        <v>72</v>
      </c>
      <c r="D254" s="688" t="s">
        <v>1159</v>
      </c>
      <c r="E254" s="688" t="s">
        <v>1716</v>
      </c>
      <c r="F254" s="688">
        <v>24</v>
      </c>
      <c r="G254" s="688" t="s">
        <v>2192</v>
      </c>
      <c r="H254" s="708" t="s">
        <v>695</v>
      </c>
      <c r="I254" s="679">
        <v>54184</v>
      </c>
      <c r="J254" s="679">
        <v>0</v>
      </c>
      <c r="K254" s="679">
        <v>0</v>
      </c>
      <c r="L254" s="679">
        <v>0</v>
      </c>
      <c r="M254" s="679">
        <v>0</v>
      </c>
      <c r="N254" s="679">
        <v>0</v>
      </c>
      <c r="O254" s="679">
        <v>54184</v>
      </c>
      <c r="P254" s="679">
        <v>0</v>
      </c>
      <c r="Q254" s="679">
        <v>0</v>
      </c>
      <c r="R254" s="697">
        <v>0</v>
      </c>
      <c r="S254" s="697">
        <v>0</v>
      </c>
      <c r="T254" s="697">
        <v>2.4629090909090898</v>
      </c>
      <c r="U254" s="688"/>
      <c r="V254" s="679">
        <v>541849.89</v>
      </c>
      <c r="W254" s="688"/>
      <c r="X254" s="697">
        <v>0</v>
      </c>
      <c r="Y254" s="688"/>
      <c r="Z254" s="688"/>
      <c r="AA254" s="688"/>
      <c r="AB254" s="697" t="s">
        <v>1954</v>
      </c>
      <c r="AC254" s="835" t="s">
        <v>2226</v>
      </c>
      <c r="AD254" s="688"/>
    </row>
    <row r="255" spans="1:30">
      <c r="A255" s="515">
        <v>8</v>
      </c>
      <c r="B255" s="515" t="s">
        <v>1089</v>
      </c>
      <c r="C255" s="688">
        <v>73</v>
      </c>
      <c r="D255" s="688" t="s">
        <v>1097</v>
      </c>
      <c r="E255" s="688" t="s">
        <v>1668</v>
      </c>
      <c r="F255" s="688">
        <v>24</v>
      </c>
      <c r="G255" s="688" t="s">
        <v>2192</v>
      </c>
      <c r="H255" s="708" t="s">
        <v>2256</v>
      </c>
      <c r="I255" s="679">
        <v>534824</v>
      </c>
      <c r="J255" s="679">
        <v>0</v>
      </c>
      <c r="K255" s="679">
        <v>0</v>
      </c>
      <c r="L255" s="679">
        <v>0</v>
      </c>
      <c r="M255" s="679">
        <v>0</v>
      </c>
      <c r="N255" s="679">
        <v>20500</v>
      </c>
      <c r="O255" s="679">
        <v>514324</v>
      </c>
      <c r="P255" s="679">
        <v>0</v>
      </c>
      <c r="Q255" s="679">
        <v>9823.5884000000005</v>
      </c>
      <c r="R255" s="697">
        <v>1.5816179999999999E-2</v>
      </c>
      <c r="S255" s="697">
        <v>1.5511934048056876E-2</v>
      </c>
      <c r="T255" s="697">
        <v>9.4371376146788908</v>
      </c>
      <c r="U255" s="688"/>
      <c r="V255" s="679">
        <v>20025312.920000002</v>
      </c>
      <c r="W255" s="688"/>
      <c r="X255" s="697">
        <v>0</v>
      </c>
      <c r="Y255" s="688"/>
      <c r="Z255" s="688"/>
      <c r="AA255" s="688"/>
      <c r="AB255" s="697" t="s">
        <v>1954</v>
      </c>
      <c r="AC255" s="835"/>
      <c r="AD255" s="688"/>
    </row>
    <row r="256" spans="1:30">
      <c r="A256" s="515">
        <v>15</v>
      </c>
      <c r="B256" s="515" t="s">
        <v>928</v>
      </c>
      <c r="C256" s="688">
        <v>74</v>
      </c>
      <c r="D256" s="688" t="s">
        <v>929</v>
      </c>
      <c r="E256" s="688" t="s">
        <v>1717</v>
      </c>
      <c r="F256" s="688">
        <v>24</v>
      </c>
      <c r="G256" s="688" t="s">
        <v>2192</v>
      </c>
      <c r="H256" s="708" t="s">
        <v>696</v>
      </c>
      <c r="I256" s="679">
        <v>9546942</v>
      </c>
      <c r="J256" s="679">
        <v>0</v>
      </c>
      <c r="K256" s="679">
        <v>0</v>
      </c>
      <c r="L256" s="679">
        <v>0</v>
      </c>
      <c r="M256" s="679">
        <v>0</v>
      </c>
      <c r="N256" s="679">
        <v>2666000</v>
      </c>
      <c r="O256" s="679">
        <v>6880942</v>
      </c>
      <c r="P256" s="679">
        <v>86600.088510000001</v>
      </c>
      <c r="Q256" s="679">
        <v>496047.10877999995</v>
      </c>
      <c r="R256" s="697">
        <v>0.79864601000000002</v>
      </c>
      <c r="S256" s="697">
        <v>0.7832830247778555</v>
      </c>
      <c r="T256" s="697">
        <v>1.72824982650797</v>
      </c>
      <c r="U256" s="688"/>
      <c r="V256" s="679">
        <v>188165942.59</v>
      </c>
      <c r="W256" s="688"/>
      <c r="X256" s="697">
        <v>0</v>
      </c>
      <c r="Y256" s="688"/>
      <c r="Z256" s="688"/>
      <c r="AA256" s="688"/>
      <c r="AB256" s="697" t="s">
        <v>1954</v>
      </c>
      <c r="AC256" s="835"/>
      <c r="AD256" s="688"/>
    </row>
    <row r="257" spans="1:30">
      <c r="A257" s="515">
        <v>8</v>
      </c>
      <c r="B257" s="515" t="s">
        <v>1089</v>
      </c>
      <c r="C257" s="688">
        <v>75</v>
      </c>
      <c r="D257" s="688" t="s">
        <v>1098</v>
      </c>
      <c r="E257" s="688" t="s">
        <v>1669</v>
      </c>
      <c r="F257" s="688">
        <v>24</v>
      </c>
      <c r="G257" s="688" t="s">
        <v>2192</v>
      </c>
      <c r="H257" s="708" t="s">
        <v>654</v>
      </c>
      <c r="I257" s="679">
        <v>1758827</v>
      </c>
      <c r="J257" s="679">
        <v>0</v>
      </c>
      <c r="K257" s="679">
        <v>0</v>
      </c>
      <c r="L257" s="679">
        <v>0</v>
      </c>
      <c r="M257" s="679">
        <v>0</v>
      </c>
      <c r="N257" s="679">
        <v>33500</v>
      </c>
      <c r="O257" s="679">
        <v>1725327</v>
      </c>
      <c r="P257" s="679">
        <v>11646.041229499999</v>
      </c>
      <c r="Q257" s="679">
        <v>275759.01441</v>
      </c>
      <c r="R257" s="697">
        <v>0.44397766</v>
      </c>
      <c r="S257" s="697">
        <v>0.43543718145653226</v>
      </c>
      <c r="T257" s="697">
        <v>6.06177623812468</v>
      </c>
      <c r="U257" s="688"/>
      <c r="V257" s="679" t="e">
        <v>#N/A</v>
      </c>
      <c r="W257" s="688"/>
      <c r="X257" s="697">
        <v>0</v>
      </c>
      <c r="Y257" s="688"/>
      <c r="Z257" s="688"/>
      <c r="AA257" s="688"/>
      <c r="AB257" s="697" t="e">
        <v>#N/A</v>
      </c>
      <c r="AC257" s="835"/>
      <c r="AD257" s="688"/>
    </row>
    <row r="258" spans="1:30">
      <c r="A258" s="515">
        <v>7</v>
      </c>
      <c r="B258" s="515" t="s">
        <v>906</v>
      </c>
      <c r="C258" s="688">
        <v>76</v>
      </c>
      <c r="D258" s="688" t="s">
        <v>909</v>
      </c>
      <c r="E258" s="688" t="s">
        <v>1549</v>
      </c>
      <c r="F258" s="688">
        <v>24</v>
      </c>
      <c r="G258" s="688" t="s">
        <v>2192</v>
      </c>
      <c r="H258" s="708" t="s">
        <v>2257</v>
      </c>
      <c r="I258" s="679">
        <v>983658</v>
      </c>
      <c r="J258" s="679">
        <v>0</v>
      </c>
      <c r="K258" s="679">
        <v>0</v>
      </c>
      <c r="L258" s="679">
        <v>0</v>
      </c>
      <c r="M258" s="679">
        <v>0</v>
      </c>
      <c r="N258" s="679">
        <v>0</v>
      </c>
      <c r="O258" s="679">
        <v>983658</v>
      </c>
      <c r="P258" s="679">
        <v>598221.4487999999</v>
      </c>
      <c r="Q258" s="679">
        <v>1078089.1680000001</v>
      </c>
      <c r="R258" s="697">
        <v>1.73574564</v>
      </c>
      <c r="S258" s="697">
        <v>1.702356347904449</v>
      </c>
      <c r="T258" s="697">
        <v>11.927464532557201</v>
      </c>
      <c r="U258" s="688"/>
      <c r="V258" s="679">
        <v>911283011.20000005</v>
      </c>
      <c r="W258" s="688"/>
      <c r="X258" s="697">
        <v>0</v>
      </c>
      <c r="Y258" s="688"/>
      <c r="Z258" s="688"/>
      <c r="AA258" s="688"/>
      <c r="AB258" s="697" t="s">
        <v>1954</v>
      </c>
      <c r="AC258" s="835"/>
      <c r="AD258" s="688"/>
    </row>
    <row r="259" spans="1:30">
      <c r="A259" s="515">
        <v>8</v>
      </c>
      <c r="B259" s="515" t="s">
        <v>1089</v>
      </c>
      <c r="C259" s="688">
        <v>77</v>
      </c>
      <c r="D259" s="688" t="s">
        <v>1101</v>
      </c>
      <c r="E259" s="688" t="s">
        <v>1670</v>
      </c>
      <c r="F259" s="688">
        <v>24</v>
      </c>
      <c r="G259" s="688" t="s">
        <v>2192</v>
      </c>
      <c r="H259" s="708" t="s">
        <v>655</v>
      </c>
      <c r="I259" s="679">
        <v>8</v>
      </c>
      <c r="J259" s="679">
        <v>0</v>
      </c>
      <c r="K259" s="679">
        <v>0</v>
      </c>
      <c r="L259" s="679">
        <v>0</v>
      </c>
      <c r="M259" s="679">
        <v>0</v>
      </c>
      <c r="N259" s="679">
        <v>0</v>
      </c>
      <c r="O259" s="679">
        <v>8</v>
      </c>
      <c r="P259" s="679">
        <v>0</v>
      </c>
      <c r="Q259" s="679">
        <v>0.12768000000000002</v>
      </c>
      <c r="R259" s="697">
        <v>2.1E-7</v>
      </c>
      <c r="S259" s="697">
        <v>2.0161306221420087E-7</v>
      </c>
      <c r="T259" s="697">
        <v>0</v>
      </c>
      <c r="U259" s="688"/>
      <c r="V259" s="679" t="e">
        <v>#N/A</v>
      </c>
      <c r="W259" s="688"/>
      <c r="X259" s="697">
        <v>0</v>
      </c>
      <c r="Y259" s="688"/>
      <c r="Z259" s="688"/>
      <c r="AA259" s="688"/>
      <c r="AB259" s="697" t="e">
        <v>#N/A</v>
      </c>
      <c r="AC259" s="835"/>
      <c r="AD259" s="688"/>
    </row>
    <row r="260" spans="1:30">
      <c r="C260" s="688"/>
      <c r="D260" s="688"/>
      <c r="E260" s="688"/>
      <c r="F260" s="688"/>
      <c r="G260" s="701" t="s">
        <v>2193</v>
      </c>
      <c r="H260" s="710"/>
      <c r="I260" s="492">
        <v>12878443</v>
      </c>
      <c r="J260" s="492">
        <v>0</v>
      </c>
      <c r="K260" s="492">
        <v>0</v>
      </c>
      <c r="L260" s="492">
        <v>0</v>
      </c>
      <c r="M260" s="649">
        <v>0</v>
      </c>
      <c r="N260" s="492">
        <v>2720000</v>
      </c>
      <c r="O260" s="492">
        <v>10158443</v>
      </c>
      <c r="P260" s="492">
        <v>696467.5785394999</v>
      </c>
      <c r="Q260" s="492">
        <v>1859719.0072699999</v>
      </c>
      <c r="R260" s="493">
        <v>2.9941857000000001</v>
      </c>
      <c r="S260" s="493">
        <v>2.9365886897999558</v>
      </c>
      <c r="T260" s="626"/>
      <c r="U260" s="688"/>
      <c r="V260" s="679" t="e">
        <v>#N/A</v>
      </c>
      <c r="W260" s="688">
        <v>0</v>
      </c>
      <c r="X260" s="697">
        <v>0</v>
      </c>
      <c r="Y260" s="688">
        <v>0</v>
      </c>
      <c r="Z260" s="688">
        <v>0</v>
      </c>
      <c r="AA260" s="688">
        <v>0</v>
      </c>
      <c r="AB260" s="697" t="e">
        <v>#N/A</v>
      </c>
      <c r="AC260" s="835">
        <v>0</v>
      </c>
      <c r="AD260" s="688">
        <v>0</v>
      </c>
    </row>
    <row r="261" spans="1:30">
      <c r="C261" s="688"/>
      <c r="D261" s="688"/>
      <c r="E261" s="688"/>
      <c r="F261" s="688"/>
      <c r="G261" s="701"/>
      <c r="H261" s="693" t="s">
        <v>2194</v>
      </c>
      <c r="I261" s="625"/>
      <c r="J261" s="625"/>
      <c r="K261" s="625"/>
      <c r="L261" s="625"/>
      <c r="M261" s="679"/>
      <c r="N261" s="625"/>
      <c r="O261" s="625"/>
      <c r="P261" s="625"/>
      <c r="Q261" s="841"/>
      <c r="R261" s="626"/>
      <c r="S261" s="626"/>
      <c r="T261" s="626"/>
      <c r="U261" s="688"/>
      <c r="V261" s="679"/>
      <c r="W261" s="688"/>
      <c r="X261" s="697"/>
      <c r="Y261" s="688"/>
      <c r="Z261" s="688"/>
      <c r="AA261" s="688"/>
      <c r="AB261" s="697"/>
      <c r="AC261" s="835"/>
      <c r="AD261" s="688"/>
    </row>
    <row r="262" spans="1:30">
      <c r="A262" s="515">
        <v>10</v>
      </c>
      <c r="B262" s="515" t="s">
        <v>1110</v>
      </c>
      <c r="C262" s="688">
        <v>78</v>
      </c>
      <c r="D262" s="688" t="s">
        <v>1112</v>
      </c>
      <c r="E262" s="688" t="s">
        <v>1677</v>
      </c>
      <c r="F262" s="688">
        <v>25</v>
      </c>
      <c r="G262" s="688" t="s">
        <v>2194</v>
      </c>
      <c r="H262" s="708" t="s">
        <v>1113</v>
      </c>
      <c r="I262" s="679">
        <v>1136</v>
      </c>
      <c r="J262" s="679">
        <v>0</v>
      </c>
      <c r="K262" s="679">
        <v>0</v>
      </c>
      <c r="L262" s="679">
        <v>0</v>
      </c>
      <c r="M262" s="679">
        <v>0</v>
      </c>
      <c r="N262" s="679">
        <v>0</v>
      </c>
      <c r="O262" s="679">
        <v>1136</v>
      </c>
      <c r="P262" s="679">
        <v>0</v>
      </c>
      <c r="Q262" s="679">
        <v>0</v>
      </c>
      <c r="R262" s="697">
        <v>0</v>
      </c>
      <c r="S262" s="697">
        <v>0</v>
      </c>
      <c r="T262" s="697">
        <v>2.27199995456E-2</v>
      </c>
      <c r="U262" s="688"/>
      <c r="V262" s="679">
        <v>584250.63</v>
      </c>
      <c r="W262" s="688"/>
      <c r="X262" s="697">
        <v>0</v>
      </c>
      <c r="Y262" s="688"/>
      <c r="Z262" s="688"/>
      <c r="AA262" s="688"/>
      <c r="AB262" s="697" t="s">
        <v>1954</v>
      </c>
      <c r="AC262" s="835" t="s">
        <v>2226</v>
      </c>
      <c r="AD262" s="688"/>
    </row>
    <row r="263" spans="1:30">
      <c r="A263" s="515">
        <v>10</v>
      </c>
      <c r="B263" s="515" t="s">
        <v>1110</v>
      </c>
      <c r="C263" s="688">
        <v>79</v>
      </c>
      <c r="D263" s="688" t="s">
        <v>1111</v>
      </c>
      <c r="E263" s="688" t="s">
        <v>1676</v>
      </c>
      <c r="F263" s="688">
        <v>25</v>
      </c>
      <c r="G263" s="688" t="s">
        <v>2194</v>
      </c>
      <c r="H263" s="708" t="s">
        <v>2258</v>
      </c>
      <c r="I263" s="679">
        <v>436564</v>
      </c>
      <c r="J263" s="679">
        <v>0</v>
      </c>
      <c r="K263" s="679">
        <v>0</v>
      </c>
      <c r="L263" s="679">
        <v>0</v>
      </c>
      <c r="M263" s="679">
        <v>0</v>
      </c>
      <c r="N263" s="679">
        <v>0</v>
      </c>
      <c r="O263" s="679">
        <v>436564</v>
      </c>
      <c r="P263" s="679">
        <v>4482.9208799999997</v>
      </c>
      <c r="Q263" s="679">
        <v>39491.579439999994</v>
      </c>
      <c r="R263" s="697">
        <v>6.3582250000000007E-2</v>
      </c>
      <c r="S263" s="697">
        <v>6.235916559033345E-2</v>
      </c>
      <c r="T263" s="697">
        <v>0.330571628648551</v>
      </c>
      <c r="U263" s="688"/>
      <c r="V263" s="679" t="e">
        <v>#N/A</v>
      </c>
      <c r="W263" s="688"/>
      <c r="X263" s="697">
        <v>0</v>
      </c>
      <c r="Y263" s="688"/>
      <c r="Z263" s="688"/>
      <c r="AA263" s="688"/>
      <c r="AB263" s="697" t="e">
        <v>#N/A</v>
      </c>
      <c r="AC263" s="835"/>
      <c r="AD263" s="688"/>
    </row>
    <row r="264" spans="1:30">
      <c r="C264" s="688"/>
      <c r="D264" s="688"/>
      <c r="E264" s="688"/>
      <c r="F264" s="688"/>
      <c r="G264" s="701" t="s">
        <v>2195</v>
      </c>
      <c r="H264" s="710"/>
      <c r="I264" s="492">
        <v>437700</v>
      </c>
      <c r="J264" s="492">
        <v>0</v>
      </c>
      <c r="K264" s="492">
        <v>0</v>
      </c>
      <c r="L264" s="492">
        <v>0</v>
      </c>
      <c r="M264" s="649">
        <v>0</v>
      </c>
      <c r="N264" s="492">
        <v>0</v>
      </c>
      <c r="O264" s="492">
        <v>437700</v>
      </c>
      <c r="P264" s="492">
        <v>4482.9208799999997</v>
      </c>
      <c r="Q264" s="492">
        <v>39491.579439999994</v>
      </c>
      <c r="R264" s="493">
        <v>6.3582250000000007E-2</v>
      </c>
      <c r="S264" s="493">
        <v>6.235916559033345E-2</v>
      </c>
      <c r="T264" s="626"/>
      <c r="U264" s="688"/>
      <c r="V264" s="679" t="e">
        <v>#N/A</v>
      </c>
      <c r="W264" s="688">
        <v>0</v>
      </c>
      <c r="X264" s="697">
        <v>0</v>
      </c>
      <c r="Y264" s="688">
        <v>0</v>
      </c>
      <c r="Z264" s="688">
        <v>0</v>
      </c>
      <c r="AA264" s="688">
        <v>0</v>
      </c>
      <c r="AB264" s="697" t="e">
        <v>#N/A</v>
      </c>
      <c r="AC264" s="835">
        <v>0</v>
      </c>
      <c r="AD264" s="688">
        <v>0</v>
      </c>
    </row>
    <row r="265" spans="1:30">
      <c r="C265" s="688"/>
      <c r="D265" s="688"/>
      <c r="E265" s="688"/>
      <c r="F265" s="688"/>
      <c r="G265" s="701"/>
      <c r="H265" s="693" t="s">
        <v>2305</v>
      </c>
      <c r="I265" s="625"/>
      <c r="J265" s="625"/>
      <c r="K265" s="625"/>
      <c r="L265" s="625"/>
      <c r="M265" s="679"/>
      <c r="N265" s="625"/>
      <c r="O265" s="625"/>
      <c r="P265" s="625"/>
      <c r="Q265" s="625"/>
      <c r="R265" s="626"/>
      <c r="S265" s="626"/>
      <c r="T265" s="626"/>
      <c r="U265" s="688"/>
      <c r="V265" s="679"/>
      <c r="W265" s="688"/>
      <c r="X265" s="697"/>
      <c r="Y265" s="688"/>
      <c r="Z265" s="688"/>
      <c r="AA265" s="688"/>
      <c r="AB265" s="697"/>
      <c r="AC265" s="835"/>
      <c r="AD265" s="688"/>
    </row>
    <row r="266" spans="1:30">
      <c r="A266" s="515">
        <v>23</v>
      </c>
      <c r="B266" s="515" t="s">
        <v>970</v>
      </c>
      <c r="C266" s="688">
        <v>80</v>
      </c>
      <c r="D266" s="688" t="s">
        <v>1340</v>
      </c>
      <c r="E266" s="688" t="s">
        <v>1815</v>
      </c>
      <c r="F266" s="688">
        <v>26</v>
      </c>
      <c r="G266" s="688" t="s">
        <v>2305</v>
      </c>
      <c r="H266" s="708" t="s">
        <v>807</v>
      </c>
      <c r="I266" s="679">
        <v>178898</v>
      </c>
      <c r="J266" s="679">
        <v>0</v>
      </c>
      <c r="K266" s="679">
        <v>0</v>
      </c>
      <c r="L266" s="679">
        <v>0</v>
      </c>
      <c r="M266" s="679">
        <v>0</v>
      </c>
      <c r="N266" s="679">
        <v>0</v>
      </c>
      <c r="O266" s="679">
        <v>178898</v>
      </c>
      <c r="P266" s="679">
        <v>2537.5987999999998</v>
      </c>
      <c r="Q266" s="679">
        <v>13057.765019999999</v>
      </c>
      <c r="R266" s="697">
        <v>2.102327E-2</v>
      </c>
      <c r="S266" s="697">
        <v>2.0618859581419766E-2</v>
      </c>
      <c r="T266" s="697">
        <v>1.8253035404550499</v>
      </c>
      <c r="U266" s="688"/>
      <c r="V266" s="679" t="e">
        <v>#N/A</v>
      </c>
      <c r="W266" s="688"/>
      <c r="X266" s="697">
        <v>0</v>
      </c>
      <c r="Y266" s="688"/>
      <c r="Z266" s="688"/>
      <c r="AA266" s="688"/>
      <c r="AB266" s="697" t="e">
        <v>#N/A</v>
      </c>
      <c r="AC266" s="835"/>
      <c r="AD266" s="688"/>
    </row>
    <row r="267" spans="1:30" ht="30">
      <c r="A267" s="515">
        <v>23</v>
      </c>
      <c r="B267" s="515" t="s">
        <v>970</v>
      </c>
      <c r="C267" s="688">
        <v>81</v>
      </c>
      <c r="D267" s="688" t="s">
        <v>972</v>
      </c>
      <c r="E267" s="688" t="s">
        <v>1816</v>
      </c>
      <c r="F267" s="688">
        <v>26</v>
      </c>
      <c r="G267" s="688" t="s">
        <v>2305</v>
      </c>
      <c r="H267" s="708" t="s">
        <v>808</v>
      </c>
      <c r="I267" s="679">
        <v>3590384</v>
      </c>
      <c r="J267" s="679">
        <v>0</v>
      </c>
      <c r="K267" s="679">
        <v>0</v>
      </c>
      <c r="L267" s="679">
        <v>0</v>
      </c>
      <c r="M267" s="679">
        <v>0</v>
      </c>
      <c r="N267" s="679">
        <v>700000</v>
      </c>
      <c r="O267" s="679">
        <v>2890384</v>
      </c>
      <c r="P267" s="679">
        <v>31496.3743283</v>
      </c>
      <c r="Q267" s="679">
        <v>50263.777759999997</v>
      </c>
      <c r="R267" s="697">
        <v>8.0925709999999998E-2</v>
      </c>
      <c r="S267" s="697">
        <v>7.936900182211501E-2</v>
      </c>
      <c r="T267" s="697">
        <v>7.6586751457339605E-2</v>
      </c>
      <c r="U267" s="688"/>
      <c r="V267" s="679">
        <v>167285123.88</v>
      </c>
      <c r="W267" s="688"/>
      <c r="X267" s="697">
        <v>0</v>
      </c>
      <c r="Y267" s="688"/>
      <c r="Z267" s="688"/>
      <c r="AA267" s="688"/>
      <c r="AB267" s="697" t="s">
        <v>1954</v>
      </c>
      <c r="AC267" s="835"/>
      <c r="AD267" s="688"/>
    </row>
    <row r="268" spans="1:30">
      <c r="C268" s="688"/>
      <c r="D268" s="688"/>
      <c r="E268" s="688"/>
      <c r="F268" s="688"/>
      <c r="G268" s="701" t="s">
        <v>2259</v>
      </c>
      <c r="H268" s="710"/>
      <c r="I268" s="492">
        <v>3769282</v>
      </c>
      <c r="J268" s="492">
        <v>0</v>
      </c>
      <c r="K268" s="492">
        <v>0</v>
      </c>
      <c r="L268" s="492">
        <v>0</v>
      </c>
      <c r="M268" s="649">
        <v>0</v>
      </c>
      <c r="N268" s="492">
        <v>700000</v>
      </c>
      <c r="O268" s="492">
        <v>3069282</v>
      </c>
      <c r="P268" s="492">
        <v>34033.9731283</v>
      </c>
      <c r="Q268" s="492">
        <v>63321.542779999996</v>
      </c>
      <c r="R268" s="493">
        <v>0.10194897999999999</v>
      </c>
      <c r="S268" s="493">
        <v>9.9987861403534772E-2</v>
      </c>
      <c r="T268" s="626"/>
      <c r="U268" s="688"/>
      <c r="V268" s="679" t="e">
        <v>#N/A</v>
      </c>
      <c r="W268" s="688">
        <v>0</v>
      </c>
      <c r="X268" s="697">
        <v>0</v>
      </c>
      <c r="Y268" s="688">
        <v>0</v>
      </c>
      <c r="Z268" s="688">
        <v>0</v>
      </c>
      <c r="AA268" s="688">
        <v>0</v>
      </c>
      <c r="AB268" s="697" t="e">
        <v>#N/A</v>
      </c>
      <c r="AC268" s="835">
        <v>0</v>
      </c>
      <c r="AD268" s="688">
        <v>0</v>
      </c>
    </row>
    <row r="269" spans="1:30">
      <c r="C269" s="688"/>
      <c r="D269" s="688"/>
      <c r="E269" s="688"/>
      <c r="F269" s="688"/>
      <c r="G269" s="701"/>
      <c r="H269" s="693" t="s">
        <v>2196</v>
      </c>
      <c r="I269" s="625"/>
      <c r="J269" s="625"/>
      <c r="K269" s="625"/>
      <c r="L269" s="625"/>
      <c r="M269" s="679"/>
      <c r="N269" s="625"/>
      <c r="O269" s="625"/>
      <c r="P269" s="625"/>
      <c r="Q269" s="625"/>
      <c r="R269" s="626"/>
      <c r="S269" s="626"/>
      <c r="T269" s="626"/>
      <c r="U269" s="688"/>
      <c r="V269" s="679"/>
      <c r="W269" s="688"/>
      <c r="X269" s="697"/>
      <c r="Y269" s="688"/>
      <c r="Z269" s="688"/>
      <c r="AA269" s="688"/>
      <c r="AB269" s="697"/>
      <c r="AC269" s="835"/>
      <c r="AD269" s="688"/>
    </row>
    <row r="270" spans="1:30">
      <c r="A270" s="515">
        <v>3</v>
      </c>
      <c r="B270" s="515" t="s">
        <v>878</v>
      </c>
      <c r="C270" s="688">
        <v>82</v>
      </c>
      <c r="D270" s="818" t="s">
        <v>881</v>
      </c>
      <c r="E270" s="688" t="s">
        <v>1538</v>
      </c>
      <c r="F270" s="688">
        <v>27</v>
      </c>
      <c r="G270" s="688" t="s">
        <v>2196</v>
      </c>
      <c r="H270" s="708" t="s">
        <v>619</v>
      </c>
      <c r="I270" s="842">
        <v>942940</v>
      </c>
      <c r="J270" s="679">
        <v>0</v>
      </c>
      <c r="K270" s="679">
        <v>0</v>
      </c>
      <c r="L270" s="679">
        <v>0</v>
      </c>
      <c r="M270" s="679">
        <v>0</v>
      </c>
      <c r="N270" s="679">
        <v>0</v>
      </c>
      <c r="O270" s="679">
        <v>942940</v>
      </c>
      <c r="P270" s="679">
        <v>27540.207200000001</v>
      </c>
      <c r="Q270" s="679">
        <v>99348.1584</v>
      </c>
      <c r="R270" s="697">
        <v>0.15995256999999999</v>
      </c>
      <c r="S270" s="711">
        <v>0.15687567700787503</v>
      </c>
      <c r="T270" s="711">
        <v>0.195920480727615</v>
      </c>
      <c r="U270" s="688"/>
      <c r="V270" s="679">
        <v>19720055.920000002</v>
      </c>
      <c r="W270" s="688"/>
      <c r="X270" s="697">
        <v>0</v>
      </c>
      <c r="Y270" s="688"/>
      <c r="Z270" s="688"/>
      <c r="AA270" s="688"/>
      <c r="AB270" s="697" t="s">
        <v>1954</v>
      </c>
      <c r="AC270" s="835"/>
      <c r="AD270" s="688"/>
    </row>
    <row r="271" spans="1:30">
      <c r="A271" s="515">
        <v>3</v>
      </c>
      <c r="B271" s="515" t="s">
        <v>878</v>
      </c>
      <c r="C271" s="688">
        <v>83</v>
      </c>
      <c r="D271" s="818" t="s">
        <v>1615</v>
      </c>
      <c r="E271" s="843" t="s">
        <v>1616</v>
      </c>
      <c r="F271" s="688">
        <v>27</v>
      </c>
      <c r="G271" s="688" t="s">
        <v>2196</v>
      </c>
      <c r="H271" s="708" t="s">
        <v>1617</v>
      </c>
      <c r="I271" s="679">
        <v>2018327</v>
      </c>
      <c r="J271" s="679">
        <v>0</v>
      </c>
      <c r="K271" s="679">
        <v>0</v>
      </c>
      <c r="L271" s="679">
        <v>0</v>
      </c>
      <c r="M271" s="679">
        <v>0</v>
      </c>
      <c r="N271" s="679">
        <v>50000</v>
      </c>
      <c r="O271" s="679">
        <v>1968327</v>
      </c>
      <c r="P271" s="679">
        <v>151460.4430004</v>
      </c>
      <c r="Q271" s="679">
        <v>176755.76459999999</v>
      </c>
      <c r="R271" s="697">
        <v>0.28458040000000001</v>
      </c>
      <c r="S271" s="697">
        <v>0.27910613224481862</v>
      </c>
      <c r="T271" s="697">
        <v>0.15166643550624101</v>
      </c>
      <c r="U271" s="688"/>
      <c r="V271" s="679" t="e">
        <v>#N/A</v>
      </c>
      <c r="W271" s="688"/>
      <c r="X271" s="697">
        <v>0</v>
      </c>
      <c r="Y271" s="688"/>
      <c r="Z271" s="688"/>
      <c r="AA271" s="688"/>
      <c r="AB271" s="697" t="e">
        <v>#N/A</v>
      </c>
      <c r="AC271" s="835"/>
      <c r="AD271" s="688"/>
    </row>
    <row r="272" spans="1:30">
      <c r="A272" s="515">
        <v>3</v>
      </c>
      <c r="B272" s="515" t="s">
        <v>878</v>
      </c>
      <c r="C272" s="688">
        <v>84</v>
      </c>
      <c r="D272" s="688" t="s">
        <v>1034</v>
      </c>
      <c r="E272" s="688" t="s">
        <v>1539</v>
      </c>
      <c r="F272" s="688">
        <v>27</v>
      </c>
      <c r="G272" s="688" t="s">
        <v>2196</v>
      </c>
      <c r="H272" s="708" t="s">
        <v>620</v>
      </c>
      <c r="I272" s="679">
        <v>913978</v>
      </c>
      <c r="J272" s="679">
        <v>0</v>
      </c>
      <c r="K272" s="679">
        <v>0</v>
      </c>
      <c r="L272" s="679">
        <v>0</v>
      </c>
      <c r="M272" s="679">
        <v>0</v>
      </c>
      <c r="N272" s="679">
        <v>225000</v>
      </c>
      <c r="O272" s="679">
        <v>688978</v>
      </c>
      <c r="P272" s="679">
        <v>62606.081764499999</v>
      </c>
      <c r="Q272" s="679">
        <v>205577.25563999999</v>
      </c>
      <c r="R272" s="697">
        <v>0.33098358999999999</v>
      </c>
      <c r="S272" s="697">
        <v>0.32461669823912903</v>
      </c>
      <c r="T272" s="697">
        <v>0.13327241422466299</v>
      </c>
      <c r="U272" s="688"/>
      <c r="V272" s="679">
        <v>276966007.06</v>
      </c>
      <c r="W272" s="688"/>
      <c r="X272" s="697">
        <v>0</v>
      </c>
      <c r="Y272" s="688"/>
      <c r="Z272" s="688"/>
      <c r="AA272" s="688"/>
      <c r="AB272" s="697" t="s">
        <v>1954</v>
      </c>
      <c r="AC272" s="835"/>
      <c r="AD272" s="688"/>
    </row>
    <row r="273" spans="1:33">
      <c r="A273" s="515">
        <v>3</v>
      </c>
      <c r="B273" s="515" t="s">
        <v>878</v>
      </c>
      <c r="C273" s="688">
        <v>85</v>
      </c>
      <c r="D273" s="688" t="s">
        <v>1035</v>
      </c>
      <c r="E273" s="688" t="s">
        <v>1614</v>
      </c>
      <c r="F273" s="688">
        <v>27</v>
      </c>
      <c r="G273" s="688" t="s">
        <v>2196</v>
      </c>
      <c r="H273" s="708" t="s">
        <v>1036</v>
      </c>
      <c r="I273" s="679">
        <v>2797562</v>
      </c>
      <c r="J273" s="679">
        <v>0</v>
      </c>
      <c r="K273" s="679">
        <v>0</v>
      </c>
      <c r="L273" s="679">
        <v>0</v>
      </c>
      <c r="M273" s="679">
        <v>0</v>
      </c>
      <c r="N273" s="679">
        <v>200000</v>
      </c>
      <c r="O273" s="679">
        <v>2597562</v>
      </c>
      <c r="P273" s="679">
        <v>26342.906339200003</v>
      </c>
      <c r="Q273" s="679">
        <v>120215.16936</v>
      </c>
      <c r="R273" s="697">
        <v>0.19354888000000001</v>
      </c>
      <c r="S273" s="697">
        <v>0.18982572383512197</v>
      </c>
      <c r="T273" s="697">
        <v>0.123693428571428</v>
      </c>
      <c r="U273" s="688"/>
      <c r="V273" s="679" t="e">
        <v>#N/A</v>
      </c>
      <c r="W273" s="688"/>
      <c r="X273" s="697">
        <v>0</v>
      </c>
      <c r="Y273" s="688"/>
      <c r="Z273" s="688"/>
      <c r="AA273" s="688"/>
      <c r="AB273" s="697" t="e">
        <v>#N/A</v>
      </c>
      <c r="AC273" s="835"/>
      <c r="AD273" s="688"/>
    </row>
    <row r="274" spans="1:33">
      <c r="A274" s="515">
        <v>3</v>
      </c>
      <c r="B274" s="515" t="s">
        <v>878</v>
      </c>
      <c r="C274" s="688">
        <v>86</v>
      </c>
      <c r="D274" s="688" t="s">
        <v>1037</v>
      </c>
      <c r="E274" s="688" t="s">
        <v>1618</v>
      </c>
      <c r="F274" s="688">
        <v>27</v>
      </c>
      <c r="G274" s="688" t="s">
        <v>2196</v>
      </c>
      <c r="H274" s="708" t="s">
        <v>621</v>
      </c>
      <c r="I274" s="679">
        <v>645935</v>
      </c>
      <c r="J274" s="679">
        <v>0</v>
      </c>
      <c r="K274" s="679">
        <v>0</v>
      </c>
      <c r="L274" s="679">
        <v>0</v>
      </c>
      <c r="M274" s="679">
        <v>0</v>
      </c>
      <c r="N274" s="679">
        <v>0</v>
      </c>
      <c r="O274" s="679">
        <v>645935</v>
      </c>
      <c r="P274" s="679">
        <v>20228.783697700001</v>
      </c>
      <c r="Q274" s="679">
        <v>38852.990250000003</v>
      </c>
      <c r="R274" s="697">
        <v>6.2554109999999996E-2</v>
      </c>
      <c r="S274" s="697">
        <v>6.1350801538854874E-2</v>
      </c>
      <c r="T274" s="697">
        <v>6.9149778933958503E-2</v>
      </c>
      <c r="U274" s="688"/>
      <c r="V274" s="679">
        <v>16883236.809999999</v>
      </c>
      <c r="W274" s="688"/>
      <c r="X274" s="697">
        <v>0</v>
      </c>
      <c r="Y274" s="688"/>
      <c r="Z274" s="688"/>
      <c r="AA274" s="688"/>
      <c r="AB274" s="697" t="s">
        <v>1954</v>
      </c>
      <c r="AC274" s="835"/>
      <c r="AD274" s="688"/>
    </row>
    <row r="275" spans="1:33">
      <c r="A275" s="515">
        <v>3</v>
      </c>
      <c r="B275" s="515" t="s">
        <v>878</v>
      </c>
      <c r="C275" s="688">
        <v>87</v>
      </c>
      <c r="D275" s="688" t="s">
        <v>882</v>
      </c>
      <c r="E275" s="688" t="s">
        <v>1540</v>
      </c>
      <c r="F275" s="688">
        <v>27</v>
      </c>
      <c r="G275" s="688" t="s">
        <v>2196</v>
      </c>
      <c r="H275" s="708" t="s">
        <v>883</v>
      </c>
      <c r="I275" s="679">
        <v>27645655</v>
      </c>
      <c r="J275" s="679">
        <v>0</v>
      </c>
      <c r="K275" s="679">
        <v>0</v>
      </c>
      <c r="L275" s="679">
        <v>0</v>
      </c>
      <c r="M275" s="679">
        <v>0</v>
      </c>
      <c r="N275" s="679">
        <v>0</v>
      </c>
      <c r="O275" s="679">
        <v>27645655</v>
      </c>
      <c r="P275" s="679">
        <v>641811.67105260002</v>
      </c>
      <c r="Q275" s="679">
        <v>3412856.1097499998</v>
      </c>
      <c r="R275" s="697">
        <v>5.49476824</v>
      </c>
      <c r="S275" s="697">
        <v>5.3890693231762397</v>
      </c>
      <c r="T275" s="697">
        <v>2.1729936265079899</v>
      </c>
      <c r="U275" s="688"/>
      <c r="V275" s="679">
        <v>886480971.69000006</v>
      </c>
      <c r="W275" s="688"/>
      <c r="X275" s="697">
        <v>0</v>
      </c>
      <c r="Y275" s="688"/>
      <c r="Z275" s="688"/>
      <c r="AA275" s="688"/>
      <c r="AB275" s="697" t="s">
        <v>1954</v>
      </c>
      <c r="AC275" s="835"/>
      <c r="AD275" s="688"/>
    </row>
    <row r="276" spans="1:33">
      <c r="C276" s="688"/>
      <c r="D276" s="688"/>
      <c r="E276" s="688"/>
      <c r="F276" s="688"/>
      <c r="G276" s="701" t="s">
        <v>2197</v>
      </c>
      <c r="H276" s="710"/>
      <c r="I276" s="492">
        <v>34964397</v>
      </c>
      <c r="J276" s="492">
        <v>0</v>
      </c>
      <c r="K276" s="492">
        <v>0</v>
      </c>
      <c r="L276" s="492">
        <v>0</v>
      </c>
      <c r="M276" s="649">
        <v>0</v>
      </c>
      <c r="N276" s="492">
        <v>475000</v>
      </c>
      <c r="O276" s="492">
        <v>34489397</v>
      </c>
      <c r="P276" s="492">
        <v>929990.09305440006</v>
      </c>
      <c r="Q276" s="492">
        <v>4053605.4479999999</v>
      </c>
      <c r="R276" s="493">
        <v>6.5263877900000002</v>
      </c>
      <c r="S276" s="493">
        <v>6.4008443560420396</v>
      </c>
      <c r="T276" s="626"/>
      <c r="U276" s="688"/>
      <c r="V276" s="679" t="e">
        <v>#N/A</v>
      </c>
      <c r="W276" s="688">
        <v>0</v>
      </c>
      <c r="X276" s="697">
        <v>0</v>
      </c>
      <c r="Y276" s="688">
        <v>0</v>
      </c>
      <c r="Z276" s="688">
        <v>0</v>
      </c>
      <c r="AA276" s="688">
        <v>0</v>
      </c>
      <c r="AB276" s="697" t="e">
        <v>#N/A</v>
      </c>
      <c r="AC276" s="835">
        <v>0</v>
      </c>
      <c r="AD276" s="688">
        <v>0</v>
      </c>
    </row>
    <row r="277" spans="1:33">
      <c r="C277" s="688"/>
      <c r="D277" s="688"/>
      <c r="E277" s="688"/>
      <c r="F277" s="688"/>
      <c r="G277" s="701"/>
      <c r="H277" s="693" t="s">
        <v>2198</v>
      </c>
      <c r="I277" s="625"/>
      <c r="J277" s="625"/>
      <c r="K277" s="625"/>
      <c r="L277" s="625"/>
      <c r="M277" s="679"/>
      <c r="N277" s="625"/>
      <c r="O277" s="625"/>
      <c r="P277" s="625"/>
      <c r="Q277" s="625"/>
      <c r="R277" s="626"/>
      <c r="S277" s="626"/>
      <c r="T277" s="626"/>
      <c r="U277" s="688"/>
      <c r="V277" s="679"/>
      <c r="W277" s="688"/>
      <c r="X277" s="697"/>
      <c r="Y277" s="688"/>
      <c r="Z277" s="688"/>
      <c r="AA277" s="688"/>
      <c r="AB277" s="697"/>
      <c r="AC277" s="835"/>
      <c r="AD277" s="688"/>
    </row>
    <row r="278" spans="1:33">
      <c r="A278" s="515">
        <v>20</v>
      </c>
      <c r="B278" s="515" t="s">
        <v>959</v>
      </c>
      <c r="C278" s="688">
        <v>88</v>
      </c>
      <c r="D278" s="688" t="s">
        <v>960</v>
      </c>
      <c r="E278" s="688" t="s">
        <v>1571</v>
      </c>
      <c r="F278" s="688">
        <v>28</v>
      </c>
      <c r="G278" s="688" t="s">
        <v>2198</v>
      </c>
      <c r="H278" s="844" t="s">
        <v>961</v>
      </c>
      <c r="I278" s="679">
        <v>2593029</v>
      </c>
      <c r="J278" s="679">
        <v>0</v>
      </c>
      <c r="K278" s="679">
        <v>0</v>
      </c>
      <c r="L278" s="679">
        <v>0</v>
      </c>
      <c r="M278" s="679">
        <v>0</v>
      </c>
      <c r="N278" s="679">
        <v>0</v>
      </c>
      <c r="O278" s="679">
        <v>2593029</v>
      </c>
      <c r="P278" s="679">
        <v>207960.92568000001</v>
      </c>
      <c r="Q278" s="679">
        <v>1694544.4515</v>
      </c>
      <c r="R278" s="697">
        <v>2.7282512699999999</v>
      </c>
      <c r="S278" s="697">
        <v>2.6757698615679697</v>
      </c>
      <c r="T278" s="697">
        <v>2.6486424934623698</v>
      </c>
      <c r="U278" s="688"/>
      <c r="V278" s="679">
        <v>250339406.31999999</v>
      </c>
      <c r="W278" s="688"/>
      <c r="X278" s="697">
        <v>0</v>
      </c>
      <c r="Y278" s="688"/>
      <c r="Z278" s="688"/>
      <c r="AA278" s="688"/>
      <c r="AB278" s="697" t="s">
        <v>1954</v>
      </c>
      <c r="AC278" s="835"/>
      <c r="AD278" s="688"/>
    </row>
    <row r="279" spans="1:33">
      <c r="A279" s="515">
        <v>20</v>
      </c>
      <c r="B279" s="515" t="s">
        <v>959</v>
      </c>
      <c r="C279" s="688">
        <v>89</v>
      </c>
      <c r="D279" s="688" t="s">
        <v>1336</v>
      </c>
      <c r="E279" s="688" t="s">
        <v>1810</v>
      </c>
      <c r="F279" s="688">
        <v>28</v>
      </c>
      <c r="G279" s="688" t="s">
        <v>2198</v>
      </c>
      <c r="H279" s="708" t="s">
        <v>800</v>
      </c>
      <c r="I279" s="679">
        <v>1718825</v>
      </c>
      <c r="J279" s="679">
        <v>0</v>
      </c>
      <c r="K279" s="679">
        <v>0</v>
      </c>
      <c r="L279" s="679">
        <v>0</v>
      </c>
      <c r="M279" s="679">
        <v>0</v>
      </c>
      <c r="N279" s="679">
        <v>0</v>
      </c>
      <c r="O279" s="679">
        <v>1718825</v>
      </c>
      <c r="P279" s="679">
        <v>1876.56449</v>
      </c>
      <c r="Q279" s="679">
        <v>1300978.6425000001</v>
      </c>
      <c r="R279" s="697">
        <v>2.0946022599999998</v>
      </c>
      <c r="S279" s="697">
        <v>2.0543098996686959</v>
      </c>
      <c r="T279" s="697">
        <v>5.6939622616507801</v>
      </c>
      <c r="U279" s="688"/>
      <c r="V279" s="679" t="e">
        <v>#N/A</v>
      </c>
      <c r="W279" s="688"/>
      <c r="X279" s="697">
        <v>0</v>
      </c>
      <c r="Y279" s="688"/>
      <c r="Z279" s="688"/>
      <c r="AA279" s="688"/>
      <c r="AB279" s="697" t="e">
        <v>#N/A</v>
      </c>
      <c r="AC279" s="835"/>
      <c r="AD279" s="688"/>
    </row>
    <row r="280" spans="1:33">
      <c r="A280" s="515">
        <v>20</v>
      </c>
      <c r="B280" s="515" t="s">
        <v>959</v>
      </c>
      <c r="C280" s="688">
        <v>90</v>
      </c>
      <c r="D280" s="688" t="s">
        <v>962</v>
      </c>
      <c r="E280" s="688" t="s">
        <v>1572</v>
      </c>
      <c r="F280" s="688">
        <v>28</v>
      </c>
      <c r="G280" s="688" t="s">
        <v>2198</v>
      </c>
      <c r="H280" s="708" t="s">
        <v>963</v>
      </c>
      <c r="I280" s="679">
        <v>9697795</v>
      </c>
      <c r="J280" s="679">
        <v>0</v>
      </c>
      <c r="K280" s="679">
        <v>0</v>
      </c>
      <c r="L280" s="679">
        <v>0</v>
      </c>
      <c r="M280" s="679">
        <v>0</v>
      </c>
      <c r="N280" s="679">
        <v>0</v>
      </c>
      <c r="O280" s="679">
        <v>9697795</v>
      </c>
      <c r="P280" s="679">
        <v>481135.33619999996</v>
      </c>
      <c r="Q280" s="679">
        <v>2072516.1968699999</v>
      </c>
      <c r="R280" s="697">
        <v>3.33679353</v>
      </c>
      <c r="S280" s="697">
        <v>3.2726060223957569</v>
      </c>
      <c r="T280" s="697">
        <v>3.04514715122844</v>
      </c>
      <c r="U280" s="688"/>
      <c r="V280" s="679">
        <v>421640026.69</v>
      </c>
      <c r="W280" s="688"/>
      <c r="X280" s="697">
        <v>0</v>
      </c>
      <c r="Y280" s="688"/>
      <c r="Z280" s="688"/>
      <c r="AA280" s="688"/>
      <c r="AB280" s="697" t="s">
        <v>1954</v>
      </c>
      <c r="AC280" s="835"/>
      <c r="AD280" s="688"/>
      <c r="AG280" s="479"/>
    </row>
    <row r="281" spans="1:33">
      <c r="A281" s="515">
        <v>20</v>
      </c>
      <c r="B281" s="515" t="s">
        <v>959</v>
      </c>
      <c r="C281" s="688">
        <v>91</v>
      </c>
      <c r="D281" s="688" t="s">
        <v>964</v>
      </c>
      <c r="E281" s="688" t="s">
        <v>1573</v>
      </c>
      <c r="F281" s="688">
        <v>28</v>
      </c>
      <c r="G281" s="688" t="s">
        <v>2198</v>
      </c>
      <c r="H281" s="708" t="s">
        <v>801</v>
      </c>
      <c r="I281" s="679">
        <v>395010</v>
      </c>
      <c r="J281" s="679">
        <v>0</v>
      </c>
      <c r="K281" s="679">
        <v>0</v>
      </c>
      <c r="L281" s="679">
        <v>0</v>
      </c>
      <c r="M281" s="679">
        <v>0</v>
      </c>
      <c r="N281" s="679">
        <v>0</v>
      </c>
      <c r="O281" s="679">
        <v>395010</v>
      </c>
      <c r="P281" s="679">
        <v>4164.6791000000003</v>
      </c>
      <c r="Q281" s="679">
        <v>142053.49619999999</v>
      </c>
      <c r="R281" s="697">
        <v>0.22870904</v>
      </c>
      <c r="S281" s="697">
        <v>0.22430952668480064</v>
      </c>
      <c r="T281" s="697">
        <v>1.9399276106098999</v>
      </c>
      <c r="U281" s="688"/>
      <c r="V281" s="679" t="e">
        <v>#N/A</v>
      </c>
      <c r="W281" s="688"/>
      <c r="X281" s="697">
        <v>0</v>
      </c>
      <c r="Y281" s="688"/>
      <c r="Z281" s="688"/>
      <c r="AA281" s="688"/>
      <c r="AB281" s="697" t="e">
        <v>#N/A</v>
      </c>
      <c r="AC281" s="835"/>
      <c r="AD281" s="688"/>
      <c r="AG281" s="498"/>
    </row>
    <row r="282" spans="1:33">
      <c r="A282" s="515">
        <v>20</v>
      </c>
      <c r="B282" s="515" t="s">
        <v>959</v>
      </c>
      <c r="C282" s="688">
        <v>92</v>
      </c>
      <c r="D282" s="688" t="s">
        <v>1811</v>
      </c>
      <c r="E282" s="688" t="s">
        <v>1812</v>
      </c>
      <c r="F282" s="688">
        <v>28</v>
      </c>
      <c r="G282" s="688" t="s">
        <v>2198</v>
      </c>
      <c r="H282" s="708" t="s">
        <v>802</v>
      </c>
      <c r="I282" s="679">
        <v>229461</v>
      </c>
      <c r="J282" s="679">
        <v>0</v>
      </c>
      <c r="K282" s="679">
        <v>0</v>
      </c>
      <c r="L282" s="679">
        <v>0</v>
      </c>
      <c r="M282" s="679">
        <v>0</v>
      </c>
      <c r="N282" s="679">
        <v>1000</v>
      </c>
      <c r="O282" s="679">
        <v>228461</v>
      </c>
      <c r="P282" s="679">
        <v>20964.6222041</v>
      </c>
      <c r="Q282" s="679">
        <v>144844.274</v>
      </c>
      <c r="R282" s="697">
        <v>0.23320225</v>
      </c>
      <c r="S282" s="697">
        <v>0.22871630345655355</v>
      </c>
      <c r="T282" s="697">
        <v>2.3687479263437199</v>
      </c>
      <c r="U282" s="688"/>
      <c r="V282" s="679" t="e">
        <v>#N/A</v>
      </c>
      <c r="W282" s="688"/>
      <c r="X282" s="697">
        <v>0</v>
      </c>
      <c r="Y282" s="688"/>
      <c r="Z282" s="688"/>
      <c r="AA282" s="688"/>
      <c r="AB282" s="697" t="e">
        <v>#N/A</v>
      </c>
      <c r="AC282" s="835"/>
      <c r="AD282" s="688"/>
      <c r="AG282" s="498"/>
    </row>
    <row r="283" spans="1:33">
      <c r="A283" s="515">
        <v>20</v>
      </c>
      <c r="B283" s="515" t="s">
        <v>959</v>
      </c>
      <c r="C283" s="688">
        <v>93</v>
      </c>
      <c r="D283" s="688" t="s">
        <v>1337</v>
      </c>
      <c r="E283" s="688" t="s">
        <v>1813</v>
      </c>
      <c r="F283" s="688">
        <v>28</v>
      </c>
      <c r="G283" s="688" t="s">
        <v>2198</v>
      </c>
      <c r="H283" s="708" t="s">
        <v>803</v>
      </c>
      <c r="I283" s="679">
        <v>2531108</v>
      </c>
      <c r="J283" s="679">
        <v>0</v>
      </c>
      <c r="K283" s="679">
        <v>0</v>
      </c>
      <c r="L283" s="679">
        <v>0</v>
      </c>
      <c r="M283" s="679">
        <v>0</v>
      </c>
      <c r="N283" s="679">
        <v>185400</v>
      </c>
      <c r="O283" s="679">
        <v>2345708</v>
      </c>
      <c r="P283" s="679">
        <v>25965.675094800001</v>
      </c>
      <c r="Q283" s="679">
        <v>939033.82655999996</v>
      </c>
      <c r="R283" s="697">
        <v>1.51186369</v>
      </c>
      <c r="S283" s="697">
        <v>1.482781056512221</v>
      </c>
      <c r="T283" s="697">
        <v>2.7326291607594002</v>
      </c>
      <c r="U283" s="688"/>
      <c r="V283" s="679">
        <v>138866</v>
      </c>
      <c r="W283" s="688"/>
      <c r="X283" s="697">
        <v>0</v>
      </c>
      <c r="Y283" s="688"/>
      <c r="Z283" s="688"/>
      <c r="AA283" s="688"/>
      <c r="AB283" s="697" t="s">
        <v>1954</v>
      </c>
      <c r="AC283" s="835"/>
      <c r="AD283" s="688"/>
    </row>
    <row r="284" spans="1:33">
      <c r="A284" s="515">
        <v>20</v>
      </c>
      <c r="B284" s="515" t="s">
        <v>959</v>
      </c>
      <c r="C284" s="688">
        <v>94</v>
      </c>
      <c r="D284" s="688" t="s">
        <v>1338</v>
      </c>
      <c r="E284" s="688" t="s">
        <v>1814</v>
      </c>
      <c r="F284" s="688">
        <v>28</v>
      </c>
      <c r="G284" s="688" t="s">
        <v>2198</v>
      </c>
      <c r="H284" s="708" t="s">
        <v>1339</v>
      </c>
      <c r="I284" s="679">
        <v>111574</v>
      </c>
      <c r="J284" s="679">
        <v>0</v>
      </c>
      <c r="K284" s="679">
        <v>0</v>
      </c>
      <c r="L284" s="679">
        <v>0</v>
      </c>
      <c r="M284" s="679">
        <v>0</v>
      </c>
      <c r="N284" s="679">
        <v>0</v>
      </c>
      <c r="O284" s="679">
        <v>111574</v>
      </c>
      <c r="P284" s="679">
        <v>43913.235289999997</v>
      </c>
      <c r="Q284" s="679">
        <v>255504.46</v>
      </c>
      <c r="R284" s="697">
        <v>0.41136740999999999</v>
      </c>
      <c r="S284" s="697">
        <v>0.40345423394412433</v>
      </c>
      <c r="T284" s="697">
        <v>7.8484253768614396</v>
      </c>
      <c r="U284" s="688"/>
      <c r="V284" s="679" t="e">
        <v>#N/A</v>
      </c>
      <c r="W284" s="688"/>
      <c r="X284" s="697">
        <v>0</v>
      </c>
      <c r="Y284" s="688"/>
      <c r="Z284" s="688"/>
      <c r="AA284" s="688"/>
      <c r="AB284" s="697" t="e">
        <v>#N/A</v>
      </c>
      <c r="AC284" s="835"/>
      <c r="AD284" s="688"/>
    </row>
    <row r="285" spans="1:33">
      <c r="C285" s="688"/>
      <c r="D285" s="688"/>
      <c r="E285" s="688"/>
      <c r="F285" s="688"/>
      <c r="G285" s="701" t="s">
        <v>2199</v>
      </c>
      <c r="H285" s="710"/>
      <c r="I285" s="492">
        <v>17276802</v>
      </c>
      <c r="J285" s="492">
        <v>0</v>
      </c>
      <c r="K285" s="492">
        <v>0</v>
      </c>
      <c r="L285" s="492">
        <v>0</v>
      </c>
      <c r="M285" s="649">
        <v>0</v>
      </c>
      <c r="N285" s="492">
        <v>186400</v>
      </c>
      <c r="O285" s="492">
        <v>17090402</v>
      </c>
      <c r="P285" s="492">
        <v>785981.03805889981</v>
      </c>
      <c r="Q285" s="492">
        <v>6549475.3476299997</v>
      </c>
      <c r="R285" s="493">
        <v>10.54478945</v>
      </c>
      <c r="S285" s="493">
        <v>10.341946904230122</v>
      </c>
      <c r="T285" s="626"/>
      <c r="U285" s="688"/>
      <c r="V285" s="679" t="e">
        <v>#N/A</v>
      </c>
      <c r="W285" s="688">
        <v>0</v>
      </c>
      <c r="X285" s="697">
        <v>0</v>
      </c>
      <c r="Y285" s="688">
        <v>0</v>
      </c>
      <c r="Z285" s="688">
        <v>0</v>
      </c>
      <c r="AA285" s="688">
        <v>0</v>
      </c>
      <c r="AB285" s="697" t="e">
        <v>#N/A</v>
      </c>
      <c r="AC285" s="835">
        <v>0</v>
      </c>
      <c r="AD285" s="688">
        <v>0</v>
      </c>
    </row>
    <row r="286" spans="1:33">
      <c r="C286" s="688"/>
      <c r="D286" s="688"/>
      <c r="E286" s="688"/>
      <c r="F286" s="688"/>
      <c r="G286" s="701"/>
      <c r="H286" s="693" t="s">
        <v>2200</v>
      </c>
      <c r="I286" s="625"/>
      <c r="J286" s="625"/>
      <c r="K286" s="625"/>
      <c r="L286" s="625"/>
      <c r="M286" s="679"/>
      <c r="N286" s="625"/>
      <c r="O286" s="625"/>
      <c r="P286" s="625"/>
      <c r="Q286" s="625"/>
      <c r="R286" s="626"/>
      <c r="S286" s="626"/>
      <c r="T286" s="626"/>
      <c r="U286" s="688"/>
      <c r="V286" s="679"/>
      <c r="W286" s="688"/>
      <c r="X286" s="697"/>
      <c r="Y286" s="688"/>
      <c r="Z286" s="688"/>
      <c r="AA286" s="688"/>
      <c r="AB286" s="697"/>
      <c r="AC286" s="835"/>
      <c r="AD286" s="688"/>
    </row>
    <row r="287" spans="1:33">
      <c r="A287" s="515">
        <v>3</v>
      </c>
      <c r="B287" s="515" t="s">
        <v>878</v>
      </c>
      <c r="C287" s="688">
        <v>95</v>
      </c>
      <c r="D287" s="688" t="s">
        <v>1028</v>
      </c>
      <c r="E287" s="688" t="s">
        <v>1608</v>
      </c>
      <c r="F287" s="688">
        <v>29</v>
      </c>
      <c r="G287" s="688" t="s">
        <v>2200</v>
      </c>
      <c r="H287" s="708" t="s">
        <v>618</v>
      </c>
      <c r="I287" s="679">
        <v>5627667</v>
      </c>
      <c r="J287" s="679">
        <v>0</v>
      </c>
      <c r="K287" s="679">
        <v>0</v>
      </c>
      <c r="L287" s="679">
        <v>0</v>
      </c>
      <c r="M287" s="679">
        <v>0</v>
      </c>
      <c r="N287" s="679">
        <v>1817000</v>
      </c>
      <c r="O287" s="679">
        <v>3810667</v>
      </c>
      <c r="P287" s="679">
        <v>28580.002517099998</v>
      </c>
      <c r="Q287" s="679">
        <v>34677.0697</v>
      </c>
      <c r="R287" s="697">
        <v>5.5830789999999998E-2</v>
      </c>
      <c r="S287" s="697">
        <v>5.4756815561029758E-2</v>
      </c>
      <c r="T287" s="697">
        <v>0.97104375302601698</v>
      </c>
      <c r="U287" s="688"/>
      <c r="V287" s="679">
        <v>122800005.81999999</v>
      </c>
      <c r="W287" s="688"/>
      <c r="X287" s="697">
        <v>0</v>
      </c>
      <c r="Y287" s="688"/>
      <c r="Z287" s="688"/>
      <c r="AA287" s="688"/>
      <c r="AB287" s="697" t="s">
        <v>1954</v>
      </c>
      <c r="AC287" s="835"/>
      <c r="AD287" s="688"/>
    </row>
    <row r="288" spans="1:33">
      <c r="A288" s="515">
        <v>3</v>
      </c>
      <c r="B288" s="515" t="s">
        <v>878</v>
      </c>
      <c r="C288" s="688">
        <v>96</v>
      </c>
      <c r="D288" s="679" t="s">
        <v>1026</v>
      </c>
      <c r="E288" s="688" t="s">
        <v>1607</v>
      </c>
      <c r="F288" s="688">
        <v>29</v>
      </c>
      <c r="G288" s="688" t="s">
        <v>2200</v>
      </c>
      <c r="H288" s="708" t="s">
        <v>1027</v>
      </c>
      <c r="I288" s="679">
        <v>774292</v>
      </c>
      <c r="J288" s="679">
        <v>0</v>
      </c>
      <c r="K288" s="679">
        <v>0</v>
      </c>
      <c r="L288" s="679">
        <v>0</v>
      </c>
      <c r="M288" s="679">
        <v>0</v>
      </c>
      <c r="N288" s="679">
        <v>30000</v>
      </c>
      <c r="O288" s="679">
        <v>744292</v>
      </c>
      <c r="P288" s="679">
        <v>15310.281884</v>
      </c>
      <c r="Q288" s="679">
        <v>37266.700440000001</v>
      </c>
      <c r="R288" s="697">
        <v>6.0000150000000002E-2</v>
      </c>
      <c r="S288" s="697">
        <v>5.8845971133519005E-2</v>
      </c>
      <c r="T288" s="697">
        <v>0.16403129476584</v>
      </c>
      <c r="U288" s="688"/>
      <c r="V288" s="679">
        <v>22353343.449999999</v>
      </c>
      <c r="W288" s="688"/>
      <c r="X288" s="697">
        <v>0</v>
      </c>
      <c r="Y288" s="688"/>
      <c r="Z288" s="688"/>
      <c r="AA288" s="688"/>
      <c r="AB288" s="697" t="s">
        <v>1954</v>
      </c>
      <c r="AC288" s="835"/>
      <c r="AD288" s="688"/>
    </row>
    <row r="289" spans="1:30">
      <c r="A289" s="515">
        <v>3</v>
      </c>
      <c r="B289" s="515" t="s">
        <v>878</v>
      </c>
      <c r="C289" s="688">
        <v>97</v>
      </c>
      <c r="D289" s="818" t="s">
        <v>1421</v>
      </c>
      <c r="E289" s="688" t="s">
        <v>1620</v>
      </c>
      <c r="F289" s="688">
        <v>29</v>
      </c>
      <c r="G289" s="688" t="s">
        <v>2200</v>
      </c>
      <c r="H289" s="708" t="s">
        <v>1422</v>
      </c>
      <c r="I289" s="679">
        <v>331882</v>
      </c>
      <c r="J289" s="679">
        <v>0</v>
      </c>
      <c r="K289" s="679">
        <v>0</v>
      </c>
      <c r="L289" s="679">
        <v>0</v>
      </c>
      <c r="M289" s="679">
        <v>0</v>
      </c>
      <c r="N289" s="679">
        <v>11500</v>
      </c>
      <c r="O289" s="679">
        <v>320382</v>
      </c>
      <c r="P289" s="679">
        <v>19264.5696021</v>
      </c>
      <c r="Q289" s="679">
        <v>76177.228140000007</v>
      </c>
      <c r="R289" s="697">
        <v>0.1226469</v>
      </c>
      <c r="S289" s="697">
        <v>0.12028762716396611</v>
      </c>
      <c r="T289" s="697">
        <v>0.68983544433259902</v>
      </c>
      <c r="U289" s="688"/>
      <c r="V289" s="679">
        <v>30125521</v>
      </c>
      <c r="W289" s="688"/>
      <c r="X289" s="697">
        <v>0</v>
      </c>
      <c r="Y289" s="688"/>
      <c r="Z289" s="688"/>
      <c r="AA289" s="688"/>
      <c r="AB289" s="697"/>
      <c r="AC289" s="835"/>
      <c r="AD289" s="688"/>
    </row>
    <row r="290" spans="1:30">
      <c r="A290" s="515">
        <v>3</v>
      </c>
      <c r="B290" s="515" t="s">
        <v>878</v>
      </c>
      <c r="C290" s="688">
        <v>98</v>
      </c>
      <c r="D290" s="818" t="s">
        <v>1609</v>
      </c>
      <c r="E290" s="688" t="s">
        <v>1610</v>
      </c>
      <c r="F290" s="688">
        <v>29</v>
      </c>
      <c r="G290" s="688" t="s">
        <v>2200</v>
      </c>
      <c r="H290" s="845" t="s">
        <v>1611</v>
      </c>
      <c r="I290" s="679">
        <v>1759646</v>
      </c>
      <c r="J290" s="679">
        <v>0</v>
      </c>
      <c r="K290" s="679">
        <v>0</v>
      </c>
      <c r="L290" s="679">
        <v>0</v>
      </c>
      <c r="M290" s="679">
        <v>0</v>
      </c>
      <c r="N290" s="679">
        <v>0</v>
      </c>
      <c r="O290" s="679">
        <v>1759646</v>
      </c>
      <c r="P290" s="679">
        <v>16722.6642383</v>
      </c>
      <c r="Q290" s="679">
        <v>721102.93079999997</v>
      </c>
      <c r="R290" s="697">
        <v>1.1609904900000001</v>
      </c>
      <c r="S290" s="697">
        <v>1.1386573468845784</v>
      </c>
      <c r="T290" s="697">
        <v>5.1574995163871398</v>
      </c>
      <c r="U290" s="688"/>
      <c r="V290" s="679" t="e">
        <v>#N/A</v>
      </c>
      <c r="W290" s="688"/>
      <c r="X290" s="697">
        <v>0</v>
      </c>
      <c r="Y290" s="688"/>
      <c r="Z290" s="688"/>
      <c r="AA290" s="688"/>
      <c r="AB290" s="697" t="e">
        <v>#N/A</v>
      </c>
      <c r="AC290" s="835"/>
      <c r="AD290" s="688"/>
    </row>
    <row r="291" spans="1:30">
      <c r="A291" s="515">
        <v>6</v>
      </c>
      <c r="B291" s="515" t="s">
        <v>899</v>
      </c>
      <c r="C291" s="688">
        <v>99</v>
      </c>
      <c r="D291" s="688" t="s">
        <v>1069</v>
      </c>
      <c r="E291" s="688" t="s">
        <v>1643</v>
      </c>
      <c r="F291" s="688">
        <v>29</v>
      </c>
      <c r="G291" s="688" t="s">
        <v>2200</v>
      </c>
      <c r="H291" s="844" t="s">
        <v>632</v>
      </c>
      <c r="I291" s="679">
        <v>407426</v>
      </c>
      <c r="J291" s="679">
        <v>0</v>
      </c>
      <c r="K291" s="679">
        <v>0</v>
      </c>
      <c r="L291" s="679">
        <v>0</v>
      </c>
      <c r="M291" s="679">
        <v>0</v>
      </c>
      <c r="N291" s="679">
        <v>29000</v>
      </c>
      <c r="O291" s="679">
        <v>378426</v>
      </c>
      <c r="P291" s="679">
        <v>4541.1118959999994</v>
      </c>
      <c r="Q291" s="679">
        <v>34122.672420000003</v>
      </c>
      <c r="R291" s="697">
        <v>5.49382E-2</v>
      </c>
      <c r="S291" s="697">
        <v>5.3881394717483211E-2</v>
      </c>
      <c r="T291" s="697">
        <v>2.0808186337043</v>
      </c>
      <c r="U291" s="688"/>
      <c r="V291" s="679">
        <v>2338980</v>
      </c>
      <c r="W291" s="688"/>
      <c r="X291" s="697">
        <v>0</v>
      </c>
      <c r="Y291" s="688"/>
      <c r="Z291" s="688"/>
      <c r="AA291" s="688"/>
      <c r="AB291" s="697" t="s">
        <v>1954</v>
      </c>
      <c r="AC291" s="835"/>
      <c r="AD291" s="688"/>
    </row>
    <row r="292" spans="1:30">
      <c r="A292" s="515">
        <v>6</v>
      </c>
      <c r="B292" s="515" t="s">
        <v>899</v>
      </c>
      <c r="C292" s="688">
        <v>100</v>
      </c>
      <c r="D292" s="688" t="s">
        <v>1070</v>
      </c>
      <c r="E292" s="688" t="s">
        <v>1647</v>
      </c>
      <c r="F292" s="688">
        <v>29</v>
      </c>
      <c r="G292" s="688" t="s">
        <v>2200</v>
      </c>
      <c r="H292" s="708" t="s">
        <v>633</v>
      </c>
      <c r="I292" s="679">
        <v>135718</v>
      </c>
      <c r="J292" s="679">
        <v>0</v>
      </c>
      <c r="K292" s="679">
        <v>0</v>
      </c>
      <c r="L292" s="679">
        <v>0</v>
      </c>
      <c r="M292" s="679">
        <v>0</v>
      </c>
      <c r="N292" s="679">
        <v>0</v>
      </c>
      <c r="O292" s="679">
        <v>135718</v>
      </c>
      <c r="P292" s="679">
        <v>761.37810380000008</v>
      </c>
      <c r="Q292" s="679">
        <v>5863.0175999999992</v>
      </c>
      <c r="R292" s="697">
        <v>9.4395799999999995E-3</v>
      </c>
      <c r="S292" s="697">
        <v>9.2579960224918115E-3</v>
      </c>
      <c r="T292" s="697">
        <v>9.4248611111111096</v>
      </c>
      <c r="U292" s="688"/>
      <c r="V292" s="679">
        <v>1542252.76</v>
      </c>
      <c r="W292" s="688"/>
      <c r="X292" s="697">
        <v>0</v>
      </c>
      <c r="Y292" s="688"/>
      <c r="Z292" s="688"/>
      <c r="AA292" s="688"/>
      <c r="AB292" s="697" t="s">
        <v>1954</v>
      </c>
      <c r="AC292" s="835"/>
      <c r="AD292" s="688"/>
    </row>
    <row r="293" spans="1:30">
      <c r="A293" s="515">
        <v>3</v>
      </c>
      <c r="B293" s="515" t="s">
        <v>878</v>
      </c>
      <c r="C293" s="688">
        <v>101</v>
      </c>
      <c r="D293" s="688" t="s">
        <v>1030</v>
      </c>
      <c r="E293" s="688" t="s">
        <v>1612</v>
      </c>
      <c r="F293" s="688">
        <v>29</v>
      </c>
      <c r="G293" s="688" t="s">
        <v>2200</v>
      </c>
      <c r="H293" s="708" t="s">
        <v>1031</v>
      </c>
      <c r="I293" s="679">
        <v>468895</v>
      </c>
      <c r="J293" s="679">
        <v>0</v>
      </c>
      <c r="K293" s="679">
        <v>0</v>
      </c>
      <c r="L293" s="679">
        <v>0</v>
      </c>
      <c r="M293" s="679">
        <v>0</v>
      </c>
      <c r="N293" s="679">
        <v>0</v>
      </c>
      <c r="O293" s="679">
        <v>468895</v>
      </c>
      <c r="P293" s="679">
        <v>0</v>
      </c>
      <c r="Q293" s="679">
        <v>2775.8584000000001</v>
      </c>
      <c r="R293" s="697">
        <v>4.4691899999999996E-3</v>
      </c>
      <c r="S293" s="697">
        <v>4.3832182980655708E-3</v>
      </c>
      <c r="T293" s="697">
        <v>0.23496701206367199</v>
      </c>
      <c r="U293" s="688"/>
      <c r="V293" s="679">
        <v>6808735.9500000002</v>
      </c>
      <c r="W293" s="688"/>
      <c r="X293" s="697">
        <v>0</v>
      </c>
      <c r="Y293" s="688"/>
      <c r="Z293" s="688"/>
      <c r="AA293" s="688"/>
      <c r="AB293" s="697" t="s">
        <v>1954</v>
      </c>
      <c r="AC293" s="835"/>
      <c r="AD293" s="688"/>
    </row>
    <row r="294" spans="1:30">
      <c r="A294" s="515">
        <v>3</v>
      </c>
      <c r="B294" s="515" t="s">
        <v>878</v>
      </c>
      <c r="C294" s="688">
        <v>102</v>
      </c>
      <c r="D294" s="688" t="s">
        <v>1032</v>
      </c>
      <c r="E294" s="688" t="s">
        <v>1613</v>
      </c>
      <c r="F294" s="688">
        <v>29</v>
      </c>
      <c r="G294" s="688" t="s">
        <v>2200</v>
      </c>
      <c r="H294" s="708" t="s">
        <v>1033</v>
      </c>
      <c r="I294" s="679">
        <v>1787610</v>
      </c>
      <c r="J294" s="679">
        <v>0</v>
      </c>
      <c r="K294" s="679">
        <v>0</v>
      </c>
      <c r="L294" s="679">
        <v>0</v>
      </c>
      <c r="M294" s="679">
        <v>0</v>
      </c>
      <c r="N294" s="679">
        <v>1500</v>
      </c>
      <c r="O294" s="679">
        <v>1786110</v>
      </c>
      <c r="P294" s="679">
        <v>17606.934931400003</v>
      </c>
      <c r="Q294" s="679">
        <v>79464.033900000009</v>
      </c>
      <c r="R294" s="697">
        <v>0.12793872000000001</v>
      </c>
      <c r="S294" s="697">
        <v>0.1254776567236221</v>
      </c>
      <c r="T294" s="697">
        <v>9.4641381064411494</v>
      </c>
      <c r="U294" s="688"/>
      <c r="V294" s="679" t="e">
        <v>#N/A</v>
      </c>
      <c r="W294" s="688"/>
      <c r="X294" s="697">
        <v>0</v>
      </c>
      <c r="Y294" s="688"/>
      <c r="Z294" s="688"/>
      <c r="AA294" s="688"/>
      <c r="AB294" s="697" t="e">
        <v>#N/A</v>
      </c>
      <c r="AC294" s="835"/>
      <c r="AD294" s="688"/>
    </row>
    <row r="295" spans="1:30">
      <c r="A295" s="515">
        <v>3</v>
      </c>
      <c r="B295" s="515" t="s">
        <v>878</v>
      </c>
      <c r="C295" s="688">
        <v>103</v>
      </c>
      <c r="D295" s="688" t="s">
        <v>879</v>
      </c>
      <c r="E295" s="688" t="s">
        <v>1541</v>
      </c>
      <c r="F295" s="688">
        <v>29</v>
      </c>
      <c r="G295" s="688" t="s">
        <v>2200</v>
      </c>
      <c r="H295" s="708" t="s">
        <v>1029</v>
      </c>
      <c r="I295" s="679">
        <v>900681</v>
      </c>
      <c r="J295" s="679">
        <v>0</v>
      </c>
      <c r="K295" s="679">
        <v>0</v>
      </c>
      <c r="L295" s="679">
        <v>0</v>
      </c>
      <c r="M295" s="679">
        <v>0</v>
      </c>
      <c r="N295" s="679">
        <v>0</v>
      </c>
      <c r="O295" s="679">
        <v>900681</v>
      </c>
      <c r="P295" s="679">
        <v>70316.165670000002</v>
      </c>
      <c r="Q295" s="679">
        <v>96742.146209999992</v>
      </c>
      <c r="R295" s="697">
        <v>0.15575684000000001</v>
      </c>
      <c r="S295" s="697">
        <v>0.15276065431212441</v>
      </c>
      <c r="T295" s="697">
        <v>3.5971556031263598</v>
      </c>
      <c r="U295" s="688"/>
      <c r="V295" s="679">
        <v>76134760.329999998</v>
      </c>
      <c r="W295" s="688"/>
      <c r="X295" s="697">
        <v>0</v>
      </c>
      <c r="Y295" s="688"/>
      <c r="Z295" s="688"/>
      <c r="AA295" s="688"/>
      <c r="AB295" s="697" t="s">
        <v>1954</v>
      </c>
      <c r="AC295" s="835"/>
      <c r="AD295" s="688"/>
    </row>
    <row r="296" spans="1:30">
      <c r="A296" s="515">
        <v>3</v>
      </c>
      <c r="B296" s="515" t="s">
        <v>878</v>
      </c>
      <c r="C296" s="688">
        <v>104</v>
      </c>
      <c r="D296" s="818" t="s">
        <v>1621</v>
      </c>
      <c r="E296" s="688" t="s">
        <v>1622</v>
      </c>
      <c r="F296" s="688">
        <v>29</v>
      </c>
      <c r="G296" s="688" t="s">
        <v>2200</v>
      </c>
      <c r="H296" s="708" t="s">
        <v>1623</v>
      </c>
      <c r="I296" s="679">
        <v>1699572</v>
      </c>
      <c r="J296" s="679">
        <v>0</v>
      </c>
      <c r="K296" s="679">
        <v>0</v>
      </c>
      <c r="L296" s="679">
        <v>0</v>
      </c>
      <c r="M296" s="679">
        <v>0</v>
      </c>
      <c r="N296" s="679">
        <v>755000</v>
      </c>
      <c r="O296" s="679">
        <v>944572</v>
      </c>
      <c r="P296" s="679">
        <v>5261.2660876</v>
      </c>
      <c r="Q296" s="679">
        <v>5979.1407600000002</v>
      </c>
      <c r="R296" s="697">
        <v>9.6265399999999994E-3</v>
      </c>
      <c r="S296" s="697">
        <v>9.4413602602862173E-3</v>
      </c>
      <c r="T296" s="697">
        <v>6.2380630603262197E-2</v>
      </c>
      <c r="U296" s="688"/>
      <c r="V296" s="679">
        <v>78269946.530000001</v>
      </c>
      <c r="W296" s="688"/>
      <c r="X296" s="697">
        <v>0</v>
      </c>
      <c r="Y296" s="688"/>
      <c r="Z296" s="688"/>
      <c r="AA296" s="688"/>
      <c r="AB296" s="697" t="s">
        <v>1954</v>
      </c>
      <c r="AC296" s="835"/>
      <c r="AD296" s="688"/>
    </row>
    <row r="297" spans="1:30">
      <c r="A297" s="515">
        <v>3</v>
      </c>
      <c r="B297" s="515" t="s">
        <v>878</v>
      </c>
      <c r="C297" s="688">
        <v>105</v>
      </c>
      <c r="D297" s="688" t="s">
        <v>1038</v>
      </c>
      <c r="E297" s="688" t="s">
        <v>1624</v>
      </c>
      <c r="F297" s="688">
        <v>29</v>
      </c>
      <c r="G297" s="688" t="s">
        <v>2200</v>
      </c>
      <c r="H297" s="708" t="s">
        <v>1039</v>
      </c>
      <c r="I297" s="679">
        <v>97057</v>
      </c>
      <c r="J297" s="679">
        <v>0</v>
      </c>
      <c r="K297" s="679">
        <v>0</v>
      </c>
      <c r="L297" s="679">
        <v>0</v>
      </c>
      <c r="M297" s="679">
        <v>0</v>
      </c>
      <c r="N297" s="679">
        <v>0</v>
      </c>
      <c r="O297" s="679">
        <v>97057</v>
      </c>
      <c r="P297" s="679">
        <v>1449.0413500000002</v>
      </c>
      <c r="Q297" s="679">
        <v>16247.3418</v>
      </c>
      <c r="R297" s="697">
        <v>2.6158549999999999E-2</v>
      </c>
      <c r="S297" s="697">
        <v>2.5655359752026836E-2</v>
      </c>
      <c r="T297" s="697">
        <v>2.2844466412465199</v>
      </c>
      <c r="U297" s="688"/>
      <c r="V297" s="679" t="e">
        <v>#N/A</v>
      </c>
      <c r="W297" s="688"/>
      <c r="X297" s="697">
        <v>0</v>
      </c>
      <c r="Y297" s="688"/>
      <c r="Z297" s="688"/>
      <c r="AA297" s="688"/>
      <c r="AB297" s="697" t="e">
        <v>#N/A</v>
      </c>
      <c r="AC297" s="835"/>
      <c r="AD297" s="688"/>
    </row>
    <row r="298" spans="1:30">
      <c r="A298" s="515">
        <v>3</v>
      </c>
      <c r="B298" s="515" t="s">
        <v>878</v>
      </c>
      <c r="C298" s="688">
        <v>106</v>
      </c>
      <c r="D298" s="688" t="s">
        <v>1042</v>
      </c>
      <c r="E298" s="688" t="s">
        <v>1625</v>
      </c>
      <c r="F298" s="688">
        <v>29</v>
      </c>
      <c r="G298" s="688" t="s">
        <v>2200</v>
      </c>
      <c r="H298" s="708" t="s">
        <v>622</v>
      </c>
      <c r="I298" s="679">
        <v>142800</v>
      </c>
      <c r="J298" s="679">
        <v>0</v>
      </c>
      <c r="K298" s="679">
        <v>0</v>
      </c>
      <c r="L298" s="679">
        <v>0</v>
      </c>
      <c r="M298" s="679">
        <v>0</v>
      </c>
      <c r="N298" s="679">
        <v>0</v>
      </c>
      <c r="O298" s="679">
        <v>142800</v>
      </c>
      <c r="P298" s="679">
        <v>0</v>
      </c>
      <c r="Q298" s="679">
        <v>1096.704</v>
      </c>
      <c r="R298" s="697">
        <v>1.7657199999999999E-3</v>
      </c>
      <c r="S298" s="697">
        <v>1.7317500922819778E-3</v>
      </c>
      <c r="T298" s="697">
        <v>2.38</v>
      </c>
      <c r="U298" s="688"/>
      <c r="V298" s="679">
        <v>2955544.86</v>
      </c>
      <c r="W298" s="688"/>
      <c r="X298" s="697">
        <v>0</v>
      </c>
      <c r="Y298" s="688"/>
      <c r="Z298" s="688"/>
      <c r="AA298" s="688"/>
      <c r="AB298" s="697" t="s">
        <v>1954</v>
      </c>
      <c r="AC298" s="835"/>
      <c r="AD298" s="688"/>
    </row>
    <row r="299" spans="1:30">
      <c r="A299" s="515">
        <v>3</v>
      </c>
      <c r="B299" s="515" t="s">
        <v>878</v>
      </c>
      <c r="C299" s="688">
        <v>107</v>
      </c>
      <c r="D299" s="688" t="s">
        <v>886</v>
      </c>
      <c r="E299" s="688" t="s">
        <v>1542</v>
      </c>
      <c r="F299" s="688">
        <v>29</v>
      </c>
      <c r="G299" s="688" t="s">
        <v>2200</v>
      </c>
      <c r="H299" s="708" t="s">
        <v>624</v>
      </c>
      <c r="I299" s="679">
        <v>698152</v>
      </c>
      <c r="J299" s="679">
        <v>0</v>
      </c>
      <c r="K299" s="679">
        <v>0</v>
      </c>
      <c r="L299" s="679">
        <v>0</v>
      </c>
      <c r="M299" s="679">
        <v>0</v>
      </c>
      <c r="N299" s="679">
        <v>26936</v>
      </c>
      <c r="O299" s="679">
        <v>671216</v>
      </c>
      <c r="P299" s="679">
        <v>48461.794930799995</v>
      </c>
      <c r="Q299" s="679">
        <v>241637.76000000001</v>
      </c>
      <c r="R299" s="697">
        <v>0.38904174000000002</v>
      </c>
      <c r="S299" s="697">
        <v>0.38155802584727549</v>
      </c>
      <c r="T299" s="697">
        <v>3.1322056044237998</v>
      </c>
      <c r="U299" s="688"/>
      <c r="V299" s="679">
        <v>41501803.880000003</v>
      </c>
      <c r="W299" s="688"/>
      <c r="X299" s="697">
        <v>0</v>
      </c>
      <c r="Y299" s="688"/>
      <c r="Z299" s="688"/>
      <c r="AA299" s="688"/>
      <c r="AB299" s="697" t="s">
        <v>1954</v>
      </c>
      <c r="AC299" s="835"/>
      <c r="AD299" s="688"/>
    </row>
    <row r="300" spans="1:30">
      <c r="A300" s="515">
        <v>3</v>
      </c>
      <c r="B300" s="515" t="s">
        <v>878</v>
      </c>
      <c r="C300" s="688">
        <v>108</v>
      </c>
      <c r="D300" s="688" t="s">
        <v>1627</v>
      </c>
      <c r="E300" s="688" t="s">
        <v>1628</v>
      </c>
      <c r="F300" s="688">
        <v>29</v>
      </c>
      <c r="G300" s="688" t="s">
        <v>2200</v>
      </c>
      <c r="H300" s="708" t="s">
        <v>1046</v>
      </c>
      <c r="I300" s="679">
        <v>629124</v>
      </c>
      <c r="J300" s="679">
        <v>0</v>
      </c>
      <c r="K300" s="679">
        <v>0</v>
      </c>
      <c r="L300" s="679">
        <v>0</v>
      </c>
      <c r="M300" s="679">
        <v>0</v>
      </c>
      <c r="N300" s="679">
        <v>18000</v>
      </c>
      <c r="O300" s="679">
        <v>611124</v>
      </c>
      <c r="P300" s="679">
        <v>9750.1820932999999</v>
      </c>
      <c r="Q300" s="679">
        <v>29945.076000000001</v>
      </c>
      <c r="R300" s="697">
        <v>4.8212190000000002E-2</v>
      </c>
      <c r="S300" s="697">
        <v>4.7284762457683059E-2</v>
      </c>
      <c r="T300" s="697">
        <v>6.7902666666666596</v>
      </c>
      <c r="U300" s="688"/>
      <c r="V300" s="679" t="e">
        <v>#N/A</v>
      </c>
      <c r="W300" s="688"/>
      <c r="X300" s="697">
        <v>0</v>
      </c>
      <c r="Y300" s="688"/>
      <c r="Z300" s="688"/>
      <c r="AA300" s="688"/>
      <c r="AB300" s="697" t="e">
        <v>#N/A</v>
      </c>
      <c r="AC300" s="835"/>
      <c r="AD300" s="688"/>
    </row>
    <row r="301" spans="1:30">
      <c r="C301" s="688"/>
      <c r="D301" s="688"/>
      <c r="E301" s="688"/>
      <c r="F301" s="688"/>
      <c r="G301" s="701" t="s">
        <v>2201</v>
      </c>
      <c r="H301" s="710"/>
      <c r="I301" s="492">
        <v>15460522</v>
      </c>
      <c r="J301" s="492">
        <v>0</v>
      </c>
      <c r="K301" s="492">
        <v>0</v>
      </c>
      <c r="L301" s="492">
        <v>0</v>
      </c>
      <c r="M301" s="649">
        <v>0</v>
      </c>
      <c r="N301" s="492">
        <v>2688936</v>
      </c>
      <c r="O301" s="492">
        <v>12771586</v>
      </c>
      <c r="P301" s="492">
        <v>238025.39330440006</v>
      </c>
      <c r="Q301" s="492">
        <v>1383097.6801700001</v>
      </c>
      <c r="R301" s="493">
        <v>2.2268156000000001</v>
      </c>
      <c r="S301" s="493">
        <v>2.1839799392264343</v>
      </c>
      <c r="T301" s="626"/>
      <c r="U301" s="688"/>
      <c r="V301" s="679" t="e">
        <v>#N/A</v>
      </c>
      <c r="W301" s="688">
        <v>0</v>
      </c>
      <c r="X301" s="697">
        <v>0</v>
      </c>
      <c r="Y301" s="688">
        <v>0</v>
      </c>
      <c r="Z301" s="688">
        <v>0</v>
      </c>
      <c r="AA301" s="688">
        <v>0</v>
      </c>
      <c r="AB301" s="697" t="e">
        <v>#N/A</v>
      </c>
      <c r="AC301" s="835">
        <v>0</v>
      </c>
      <c r="AD301" s="688">
        <v>0</v>
      </c>
    </row>
    <row r="302" spans="1:30">
      <c r="S302" s="457"/>
    </row>
    <row r="303" spans="1:30">
      <c r="S303" s="457"/>
    </row>
    <row r="304" spans="1:30">
      <c r="S304" s="457"/>
    </row>
    <row r="305" spans="19:19">
      <c r="S305" s="457"/>
    </row>
  </sheetData>
  <pageMargins left="0.7" right="0.7" top="0.75" bottom="0.75" header="0.3" footer="0.3"/>
  <pageSetup scale="52" orientation="portrait" r:id="rId1"/>
  <headerFooter>
    <oddFooter>&amp;C13 of 20</oddFooter>
  </headerFooter>
  <colBreaks count="1" manualBreakCount="1">
    <brk id="32" max="46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2"/>
  <sheetViews>
    <sheetView view="pageBreakPreview" topLeftCell="K346" zoomScaleNormal="100" zoomScaleSheetLayoutView="100" workbookViewId="0">
      <selection activeCell="K361" sqref="A361:XFD474"/>
    </sheetView>
  </sheetViews>
  <sheetFormatPr defaultRowHeight="15.75" outlineLevelRow="2"/>
  <cols>
    <col min="1" max="1" width="2.875" style="515" hidden="1" customWidth="1"/>
    <col min="2" max="2" width="33.75" style="515" hidden="1" customWidth="1"/>
    <col min="3" max="3" width="3.875" style="515" hidden="1" customWidth="1"/>
    <col min="4" max="4" width="37.75" style="515" hidden="1" customWidth="1"/>
    <col min="5" max="5" width="8.25" style="515" hidden="1" customWidth="1"/>
    <col min="6" max="6" width="5.5" style="515" hidden="1" customWidth="1"/>
    <col min="7" max="7" width="37.625" style="515" hidden="1" customWidth="1"/>
    <col min="8" max="8" width="31" style="491" customWidth="1"/>
    <col min="9" max="9" width="13.375" style="457" bestFit="1" customWidth="1"/>
    <col min="10" max="10" width="11.75" style="457" customWidth="1"/>
    <col min="11" max="11" width="10.25" style="457" customWidth="1"/>
    <col min="12" max="12" width="11.125" style="457" customWidth="1"/>
    <col min="13" max="13" width="10.875" style="457" customWidth="1"/>
    <col min="14" max="14" width="11.75" style="457" customWidth="1"/>
    <col min="15" max="15" width="12.75" style="457" customWidth="1"/>
    <col min="16" max="16" width="11.75" style="457" customWidth="1"/>
    <col min="17" max="17" width="10.75" style="457" customWidth="1"/>
    <col min="18" max="18" width="6.125" style="479" customWidth="1"/>
    <col min="19" max="19" width="9" style="479" customWidth="1"/>
    <col min="20" max="20" width="10.75" style="515" customWidth="1"/>
    <col min="21" max="21" width="2" style="515" hidden="1" customWidth="1"/>
    <col min="22" max="22" width="14.25" style="515" hidden="1" customWidth="1"/>
    <col min="23" max="23" width="1.5" style="515" hidden="1" customWidth="1"/>
    <col min="24" max="24" width="12" style="515" hidden="1" customWidth="1"/>
    <col min="25" max="25" width="1.5" style="515" hidden="1" customWidth="1"/>
    <col min="26" max="26" width="8" style="515" hidden="1" customWidth="1"/>
    <col min="27" max="27" width="1.375" style="515" hidden="1" customWidth="1"/>
    <col min="28" max="28" width="15.75" style="515" hidden="1" customWidth="1"/>
    <col min="29" max="29" width="16.875" style="827" hidden="1" customWidth="1"/>
    <col min="30" max="30" width="8" style="515" hidden="1" customWidth="1"/>
    <col min="31" max="31" width="10.75" style="515" hidden="1" customWidth="1"/>
    <col min="32" max="32" width="0" style="515" hidden="1" customWidth="1"/>
    <col min="33" max="33" width="16.75" style="515" bestFit="1" customWidth="1"/>
    <col min="34" max="16384" width="9" style="515"/>
  </cols>
  <sheetData>
    <row r="1" spans="1:30">
      <c r="D1" s="478"/>
      <c r="E1" s="478"/>
      <c r="F1" s="478"/>
      <c r="G1" s="478"/>
      <c r="H1" s="612"/>
      <c r="I1" s="628"/>
      <c r="J1" s="628"/>
      <c r="K1" s="628"/>
      <c r="L1" s="628"/>
      <c r="M1" s="628"/>
      <c r="N1" s="628"/>
      <c r="O1" s="628"/>
      <c r="P1" s="628"/>
      <c r="Q1" s="628"/>
      <c r="R1" s="629"/>
      <c r="S1" s="629"/>
      <c r="T1" s="630"/>
    </row>
    <row r="2" spans="1:30" hidden="1">
      <c r="D2" s="480"/>
      <c r="E2" s="480"/>
      <c r="F2" s="480"/>
      <c r="G2" s="480"/>
      <c r="H2" s="612"/>
      <c r="I2" s="628"/>
      <c r="J2" s="628"/>
      <c r="K2" s="628"/>
      <c r="L2" s="628"/>
      <c r="M2" s="628"/>
      <c r="N2" s="628"/>
      <c r="O2" s="628"/>
      <c r="P2" s="628"/>
      <c r="Q2" s="628"/>
      <c r="R2" s="629"/>
      <c r="S2" s="631"/>
      <c r="T2" s="629"/>
    </row>
    <row r="3" spans="1:30" hidden="1">
      <c r="D3" s="478"/>
      <c r="E3" s="478"/>
      <c r="F3" s="478"/>
      <c r="G3" s="478"/>
      <c r="H3" s="612" t="s">
        <v>2307</v>
      </c>
      <c r="I3" s="628"/>
      <c r="J3" s="628"/>
      <c r="K3" s="628"/>
      <c r="L3" s="628"/>
      <c r="M3" s="628"/>
      <c r="N3" s="628"/>
      <c r="O3" s="628"/>
      <c r="P3" s="628"/>
      <c r="Q3" s="628"/>
      <c r="R3" s="629"/>
      <c r="S3" s="631"/>
    </row>
    <row r="4" spans="1:30" hidden="1">
      <c r="D4" s="482"/>
      <c r="E4" s="482"/>
      <c r="F4" s="482"/>
      <c r="G4" s="482"/>
      <c r="H4" s="482" t="s">
        <v>2308</v>
      </c>
      <c r="I4" s="481"/>
      <c r="J4" s="481"/>
      <c r="K4" s="481"/>
      <c r="L4" s="481"/>
      <c r="M4" s="481"/>
      <c r="N4" s="481"/>
      <c r="O4" s="481"/>
      <c r="P4" s="481"/>
      <c r="Q4" s="481"/>
      <c r="R4" s="482"/>
      <c r="S4" s="482"/>
      <c r="T4" s="483"/>
    </row>
    <row r="5" spans="1:30">
      <c r="D5" s="482"/>
      <c r="E5" s="482"/>
      <c r="F5" s="482"/>
      <c r="G5" s="482"/>
      <c r="H5" s="484"/>
      <c r="I5" s="481"/>
      <c r="J5" s="481"/>
      <c r="K5" s="481"/>
      <c r="L5" s="481"/>
      <c r="M5" s="481"/>
      <c r="N5" s="481"/>
      <c r="O5" s="481"/>
      <c r="P5" s="481"/>
      <c r="Q5" s="481"/>
      <c r="R5" s="482"/>
      <c r="S5" s="482"/>
      <c r="T5" s="483"/>
    </row>
    <row r="6" spans="1:30" ht="63.75">
      <c r="A6" s="828" t="s">
        <v>29</v>
      </c>
      <c r="B6" s="828" t="s">
        <v>864</v>
      </c>
      <c r="C6" s="810" t="s">
        <v>29</v>
      </c>
      <c r="D6" s="810" t="s">
        <v>865</v>
      </c>
      <c r="E6" s="810" t="s">
        <v>1496</v>
      </c>
      <c r="F6" s="810" t="s">
        <v>2223</v>
      </c>
      <c r="G6" s="810" t="s">
        <v>2224</v>
      </c>
      <c r="H6" s="810" t="s">
        <v>2007</v>
      </c>
      <c r="I6" s="811" t="s">
        <v>2331</v>
      </c>
      <c r="J6" s="812" t="s">
        <v>2009</v>
      </c>
      <c r="K6" s="812" t="s">
        <v>2010</v>
      </c>
      <c r="L6" s="812" t="s">
        <v>2011</v>
      </c>
      <c r="M6" s="812" t="s">
        <v>2225</v>
      </c>
      <c r="N6" s="812" t="s">
        <v>2012</v>
      </c>
      <c r="O6" s="812" t="s">
        <v>2217</v>
      </c>
      <c r="P6" s="812" t="s">
        <v>2218</v>
      </c>
      <c r="Q6" s="812" t="s">
        <v>2219</v>
      </c>
      <c r="R6" s="809" t="s">
        <v>2333</v>
      </c>
      <c r="S6" s="809" t="s">
        <v>2015</v>
      </c>
      <c r="T6" s="814" t="s">
        <v>2016</v>
      </c>
      <c r="V6" s="829" t="s">
        <v>1599</v>
      </c>
      <c r="X6" s="830" t="s">
        <v>11</v>
      </c>
      <c r="Z6" s="830" t="s">
        <v>1600</v>
      </c>
      <c r="AB6" s="830" t="s">
        <v>1601</v>
      </c>
      <c r="AC6" s="831" t="s">
        <v>1601</v>
      </c>
    </row>
    <row r="7" spans="1:30">
      <c r="A7" s="693"/>
      <c r="B7" s="693"/>
      <c r="C7" s="693"/>
      <c r="D7" s="693"/>
      <c r="E7" s="693"/>
      <c r="F7" s="693"/>
      <c r="G7" s="693"/>
      <c r="H7" s="693"/>
      <c r="I7" s="694" t="s">
        <v>2017</v>
      </c>
      <c r="J7" s="695"/>
      <c r="K7" s="695"/>
      <c r="L7" s="695"/>
      <c r="M7" s="695"/>
      <c r="N7" s="695"/>
      <c r="O7" s="695"/>
      <c r="P7" s="694" t="s">
        <v>2047</v>
      </c>
      <c r="Q7" s="695"/>
      <c r="R7" s="694" t="s">
        <v>2019</v>
      </c>
      <c r="S7" s="696"/>
      <c r="T7" s="696"/>
      <c r="V7" s="832"/>
      <c r="X7" s="833"/>
      <c r="Z7" s="833"/>
      <c r="AB7" s="833"/>
      <c r="AC7" s="834"/>
    </row>
    <row r="8" spans="1:30" hidden="1">
      <c r="B8" s="486"/>
      <c r="C8" s="688"/>
      <c r="D8" s="688"/>
      <c r="E8" s="688"/>
      <c r="F8" s="688"/>
      <c r="G8" s="816"/>
      <c r="H8" s="693" t="s">
        <v>2161</v>
      </c>
      <c r="I8" s="625"/>
      <c r="J8" s="625"/>
      <c r="K8" s="625"/>
      <c r="L8" s="625"/>
      <c r="M8" s="679"/>
      <c r="N8" s="625"/>
      <c r="O8" s="626"/>
      <c r="P8" s="625"/>
      <c r="Q8" s="625"/>
      <c r="R8" s="626"/>
      <c r="S8" s="626"/>
      <c r="T8" s="626"/>
      <c r="U8" s="688"/>
      <c r="V8" s="679"/>
      <c r="W8" s="688"/>
      <c r="X8" s="697"/>
      <c r="Y8" s="688"/>
      <c r="Z8" s="688"/>
      <c r="AA8" s="688"/>
      <c r="AB8" s="688"/>
      <c r="AC8" s="835"/>
      <c r="AD8" s="688"/>
    </row>
    <row r="9" spans="1:30" hidden="1">
      <c r="A9" s="515">
        <v>31</v>
      </c>
      <c r="B9" s="515" t="s">
        <v>1012</v>
      </c>
      <c r="C9" s="688">
        <v>1</v>
      </c>
      <c r="D9" s="688" t="s">
        <v>1384</v>
      </c>
      <c r="E9" s="688" t="s">
        <v>1858</v>
      </c>
      <c r="F9" s="688">
        <v>2</v>
      </c>
      <c r="G9" s="688" t="s">
        <v>2161</v>
      </c>
      <c r="H9" s="708" t="s">
        <v>1385</v>
      </c>
      <c r="I9" s="679">
        <v>157629</v>
      </c>
      <c r="J9" s="679">
        <v>0</v>
      </c>
      <c r="K9" s="679">
        <v>0</v>
      </c>
      <c r="L9" s="679">
        <v>0</v>
      </c>
      <c r="M9" s="679">
        <v>0</v>
      </c>
      <c r="N9" s="679">
        <v>0</v>
      </c>
      <c r="O9" s="679">
        <v>157629</v>
      </c>
      <c r="P9" s="679">
        <v>53.593859999999999</v>
      </c>
      <c r="Q9" s="679">
        <v>53.593859999999999</v>
      </c>
      <c r="R9" s="697">
        <v>8.6290000000000002E-5</v>
      </c>
      <c r="S9" s="697">
        <v>8.4627367093351906E-5</v>
      </c>
      <c r="T9" s="697">
        <v>3.1525799999999999</v>
      </c>
      <c r="U9" s="688"/>
      <c r="V9" s="679">
        <v>1526367.93</v>
      </c>
      <c r="W9" s="688"/>
      <c r="X9" s="697">
        <v>0</v>
      </c>
      <c r="Y9" s="688"/>
      <c r="Z9" s="688"/>
      <c r="AA9" s="688"/>
      <c r="AB9" s="697" t="s">
        <v>1954</v>
      </c>
      <c r="AC9" s="835"/>
      <c r="AD9" s="688"/>
    </row>
    <row r="10" spans="1:30" hidden="1">
      <c r="A10" s="515">
        <v>17</v>
      </c>
      <c r="B10" s="515" t="s">
        <v>1012</v>
      </c>
      <c r="C10" s="688">
        <v>2</v>
      </c>
      <c r="D10" s="688" t="s">
        <v>1391</v>
      </c>
      <c r="E10" s="688" t="s">
        <v>1903</v>
      </c>
      <c r="F10" s="688">
        <v>2</v>
      </c>
      <c r="G10" s="688" t="s">
        <v>2161</v>
      </c>
      <c r="H10" s="708" t="s">
        <v>840</v>
      </c>
      <c r="I10" s="679">
        <v>172406</v>
      </c>
      <c r="J10" s="679">
        <v>0</v>
      </c>
      <c r="K10" s="679">
        <v>0</v>
      </c>
      <c r="L10" s="679">
        <v>0</v>
      </c>
      <c r="M10" s="679">
        <v>0</v>
      </c>
      <c r="N10" s="679">
        <v>0</v>
      </c>
      <c r="O10" s="679">
        <v>172406</v>
      </c>
      <c r="P10" s="679">
        <v>0</v>
      </c>
      <c r="Q10" s="679">
        <v>0</v>
      </c>
      <c r="R10" s="697">
        <v>0</v>
      </c>
      <c r="S10" s="697">
        <v>0</v>
      </c>
      <c r="T10" s="697">
        <v>1.7240599999999999</v>
      </c>
      <c r="U10" s="688"/>
      <c r="V10" s="679">
        <v>9607505.2300000004</v>
      </c>
      <c r="W10" s="688"/>
      <c r="X10" s="697">
        <v>0</v>
      </c>
      <c r="Y10" s="688"/>
      <c r="Z10" s="688"/>
      <c r="AA10" s="688"/>
      <c r="AB10" s="697" t="s">
        <v>1954</v>
      </c>
      <c r="AC10" s="835" t="s">
        <v>2226</v>
      </c>
      <c r="AD10" s="688"/>
    </row>
    <row r="11" spans="1:30" hidden="1">
      <c r="A11" s="515">
        <v>31</v>
      </c>
      <c r="B11" s="515" t="s">
        <v>1012</v>
      </c>
      <c r="C11" s="688">
        <v>3</v>
      </c>
      <c r="D11" s="688" t="s">
        <v>1017</v>
      </c>
      <c r="E11" s="688" t="s">
        <v>1594</v>
      </c>
      <c r="F11" s="688">
        <v>2</v>
      </c>
      <c r="G11" s="688" t="s">
        <v>2161</v>
      </c>
      <c r="H11" s="708" t="s">
        <v>843</v>
      </c>
      <c r="I11" s="679">
        <v>6429358</v>
      </c>
      <c r="J11" s="679">
        <v>0</v>
      </c>
      <c r="K11" s="679">
        <v>0</v>
      </c>
      <c r="L11" s="679">
        <v>0</v>
      </c>
      <c r="M11" s="679">
        <v>0</v>
      </c>
      <c r="N11" s="679">
        <v>0</v>
      </c>
      <c r="O11" s="679">
        <v>6429358</v>
      </c>
      <c r="P11" s="679">
        <v>35940.164700000001</v>
      </c>
      <c r="Q11" s="679">
        <v>153147.30756000002</v>
      </c>
      <c r="R11" s="697">
        <v>0.24657029999999999</v>
      </c>
      <c r="S11" s="697">
        <v>0.24182720588214002</v>
      </c>
      <c r="T11" s="697">
        <v>2.2678511463844702</v>
      </c>
      <c r="U11" s="688"/>
      <c r="V11" s="679">
        <v>109276543.69</v>
      </c>
      <c r="W11" s="688"/>
      <c r="X11" s="697">
        <v>0</v>
      </c>
      <c r="Y11" s="688"/>
      <c r="Z11" s="688"/>
      <c r="AA11" s="688"/>
      <c r="AB11" s="697" t="s">
        <v>1954</v>
      </c>
      <c r="AC11" s="835"/>
      <c r="AD11" s="688"/>
    </row>
    <row r="12" spans="1:30" hidden="1">
      <c r="A12" s="515">
        <v>31</v>
      </c>
      <c r="B12" s="515" t="s">
        <v>1012</v>
      </c>
      <c r="C12" s="688">
        <v>4</v>
      </c>
      <c r="D12" s="688" t="s">
        <v>1396</v>
      </c>
      <c r="E12" s="688" t="s">
        <v>1862</v>
      </c>
      <c r="F12" s="688">
        <v>2</v>
      </c>
      <c r="G12" s="688" t="s">
        <v>2161</v>
      </c>
      <c r="H12" s="708" t="s">
        <v>844</v>
      </c>
      <c r="I12" s="679">
        <v>10108128</v>
      </c>
      <c r="J12" s="679">
        <v>0</v>
      </c>
      <c r="K12" s="679">
        <v>0</v>
      </c>
      <c r="L12" s="679">
        <v>0</v>
      </c>
      <c r="M12" s="679">
        <v>0</v>
      </c>
      <c r="N12" s="679">
        <v>0</v>
      </c>
      <c r="O12" s="679">
        <v>10108128</v>
      </c>
      <c r="P12" s="679">
        <v>20519.49984</v>
      </c>
      <c r="Q12" s="679">
        <v>113918.60256</v>
      </c>
      <c r="R12" s="697">
        <v>0.18341128000000001</v>
      </c>
      <c r="S12" s="697">
        <v>0.17988313209025769</v>
      </c>
      <c r="T12" s="697">
        <v>3.5576341399032101</v>
      </c>
      <c r="U12" s="688"/>
      <c r="V12" s="679">
        <v>101795484.59</v>
      </c>
      <c r="W12" s="688"/>
      <c r="X12" s="697">
        <v>0</v>
      </c>
      <c r="Y12" s="688"/>
      <c r="Z12" s="688"/>
      <c r="AA12" s="688"/>
      <c r="AB12" s="697" t="s">
        <v>1954</v>
      </c>
      <c r="AC12" s="835"/>
      <c r="AD12" s="688"/>
    </row>
    <row r="13" spans="1:30" hidden="1">
      <c r="C13" s="688"/>
      <c r="D13" s="688"/>
      <c r="E13" s="688"/>
      <c r="F13" s="688"/>
      <c r="G13" s="701" t="s">
        <v>2162</v>
      </c>
      <c r="H13" s="710"/>
      <c r="I13" s="492">
        <v>16867521</v>
      </c>
      <c r="J13" s="492">
        <v>0</v>
      </c>
      <c r="K13" s="492">
        <v>0</v>
      </c>
      <c r="L13" s="492">
        <v>0</v>
      </c>
      <c r="M13" s="649">
        <v>0</v>
      </c>
      <c r="N13" s="492">
        <v>0</v>
      </c>
      <c r="O13" s="492">
        <v>16867521</v>
      </c>
      <c r="P13" s="492">
        <v>56513.258400000006</v>
      </c>
      <c r="Q13" s="492">
        <v>267119.50398000004</v>
      </c>
      <c r="R13" s="493">
        <v>0.43006787000000002</v>
      </c>
      <c r="S13" s="493">
        <v>0.42179496533949107</v>
      </c>
      <c r="T13" s="626"/>
      <c r="U13" s="688"/>
      <c r="V13" s="679">
        <v>222205901.44</v>
      </c>
      <c r="W13" s="688">
        <v>0</v>
      </c>
      <c r="X13" s="697">
        <v>0</v>
      </c>
      <c r="Y13" s="688">
        <v>0</v>
      </c>
      <c r="Z13" s="688">
        <v>0</v>
      </c>
      <c r="AA13" s="688">
        <v>0</v>
      </c>
      <c r="AB13" s="697">
        <v>0</v>
      </c>
      <c r="AC13" s="835">
        <v>0</v>
      </c>
      <c r="AD13" s="688">
        <v>0</v>
      </c>
    </row>
    <row r="14" spans="1:30" hidden="1">
      <c r="C14" s="688"/>
      <c r="D14" s="688"/>
      <c r="E14" s="688"/>
      <c r="F14" s="688"/>
      <c r="G14" s="701"/>
      <c r="H14" s="693" t="s">
        <v>2163</v>
      </c>
      <c r="I14" s="625"/>
      <c r="J14" s="625"/>
      <c r="K14" s="625"/>
      <c r="L14" s="625"/>
      <c r="M14" s="679"/>
      <c r="N14" s="625"/>
      <c r="O14" s="625"/>
      <c r="P14" s="625"/>
      <c r="Q14" s="625"/>
      <c r="R14" s="626"/>
      <c r="S14" s="626"/>
      <c r="T14" s="626"/>
      <c r="U14" s="688"/>
      <c r="V14" s="679"/>
      <c r="W14" s="688"/>
      <c r="X14" s="697"/>
      <c r="Y14" s="688"/>
      <c r="Z14" s="688"/>
      <c r="AA14" s="688"/>
      <c r="AB14" s="697"/>
      <c r="AC14" s="835"/>
      <c r="AD14" s="688"/>
    </row>
    <row r="15" spans="1:30" hidden="1">
      <c r="A15" s="515">
        <v>31</v>
      </c>
      <c r="B15" s="515" t="s">
        <v>1012</v>
      </c>
      <c r="C15" s="688">
        <v>5</v>
      </c>
      <c r="D15" s="688" t="s">
        <v>1014</v>
      </c>
      <c r="E15" s="688" t="s">
        <v>1589</v>
      </c>
      <c r="F15" s="688">
        <v>3</v>
      </c>
      <c r="G15" s="688" t="s">
        <v>2163</v>
      </c>
      <c r="H15" s="708" t="s">
        <v>838</v>
      </c>
      <c r="I15" s="679">
        <v>1858077</v>
      </c>
      <c r="J15" s="679">
        <v>0</v>
      </c>
      <c r="K15" s="679">
        <v>0</v>
      </c>
      <c r="L15" s="679">
        <v>0</v>
      </c>
      <c r="M15" s="679">
        <v>0</v>
      </c>
      <c r="N15" s="679">
        <v>0</v>
      </c>
      <c r="O15" s="679">
        <v>1858077</v>
      </c>
      <c r="P15" s="679">
        <v>2396.9193300000002</v>
      </c>
      <c r="Q15" s="679">
        <v>13285.250550000001</v>
      </c>
      <c r="R15" s="697">
        <v>2.138953E-2</v>
      </c>
      <c r="S15" s="697">
        <v>2.0978070533117139E-2</v>
      </c>
      <c r="T15" s="697">
        <v>2.3807368190420299</v>
      </c>
      <c r="U15" s="688"/>
      <c r="V15" s="679">
        <v>12210097.67</v>
      </c>
      <c r="W15" s="688"/>
      <c r="X15" s="697">
        <v>0</v>
      </c>
      <c r="Y15" s="688"/>
      <c r="Z15" s="688"/>
      <c r="AA15" s="688"/>
      <c r="AB15" s="697" t="s">
        <v>1954</v>
      </c>
      <c r="AC15" s="835"/>
      <c r="AD15" s="688"/>
    </row>
    <row r="16" spans="1:30" hidden="1">
      <c r="A16" s="515">
        <v>31</v>
      </c>
      <c r="B16" s="515" t="s">
        <v>1012</v>
      </c>
      <c r="C16" s="688">
        <v>6</v>
      </c>
      <c r="D16" s="688" t="s">
        <v>1388</v>
      </c>
      <c r="E16" s="688" t="s">
        <v>1859</v>
      </c>
      <c r="F16" s="688">
        <v>3</v>
      </c>
      <c r="G16" s="688" t="s">
        <v>2163</v>
      </c>
      <c r="H16" s="708" t="s">
        <v>1389</v>
      </c>
      <c r="I16" s="679">
        <v>1584070</v>
      </c>
      <c r="J16" s="679">
        <v>0</v>
      </c>
      <c r="K16" s="679">
        <v>0</v>
      </c>
      <c r="L16" s="679">
        <v>0</v>
      </c>
      <c r="M16" s="679">
        <v>0</v>
      </c>
      <c r="N16" s="679">
        <v>0</v>
      </c>
      <c r="O16" s="679">
        <v>1584070</v>
      </c>
      <c r="P16" s="679">
        <v>8981.6769000000004</v>
      </c>
      <c r="Q16" s="679">
        <v>15238.7534</v>
      </c>
      <c r="R16" s="697">
        <v>2.4534710000000001E-2</v>
      </c>
      <c r="S16" s="697">
        <v>2.4062748569087286E-2</v>
      </c>
      <c r="T16" s="697">
        <v>0.78574900793650704</v>
      </c>
      <c r="U16" s="688"/>
      <c r="V16" s="679">
        <v>84564.42</v>
      </c>
      <c r="W16" s="688"/>
      <c r="X16" s="697">
        <v>0</v>
      </c>
      <c r="Y16" s="688"/>
      <c r="Z16" s="688"/>
      <c r="AA16" s="688"/>
      <c r="AB16" s="697" t="s">
        <v>1954</v>
      </c>
      <c r="AC16" s="835"/>
      <c r="AD16" s="688"/>
    </row>
    <row r="17" spans="1:30" hidden="1">
      <c r="A17" s="515">
        <v>31</v>
      </c>
      <c r="B17" s="515" t="s">
        <v>1012</v>
      </c>
      <c r="C17" s="688">
        <v>7</v>
      </c>
      <c r="D17" s="688" t="s">
        <v>1018</v>
      </c>
      <c r="E17" s="688" t="s">
        <v>1595</v>
      </c>
      <c r="F17" s="688">
        <v>3</v>
      </c>
      <c r="G17" s="688" t="s">
        <v>2163</v>
      </c>
      <c r="H17" s="708" t="s">
        <v>845</v>
      </c>
      <c r="I17" s="679">
        <v>1948462</v>
      </c>
      <c r="J17" s="679">
        <v>0</v>
      </c>
      <c r="K17" s="679">
        <v>0</v>
      </c>
      <c r="L17" s="679">
        <v>0</v>
      </c>
      <c r="M17" s="679">
        <v>0</v>
      </c>
      <c r="N17" s="679">
        <v>0</v>
      </c>
      <c r="O17" s="679">
        <v>1948462</v>
      </c>
      <c r="P17" s="679">
        <v>13269.026220000002</v>
      </c>
      <c r="Q17" s="679">
        <v>59311.183280000005</v>
      </c>
      <c r="R17" s="697">
        <v>9.5492220000000003E-2</v>
      </c>
      <c r="S17" s="697">
        <v>9.3655304547529059E-2</v>
      </c>
      <c r="T17" s="697">
        <v>4.2933268698976503</v>
      </c>
      <c r="U17" s="688"/>
      <c r="V17" s="679">
        <v>15332686.779999999</v>
      </c>
      <c r="W17" s="688"/>
      <c r="X17" s="697">
        <v>0</v>
      </c>
      <c r="Y17" s="688"/>
      <c r="Z17" s="688"/>
      <c r="AA17" s="688"/>
      <c r="AB17" s="697" t="s">
        <v>1954</v>
      </c>
      <c r="AC17" s="835"/>
      <c r="AD17" s="688"/>
    </row>
    <row r="18" spans="1:30" hidden="1">
      <c r="C18" s="688"/>
      <c r="D18" s="688"/>
      <c r="E18" s="688"/>
      <c r="F18" s="688"/>
      <c r="G18" s="701" t="s">
        <v>2164</v>
      </c>
      <c r="H18" s="710"/>
      <c r="I18" s="492">
        <v>5390609</v>
      </c>
      <c r="J18" s="492">
        <v>0</v>
      </c>
      <c r="K18" s="492">
        <v>0</v>
      </c>
      <c r="L18" s="492">
        <v>0</v>
      </c>
      <c r="M18" s="649">
        <v>0</v>
      </c>
      <c r="N18" s="492">
        <v>0</v>
      </c>
      <c r="O18" s="492">
        <v>5390609</v>
      </c>
      <c r="P18" s="492">
        <v>24647.622450000003</v>
      </c>
      <c r="Q18" s="492">
        <v>87835.18723000001</v>
      </c>
      <c r="R18" s="493">
        <v>0.14141646000000002</v>
      </c>
      <c r="S18" s="493">
        <v>0.13869612364973349</v>
      </c>
      <c r="T18" s="626"/>
      <c r="U18" s="688"/>
      <c r="V18" s="679">
        <v>27627348.869999997</v>
      </c>
      <c r="W18" s="688">
        <v>0</v>
      </c>
      <c r="X18" s="697">
        <v>0</v>
      </c>
      <c r="Y18" s="688">
        <v>0</v>
      </c>
      <c r="Z18" s="688">
        <v>0</v>
      </c>
      <c r="AA18" s="688">
        <v>0</v>
      </c>
      <c r="AB18" s="697">
        <v>0</v>
      </c>
      <c r="AC18" s="835">
        <v>0</v>
      </c>
      <c r="AD18" s="688">
        <v>0</v>
      </c>
    </row>
    <row r="19" spans="1:30" hidden="1">
      <c r="C19" s="688"/>
      <c r="D19" s="688"/>
      <c r="E19" s="688"/>
      <c r="F19" s="688"/>
      <c r="G19" s="701"/>
      <c r="H19" s="693" t="s">
        <v>2165</v>
      </c>
      <c r="I19" s="625"/>
      <c r="J19" s="625"/>
      <c r="K19" s="625"/>
      <c r="L19" s="625"/>
      <c r="M19" s="679"/>
      <c r="N19" s="625"/>
      <c r="O19" s="625"/>
      <c r="P19" s="625"/>
      <c r="Q19" s="625"/>
      <c r="R19" s="626"/>
      <c r="S19" s="626"/>
      <c r="T19" s="626"/>
      <c r="U19" s="688"/>
      <c r="V19" s="679"/>
      <c r="W19" s="688"/>
      <c r="X19" s="697"/>
      <c r="Y19" s="688"/>
      <c r="Z19" s="688"/>
      <c r="AA19" s="688"/>
      <c r="AB19" s="697"/>
      <c r="AC19" s="835"/>
      <c r="AD19" s="688"/>
    </row>
    <row r="20" spans="1:30" hidden="1">
      <c r="A20" s="515">
        <v>30</v>
      </c>
      <c r="B20" s="515" t="s">
        <v>1003</v>
      </c>
      <c r="C20" s="688">
        <v>8</v>
      </c>
      <c r="D20" s="818" t="s">
        <v>1431</v>
      </c>
      <c r="E20" s="688" t="s">
        <v>1852</v>
      </c>
      <c r="F20" s="688">
        <v>4</v>
      </c>
      <c r="G20" s="688" t="s">
        <v>2165</v>
      </c>
      <c r="H20" s="708" t="s">
        <v>1432</v>
      </c>
      <c r="I20" s="679">
        <v>500000</v>
      </c>
      <c r="J20" s="679">
        <v>0</v>
      </c>
      <c r="K20" s="679">
        <v>0</v>
      </c>
      <c r="L20" s="679">
        <v>0</v>
      </c>
      <c r="M20" s="679">
        <v>0</v>
      </c>
      <c r="N20" s="679">
        <v>0</v>
      </c>
      <c r="O20" s="679">
        <v>500000</v>
      </c>
      <c r="P20" s="679">
        <v>1900</v>
      </c>
      <c r="Q20" s="679">
        <v>4115</v>
      </c>
      <c r="R20" s="697">
        <v>6.6252300000000002E-3</v>
      </c>
      <c r="S20" s="697">
        <v>6.4977894032850611E-3</v>
      </c>
      <c r="T20" s="697">
        <v>2.5</v>
      </c>
      <c r="U20" s="688"/>
      <c r="V20" s="679">
        <v>3100000</v>
      </c>
      <c r="W20" s="688"/>
      <c r="X20" s="697">
        <v>0</v>
      </c>
      <c r="Y20" s="688"/>
      <c r="Z20" s="688"/>
      <c r="AA20" s="688"/>
      <c r="AB20" s="697" t="s">
        <v>1954</v>
      </c>
      <c r="AC20" s="835"/>
      <c r="AD20" s="688"/>
    </row>
    <row r="21" spans="1:30" hidden="1">
      <c r="A21" s="515">
        <v>30</v>
      </c>
      <c r="B21" s="515" t="s">
        <v>1003</v>
      </c>
      <c r="C21" s="688">
        <v>9</v>
      </c>
      <c r="D21" s="688" t="s">
        <v>1376</v>
      </c>
      <c r="E21" s="688" t="s">
        <v>1853</v>
      </c>
      <c r="F21" s="688">
        <v>4</v>
      </c>
      <c r="G21" s="688" t="s">
        <v>2165</v>
      </c>
      <c r="H21" s="708" t="s">
        <v>1377</v>
      </c>
      <c r="I21" s="679">
        <v>1333580</v>
      </c>
      <c r="J21" s="679">
        <v>0</v>
      </c>
      <c r="K21" s="679">
        <v>0</v>
      </c>
      <c r="L21" s="679">
        <v>0</v>
      </c>
      <c r="M21" s="679">
        <v>0</v>
      </c>
      <c r="N21" s="679">
        <v>445000</v>
      </c>
      <c r="O21" s="679">
        <v>888580</v>
      </c>
      <c r="P21" s="679">
        <v>4647.2734</v>
      </c>
      <c r="Q21" s="679">
        <v>58770.681200000006</v>
      </c>
      <c r="R21" s="697">
        <v>9.4621999999999998E-2</v>
      </c>
      <c r="S21" s="697">
        <v>9.2801824914995043E-2</v>
      </c>
      <c r="T21" s="697">
        <v>1.0829355208651901</v>
      </c>
      <c r="U21" s="688"/>
      <c r="V21" s="679">
        <v>37339961.119999997</v>
      </c>
      <c r="W21" s="688"/>
      <c r="X21" s="697">
        <v>0</v>
      </c>
      <c r="Y21" s="688"/>
      <c r="Z21" s="688"/>
      <c r="AA21" s="688"/>
      <c r="AB21" s="697" t="s">
        <v>1954</v>
      </c>
      <c r="AC21" s="835"/>
      <c r="AD21" s="688"/>
    </row>
    <row r="22" spans="1:30" hidden="1">
      <c r="A22" s="515">
        <v>30</v>
      </c>
      <c r="B22" s="515" t="s">
        <v>1003</v>
      </c>
      <c r="C22" s="688">
        <v>10</v>
      </c>
      <c r="D22" s="688" t="s">
        <v>1382</v>
      </c>
      <c r="E22" s="688" t="s">
        <v>1857</v>
      </c>
      <c r="F22" s="688">
        <v>4</v>
      </c>
      <c r="G22" s="688" t="s">
        <v>2165</v>
      </c>
      <c r="H22" s="708" t="s">
        <v>1383</v>
      </c>
      <c r="I22" s="679">
        <v>371026</v>
      </c>
      <c r="J22" s="679">
        <v>0</v>
      </c>
      <c r="K22" s="679">
        <v>0</v>
      </c>
      <c r="L22" s="679">
        <v>0</v>
      </c>
      <c r="M22" s="679">
        <v>0</v>
      </c>
      <c r="N22" s="679">
        <v>50000</v>
      </c>
      <c r="O22" s="679">
        <v>321026</v>
      </c>
      <c r="P22" s="679">
        <v>542.53411219999998</v>
      </c>
      <c r="Q22" s="679">
        <v>738.35980000000006</v>
      </c>
      <c r="R22" s="697">
        <v>1.18877E-3</v>
      </c>
      <c r="S22" s="697">
        <v>1.1659068005471875E-3</v>
      </c>
      <c r="T22" s="697">
        <v>0.88436914600550898</v>
      </c>
      <c r="U22" s="688"/>
      <c r="V22" s="679">
        <v>1968553</v>
      </c>
      <c r="W22" s="688"/>
      <c r="X22" s="697">
        <v>0</v>
      </c>
      <c r="Y22" s="688"/>
      <c r="Z22" s="688"/>
      <c r="AA22" s="688"/>
      <c r="AB22" s="697" t="s">
        <v>1954</v>
      </c>
      <c r="AC22" s="835"/>
      <c r="AD22" s="688"/>
    </row>
    <row r="23" spans="1:30" hidden="1">
      <c r="A23" s="515">
        <v>30</v>
      </c>
      <c r="B23" s="515" t="s">
        <v>1003</v>
      </c>
      <c r="C23" s="688">
        <v>11</v>
      </c>
      <c r="D23" s="688" t="s">
        <v>1009</v>
      </c>
      <c r="E23" s="688" t="s">
        <v>1855</v>
      </c>
      <c r="F23" s="688">
        <v>4</v>
      </c>
      <c r="G23" s="688" t="s">
        <v>2165</v>
      </c>
      <c r="H23" s="708" t="s">
        <v>1010</v>
      </c>
      <c r="I23" s="679">
        <v>556752</v>
      </c>
      <c r="J23" s="679">
        <v>0</v>
      </c>
      <c r="K23" s="679">
        <v>0</v>
      </c>
      <c r="L23" s="679">
        <v>0</v>
      </c>
      <c r="M23" s="679">
        <v>0</v>
      </c>
      <c r="N23" s="679">
        <v>184000</v>
      </c>
      <c r="O23" s="679">
        <v>372752</v>
      </c>
      <c r="P23" s="679">
        <v>178.9209208</v>
      </c>
      <c r="Q23" s="679">
        <v>764.14159999999993</v>
      </c>
      <c r="R23" s="697">
        <v>1.23028E-3</v>
      </c>
      <c r="S23" s="697">
        <v>1.2066175433995848E-3</v>
      </c>
      <c r="T23" s="697">
        <v>0.82539387296420497</v>
      </c>
      <c r="U23" s="688"/>
      <c r="V23" s="679">
        <v>39241449.229999997</v>
      </c>
      <c r="W23" s="688"/>
      <c r="X23" s="697">
        <v>0</v>
      </c>
      <c r="Y23" s="688"/>
      <c r="Z23" s="688"/>
      <c r="AA23" s="688"/>
      <c r="AB23" s="697" t="s">
        <v>1954</v>
      </c>
      <c r="AC23" s="835"/>
      <c r="AD23" s="688"/>
    </row>
    <row r="24" spans="1:30" hidden="1">
      <c r="C24" s="688"/>
      <c r="D24" s="688"/>
      <c r="E24" s="688"/>
      <c r="F24" s="688"/>
      <c r="G24" s="701" t="s">
        <v>2166</v>
      </c>
      <c r="H24" s="710"/>
      <c r="I24" s="492">
        <v>2761358</v>
      </c>
      <c r="J24" s="492">
        <v>0</v>
      </c>
      <c r="K24" s="492">
        <v>0</v>
      </c>
      <c r="L24" s="492">
        <v>0</v>
      </c>
      <c r="M24" s="649">
        <v>0</v>
      </c>
      <c r="N24" s="492">
        <v>679000</v>
      </c>
      <c r="O24" s="492">
        <v>2082358</v>
      </c>
      <c r="P24" s="492">
        <v>7268.7284330000002</v>
      </c>
      <c r="Q24" s="492">
        <v>64388.182600000007</v>
      </c>
      <c r="R24" s="493">
        <v>0.10366628</v>
      </c>
      <c r="S24" s="493">
        <v>0.10167213866222688</v>
      </c>
      <c r="T24" s="626"/>
      <c r="U24" s="688"/>
      <c r="V24" s="679">
        <v>81649963.349999994</v>
      </c>
      <c r="W24" s="688">
        <v>0</v>
      </c>
      <c r="X24" s="697">
        <v>0</v>
      </c>
      <c r="Y24" s="688">
        <v>0</v>
      </c>
      <c r="Z24" s="688">
        <v>0</v>
      </c>
      <c r="AA24" s="688">
        <v>0</v>
      </c>
      <c r="AB24" s="697">
        <v>0</v>
      </c>
      <c r="AC24" s="835">
        <v>0</v>
      </c>
      <c r="AD24" s="688">
        <v>0</v>
      </c>
    </row>
    <row r="25" spans="1:30" hidden="1">
      <c r="C25" s="688"/>
      <c r="D25" s="688"/>
      <c r="E25" s="688"/>
      <c r="F25" s="688"/>
      <c r="G25" s="701"/>
      <c r="H25" s="693" t="s">
        <v>2167</v>
      </c>
      <c r="I25" s="625"/>
      <c r="J25" s="625"/>
      <c r="K25" s="625"/>
      <c r="L25" s="625"/>
      <c r="M25" s="679"/>
      <c r="N25" s="625"/>
      <c r="O25" s="625"/>
      <c r="P25" s="625"/>
      <c r="Q25" s="625"/>
      <c r="R25" s="626"/>
      <c r="S25" s="626"/>
      <c r="T25" s="626"/>
      <c r="U25" s="688"/>
      <c r="V25" s="679"/>
      <c r="W25" s="688"/>
      <c r="X25" s="697"/>
      <c r="Y25" s="688"/>
      <c r="Z25" s="688"/>
      <c r="AA25" s="688"/>
      <c r="AB25" s="697"/>
      <c r="AC25" s="835"/>
      <c r="AD25" s="688"/>
    </row>
    <row r="26" spans="1:30" hidden="1">
      <c r="A26" s="515">
        <v>30</v>
      </c>
      <c r="B26" s="515" t="s">
        <v>1003</v>
      </c>
      <c r="C26" s="688">
        <v>12</v>
      </c>
      <c r="D26" s="688" t="s">
        <v>1360</v>
      </c>
      <c r="E26" s="688" t="s">
        <v>1846</v>
      </c>
      <c r="F26" s="688">
        <v>5</v>
      </c>
      <c r="G26" s="688" t="s">
        <v>2167</v>
      </c>
      <c r="H26" s="708" t="s">
        <v>1361</v>
      </c>
      <c r="I26" s="679">
        <v>663832</v>
      </c>
      <c r="J26" s="679">
        <v>0</v>
      </c>
      <c r="K26" s="679">
        <v>0</v>
      </c>
      <c r="L26" s="679">
        <v>0</v>
      </c>
      <c r="M26" s="679">
        <v>0</v>
      </c>
      <c r="N26" s="679">
        <v>0</v>
      </c>
      <c r="O26" s="679">
        <v>663832</v>
      </c>
      <c r="P26" s="679">
        <v>431.49108000000001</v>
      </c>
      <c r="Q26" s="679">
        <v>1427.2388000000001</v>
      </c>
      <c r="R26" s="697">
        <v>2.29788E-3</v>
      </c>
      <c r="S26" s="697">
        <v>2.2536809600479431E-3</v>
      </c>
      <c r="T26" s="697">
        <v>4.4332901467897203</v>
      </c>
      <c r="U26" s="688"/>
      <c r="V26" s="679">
        <v>4019204.16</v>
      </c>
      <c r="W26" s="688"/>
      <c r="X26" s="697">
        <v>0</v>
      </c>
      <c r="Y26" s="688"/>
      <c r="Z26" s="688"/>
      <c r="AA26" s="688"/>
      <c r="AB26" s="697" t="s">
        <v>1954</v>
      </c>
      <c r="AC26" s="835"/>
      <c r="AD26" s="688"/>
    </row>
    <row r="27" spans="1:30" hidden="1">
      <c r="A27" s="515">
        <v>30</v>
      </c>
      <c r="B27" s="515" t="s">
        <v>1003</v>
      </c>
      <c r="C27" s="688">
        <v>13</v>
      </c>
      <c r="D27" s="688" t="s">
        <v>1362</v>
      </c>
      <c r="E27" s="688" t="s">
        <v>1847</v>
      </c>
      <c r="F27" s="688">
        <v>5</v>
      </c>
      <c r="G27" s="688" t="s">
        <v>2167</v>
      </c>
      <c r="H27" s="708" t="s">
        <v>1363</v>
      </c>
      <c r="I27" s="679">
        <v>3988559</v>
      </c>
      <c r="J27" s="679">
        <v>0</v>
      </c>
      <c r="K27" s="679">
        <v>0</v>
      </c>
      <c r="L27" s="679">
        <v>0</v>
      </c>
      <c r="M27" s="679">
        <v>0</v>
      </c>
      <c r="N27" s="679">
        <v>0</v>
      </c>
      <c r="O27" s="679">
        <v>3988559</v>
      </c>
      <c r="P27" s="679">
        <v>7224.9314175000009</v>
      </c>
      <c r="Q27" s="679">
        <v>9014.1433400000005</v>
      </c>
      <c r="R27" s="697">
        <v>1.451296E-2</v>
      </c>
      <c r="S27" s="697">
        <v>1.4233780090970743E-2</v>
      </c>
      <c r="T27" s="697">
        <v>1.2597699820694199</v>
      </c>
      <c r="U27" s="688"/>
      <c r="V27" s="679" t="e">
        <v>#N/A</v>
      </c>
      <c r="W27" s="688"/>
      <c r="X27" s="697">
        <v>0</v>
      </c>
      <c r="Y27" s="688"/>
      <c r="Z27" s="688"/>
      <c r="AA27" s="688"/>
      <c r="AB27" s="697" t="e">
        <v>#N/A</v>
      </c>
      <c r="AC27" s="835"/>
      <c r="AD27" s="688"/>
    </row>
    <row r="28" spans="1:30" hidden="1">
      <c r="A28" s="515">
        <v>30</v>
      </c>
      <c r="B28" s="515" t="s">
        <v>1003</v>
      </c>
      <c r="C28" s="688">
        <v>14</v>
      </c>
      <c r="D28" s="688" t="s">
        <v>1005</v>
      </c>
      <c r="E28" s="688" t="s">
        <v>1848</v>
      </c>
      <c r="F28" s="688">
        <v>5</v>
      </c>
      <c r="G28" s="688" t="s">
        <v>2167</v>
      </c>
      <c r="H28" s="708" t="s">
        <v>1364</v>
      </c>
      <c r="I28" s="679">
        <v>2368064</v>
      </c>
      <c r="J28" s="679">
        <v>0</v>
      </c>
      <c r="K28" s="679">
        <v>0</v>
      </c>
      <c r="L28" s="679">
        <v>0</v>
      </c>
      <c r="M28" s="679">
        <v>0</v>
      </c>
      <c r="N28" s="679">
        <v>490000</v>
      </c>
      <c r="O28" s="679">
        <v>1878064</v>
      </c>
      <c r="P28" s="679">
        <v>1427.3286257</v>
      </c>
      <c r="Q28" s="679">
        <v>2685.6315199999999</v>
      </c>
      <c r="R28" s="697">
        <v>4.3239200000000002E-3</v>
      </c>
      <c r="S28" s="697">
        <v>4.2407455727300975E-3</v>
      </c>
      <c r="T28" s="697">
        <v>2.9977366104064802</v>
      </c>
      <c r="U28" s="688"/>
      <c r="V28" s="679">
        <v>16246805.68</v>
      </c>
      <c r="W28" s="688"/>
      <c r="X28" s="697">
        <v>0</v>
      </c>
      <c r="Y28" s="688"/>
      <c r="Z28" s="688"/>
      <c r="AA28" s="688"/>
      <c r="AB28" s="697" t="s">
        <v>1954</v>
      </c>
      <c r="AC28" s="835"/>
      <c r="AD28" s="688"/>
    </row>
    <row r="29" spans="1:30" hidden="1">
      <c r="A29" s="515">
        <v>30</v>
      </c>
      <c r="B29" s="515" t="s">
        <v>1003</v>
      </c>
      <c r="C29" s="688">
        <v>15</v>
      </c>
      <c r="D29" s="688" t="s">
        <v>1006</v>
      </c>
      <c r="E29" s="688" t="s">
        <v>1585</v>
      </c>
      <c r="F29" s="688">
        <v>5</v>
      </c>
      <c r="G29" s="688" t="s">
        <v>2167</v>
      </c>
      <c r="H29" s="708" t="s">
        <v>2227</v>
      </c>
      <c r="I29" s="679">
        <v>8271554</v>
      </c>
      <c r="J29" s="679">
        <v>0</v>
      </c>
      <c r="K29" s="679">
        <v>0</v>
      </c>
      <c r="L29" s="679">
        <v>0</v>
      </c>
      <c r="M29" s="679">
        <v>0</v>
      </c>
      <c r="N29" s="679">
        <v>0</v>
      </c>
      <c r="O29" s="679">
        <v>8271554</v>
      </c>
      <c r="P29" s="679">
        <v>1654.3112800000001</v>
      </c>
      <c r="Q29" s="679">
        <v>12820.9087</v>
      </c>
      <c r="R29" s="697">
        <v>2.0641929999999999E-2</v>
      </c>
      <c r="S29" s="697">
        <v>2.024485168683967E-2</v>
      </c>
      <c r="T29" s="697">
        <v>2.9036557072794298</v>
      </c>
      <c r="U29" s="688"/>
      <c r="V29" s="679">
        <v>20399309.449999999</v>
      </c>
      <c r="W29" s="688"/>
      <c r="X29" s="697">
        <v>0</v>
      </c>
      <c r="Y29" s="688"/>
      <c r="Z29" s="688"/>
      <c r="AA29" s="688"/>
      <c r="AB29" s="697" t="s">
        <v>1954</v>
      </c>
      <c r="AC29" s="835"/>
      <c r="AD29" s="688"/>
    </row>
    <row r="30" spans="1:30" hidden="1">
      <c r="A30" s="515">
        <v>30</v>
      </c>
      <c r="B30" s="515" t="s">
        <v>1003</v>
      </c>
      <c r="C30" s="688">
        <v>16</v>
      </c>
      <c r="D30" s="688" t="s">
        <v>1365</v>
      </c>
      <c r="E30" s="688" t="s">
        <v>1849</v>
      </c>
      <c r="F30" s="688">
        <v>5</v>
      </c>
      <c r="G30" s="688" t="s">
        <v>2167</v>
      </c>
      <c r="H30" s="708" t="s">
        <v>1366</v>
      </c>
      <c r="I30" s="679">
        <v>6433579</v>
      </c>
      <c r="J30" s="679">
        <v>0</v>
      </c>
      <c r="K30" s="679">
        <v>0</v>
      </c>
      <c r="L30" s="679">
        <v>0</v>
      </c>
      <c r="M30" s="679">
        <v>0</v>
      </c>
      <c r="N30" s="679">
        <v>1429000</v>
      </c>
      <c r="O30" s="679">
        <v>5004579</v>
      </c>
      <c r="P30" s="679">
        <v>4504.1212629000001</v>
      </c>
      <c r="Q30" s="679">
        <v>8157.4637699999994</v>
      </c>
      <c r="R30" s="697">
        <v>1.313368E-2</v>
      </c>
      <c r="S30" s="697">
        <v>1.2881040496327533E-2</v>
      </c>
      <c r="T30" s="697">
        <v>2.3595085585938098</v>
      </c>
      <c r="U30" s="688"/>
      <c r="V30" s="679">
        <v>77968223.230000004</v>
      </c>
      <c r="W30" s="688"/>
      <c r="X30" s="697">
        <v>0</v>
      </c>
      <c r="Y30" s="688"/>
      <c r="Z30" s="688"/>
      <c r="AA30" s="688"/>
      <c r="AB30" s="697" t="s">
        <v>1954</v>
      </c>
      <c r="AC30" s="835"/>
      <c r="AD30" s="688"/>
    </row>
    <row r="31" spans="1:30" hidden="1">
      <c r="A31" s="515">
        <v>17</v>
      </c>
      <c r="B31" s="515" t="s">
        <v>1003</v>
      </c>
      <c r="C31" s="688">
        <v>17</v>
      </c>
      <c r="D31" s="688" t="s">
        <v>1369</v>
      </c>
      <c r="E31" s="688" t="s">
        <v>1904</v>
      </c>
      <c r="F31" s="688">
        <v>5</v>
      </c>
      <c r="G31" s="688" t="s">
        <v>2167</v>
      </c>
      <c r="H31" s="708" t="s">
        <v>836</v>
      </c>
      <c r="I31" s="679">
        <v>98518</v>
      </c>
      <c r="J31" s="679">
        <v>0</v>
      </c>
      <c r="K31" s="679">
        <v>0</v>
      </c>
      <c r="L31" s="679">
        <v>0</v>
      </c>
      <c r="M31" s="679">
        <v>0</v>
      </c>
      <c r="N31" s="679">
        <v>0</v>
      </c>
      <c r="O31" s="679">
        <v>98518</v>
      </c>
      <c r="P31" s="679">
        <v>0</v>
      </c>
      <c r="Q31" s="679">
        <v>0</v>
      </c>
      <c r="R31" s="697">
        <v>0</v>
      </c>
      <c r="S31" s="697">
        <v>0</v>
      </c>
      <c r="T31" s="697">
        <v>0.60317265953603905</v>
      </c>
      <c r="U31" s="688"/>
      <c r="V31" s="679">
        <v>988952.06</v>
      </c>
      <c r="W31" s="688"/>
      <c r="X31" s="697">
        <v>0</v>
      </c>
      <c r="Y31" s="688"/>
      <c r="Z31" s="688"/>
      <c r="AA31" s="688"/>
      <c r="AB31" s="697" t="s">
        <v>1954</v>
      </c>
      <c r="AC31" s="835" t="s">
        <v>2226</v>
      </c>
      <c r="AD31" s="688"/>
    </row>
    <row r="32" spans="1:30" hidden="1">
      <c r="A32" s="515">
        <v>30</v>
      </c>
      <c r="B32" s="515" t="s">
        <v>1003</v>
      </c>
      <c r="C32" s="688">
        <v>18</v>
      </c>
      <c r="D32" s="688" t="s">
        <v>1372</v>
      </c>
      <c r="E32" s="688" t="s">
        <v>1850</v>
      </c>
      <c r="F32" s="688">
        <v>5</v>
      </c>
      <c r="G32" s="688" t="s">
        <v>2167</v>
      </c>
      <c r="H32" s="708" t="s">
        <v>1373</v>
      </c>
      <c r="I32" s="679">
        <v>1775606</v>
      </c>
      <c r="J32" s="679">
        <v>0</v>
      </c>
      <c r="K32" s="679">
        <v>0</v>
      </c>
      <c r="L32" s="679">
        <v>0</v>
      </c>
      <c r="M32" s="679">
        <v>0</v>
      </c>
      <c r="N32" s="679">
        <v>0</v>
      </c>
      <c r="O32" s="679">
        <v>1775606</v>
      </c>
      <c r="P32" s="679">
        <v>0</v>
      </c>
      <c r="Q32" s="679">
        <v>0</v>
      </c>
      <c r="R32" s="697">
        <v>0</v>
      </c>
      <c r="S32" s="697">
        <v>0</v>
      </c>
      <c r="T32" s="697">
        <v>3.49391184573002</v>
      </c>
      <c r="U32" s="688"/>
      <c r="V32" s="679">
        <v>10594362.41</v>
      </c>
      <c r="W32" s="688"/>
      <c r="X32" s="697">
        <v>0</v>
      </c>
      <c r="Y32" s="688"/>
      <c r="Z32" s="688"/>
      <c r="AA32" s="688"/>
      <c r="AB32" s="697" t="s">
        <v>1954</v>
      </c>
      <c r="AC32" s="835" t="s">
        <v>2226</v>
      </c>
      <c r="AD32" s="688"/>
    </row>
    <row r="33" spans="1:30" hidden="1">
      <c r="A33" s="515">
        <v>30</v>
      </c>
      <c r="B33" s="515" t="s">
        <v>1003</v>
      </c>
      <c r="C33" s="688">
        <v>19</v>
      </c>
      <c r="D33" s="688" t="s">
        <v>1374</v>
      </c>
      <c r="E33" s="688" t="s">
        <v>1851</v>
      </c>
      <c r="F33" s="688">
        <v>5</v>
      </c>
      <c r="G33" s="688" t="s">
        <v>2167</v>
      </c>
      <c r="H33" s="708" t="s">
        <v>1375</v>
      </c>
      <c r="I33" s="679">
        <v>993701</v>
      </c>
      <c r="J33" s="679">
        <v>0</v>
      </c>
      <c r="K33" s="679">
        <v>0</v>
      </c>
      <c r="L33" s="679">
        <v>0</v>
      </c>
      <c r="M33" s="679">
        <v>0</v>
      </c>
      <c r="N33" s="679">
        <v>75000</v>
      </c>
      <c r="O33" s="679">
        <v>918701</v>
      </c>
      <c r="P33" s="679">
        <v>3702.3654460999996</v>
      </c>
      <c r="Q33" s="679">
        <v>16499.86996</v>
      </c>
      <c r="R33" s="697">
        <v>2.6565129999999999E-2</v>
      </c>
      <c r="S33" s="697">
        <v>2.6054114260430011E-2</v>
      </c>
      <c r="T33" s="697">
        <v>0.12036141662888</v>
      </c>
      <c r="U33" s="688"/>
      <c r="V33" s="679">
        <v>27565785.300000001</v>
      </c>
      <c r="W33" s="688"/>
      <c r="X33" s="697">
        <v>0</v>
      </c>
      <c r="Y33" s="688"/>
      <c r="Z33" s="688"/>
      <c r="AA33" s="688"/>
      <c r="AB33" s="697" t="s">
        <v>1954</v>
      </c>
      <c r="AC33" s="835"/>
      <c r="AD33" s="688"/>
    </row>
    <row r="34" spans="1:30" hidden="1">
      <c r="A34" s="515">
        <v>30</v>
      </c>
      <c r="B34" s="515" t="s">
        <v>1003</v>
      </c>
      <c r="C34" s="688">
        <v>20</v>
      </c>
      <c r="D34" s="515" t="s">
        <v>2228</v>
      </c>
      <c r="E34" s="688" t="s">
        <v>2229</v>
      </c>
      <c r="F34" s="688">
        <v>5</v>
      </c>
      <c r="G34" s="688" t="s">
        <v>2167</v>
      </c>
      <c r="H34" s="708" t="s">
        <v>2230</v>
      </c>
      <c r="I34" s="679">
        <v>0</v>
      </c>
      <c r="J34" s="679">
        <v>0</v>
      </c>
      <c r="K34" s="679">
        <v>0</v>
      </c>
      <c r="L34" s="679">
        <v>188740</v>
      </c>
      <c r="M34" s="679">
        <v>0</v>
      </c>
      <c r="N34" s="679">
        <v>0</v>
      </c>
      <c r="O34" s="679">
        <v>188740</v>
      </c>
      <c r="P34" s="679">
        <v>0</v>
      </c>
      <c r="Q34" s="679">
        <v>1506.1451999999999</v>
      </c>
      <c r="R34" s="697">
        <v>2.4249200000000001E-3</v>
      </c>
      <c r="S34" s="697">
        <v>2.3782780851442668E-3</v>
      </c>
      <c r="T34" s="697">
        <v>0.12</v>
      </c>
      <c r="U34" s="688"/>
      <c r="V34" s="679" t="e">
        <v>#N/A</v>
      </c>
      <c r="W34" s="688"/>
      <c r="X34" s="697">
        <v>0</v>
      </c>
      <c r="Y34" s="688"/>
      <c r="Z34" s="688"/>
      <c r="AA34" s="688"/>
      <c r="AB34" s="697" t="e">
        <v>#N/A</v>
      </c>
      <c r="AC34" s="835"/>
      <c r="AD34" s="688"/>
    </row>
    <row r="35" spans="1:30" hidden="1">
      <c r="A35" s="515">
        <v>30</v>
      </c>
      <c r="B35" s="515" t="s">
        <v>1003</v>
      </c>
      <c r="C35" s="688">
        <v>21</v>
      </c>
      <c r="D35" s="688" t="s">
        <v>1378</v>
      </c>
      <c r="E35" s="688" t="s">
        <v>1854</v>
      </c>
      <c r="F35" s="688">
        <v>5</v>
      </c>
      <c r="G35" s="688" t="s">
        <v>2167</v>
      </c>
      <c r="H35" s="708" t="s">
        <v>1379</v>
      </c>
      <c r="I35" s="679">
        <v>326292</v>
      </c>
      <c r="J35" s="679">
        <v>0</v>
      </c>
      <c r="K35" s="679">
        <v>0</v>
      </c>
      <c r="L35" s="679">
        <v>0</v>
      </c>
      <c r="M35" s="679">
        <v>0</v>
      </c>
      <c r="N35" s="679">
        <v>0</v>
      </c>
      <c r="O35" s="679">
        <v>326292</v>
      </c>
      <c r="P35" s="679">
        <v>0</v>
      </c>
      <c r="Q35" s="679">
        <v>0</v>
      </c>
      <c r="R35" s="697">
        <v>0</v>
      </c>
      <c r="S35" s="697">
        <v>0</v>
      </c>
      <c r="T35" s="697">
        <v>3.2629199999999998</v>
      </c>
      <c r="U35" s="688"/>
      <c r="V35" s="679">
        <v>3510080.93</v>
      </c>
      <c r="W35" s="688"/>
      <c r="X35" s="697">
        <v>0</v>
      </c>
      <c r="Y35" s="688"/>
      <c r="Z35" s="688"/>
      <c r="AA35" s="688"/>
      <c r="AB35" s="697" t="s">
        <v>1954</v>
      </c>
      <c r="AC35" s="835" t="s">
        <v>2226</v>
      </c>
      <c r="AD35" s="688"/>
    </row>
    <row r="36" spans="1:30" hidden="1">
      <c r="A36" s="515">
        <v>30</v>
      </c>
      <c r="B36" s="515" t="s">
        <v>1003</v>
      </c>
      <c r="C36" s="688">
        <v>22</v>
      </c>
      <c r="D36" s="688" t="s">
        <v>1380</v>
      </c>
      <c r="E36" s="688" t="s">
        <v>1856</v>
      </c>
      <c r="F36" s="688">
        <v>5</v>
      </c>
      <c r="G36" s="688" t="s">
        <v>2167</v>
      </c>
      <c r="H36" s="708" t="s">
        <v>1381</v>
      </c>
      <c r="I36" s="679">
        <v>2262698</v>
      </c>
      <c r="J36" s="679">
        <v>0</v>
      </c>
      <c r="K36" s="679">
        <v>0</v>
      </c>
      <c r="L36" s="679">
        <v>0</v>
      </c>
      <c r="M36" s="679">
        <v>0</v>
      </c>
      <c r="N36" s="679">
        <v>0</v>
      </c>
      <c r="O36" s="679">
        <v>2262698</v>
      </c>
      <c r="P36" s="679">
        <v>2828.3720033</v>
      </c>
      <c r="Q36" s="679">
        <v>5792.5068799999999</v>
      </c>
      <c r="R36" s="697">
        <v>9.3260500000000007E-3</v>
      </c>
      <c r="S36" s="697">
        <v>9.1466560931518365E-3</v>
      </c>
      <c r="T36" s="697">
        <v>4.3992604056492199</v>
      </c>
      <c r="U36" s="688"/>
      <c r="V36" s="679">
        <v>16233569.52</v>
      </c>
      <c r="W36" s="688"/>
      <c r="X36" s="697">
        <v>0</v>
      </c>
      <c r="Y36" s="688"/>
      <c r="Z36" s="688"/>
      <c r="AA36" s="688"/>
      <c r="AB36" s="697" t="s">
        <v>1954</v>
      </c>
      <c r="AC36" s="835"/>
      <c r="AD36" s="688"/>
    </row>
    <row r="37" spans="1:30" hidden="1">
      <c r="C37" s="688"/>
      <c r="D37" s="688"/>
      <c r="E37" s="688"/>
      <c r="F37" s="688"/>
      <c r="G37" s="701" t="s">
        <v>2168</v>
      </c>
      <c r="H37" s="710"/>
      <c r="I37" s="492">
        <v>27182403</v>
      </c>
      <c r="J37" s="492">
        <v>0</v>
      </c>
      <c r="K37" s="492">
        <v>0</v>
      </c>
      <c r="L37" s="492">
        <v>188740</v>
      </c>
      <c r="M37" s="649">
        <v>0</v>
      </c>
      <c r="N37" s="492">
        <v>1994000</v>
      </c>
      <c r="O37" s="492">
        <v>25377143</v>
      </c>
      <c r="P37" s="492">
        <v>21772.921115499998</v>
      </c>
      <c r="Q37" s="492">
        <v>57903.908169999995</v>
      </c>
      <c r="R37" s="493">
        <v>9.3226470000000006E-2</v>
      </c>
      <c r="S37" s="493">
        <v>9.1433147245642096E-2</v>
      </c>
      <c r="T37" s="626"/>
      <c r="U37" s="688"/>
      <c r="V37" s="679" t="e">
        <v>#N/A</v>
      </c>
      <c r="W37" s="688">
        <v>0</v>
      </c>
      <c r="X37" s="697">
        <v>0</v>
      </c>
      <c r="Y37" s="688">
        <v>0</v>
      </c>
      <c r="Z37" s="688">
        <v>0</v>
      </c>
      <c r="AA37" s="688">
        <v>0</v>
      </c>
      <c r="AB37" s="697" t="e">
        <v>#N/A</v>
      </c>
      <c r="AC37" s="835">
        <v>0</v>
      </c>
      <c r="AD37" s="688">
        <v>0</v>
      </c>
    </row>
    <row r="38" spans="1:30" hidden="1">
      <c r="C38" s="688"/>
      <c r="D38" s="688"/>
      <c r="E38" s="688"/>
      <c r="F38" s="688"/>
      <c r="G38" s="701"/>
      <c r="H38" s="693" t="s">
        <v>2169</v>
      </c>
      <c r="I38" s="625"/>
      <c r="J38" s="625"/>
      <c r="K38" s="625"/>
      <c r="L38" s="625"/>
      <c r="M38" s="679"/>
      <c r="N38" s="625"/>
      <c r="O38" s="625"/>
      <c r="P38" s="625"/>
      <c r="Q38" s="625"/>
      <c r="R38" s="626"/>
      <c r="S38" s="626"/>
      <c r="T38" s="626"/>
      <c r="U38" s="688"/>
      <c r="V38" s="679"/>
      <c r="W38" s="688"/>
      <c r="X38" s="697"/>
      <c r="Y38" s="688"/>
      <c r="Z38" s="688"/>
      <c r="AA38" s="688"/>
      <c r="AB38" s="697"/>
      <c r="AC38" s="835"/>
      <c r="AD38" s="688"/>
    </row>
    <row r="39" spans="1:30" hidden="1">
      <c r="A39" s="515">
        <v>26</v>
      </c>
      <c r="B39" s="515" t="s">
        <v>986</v>
      </c>
      <c r="C39" s="688">
        <v>23</v>
      </c>
      <c r="D39" s="688" t="s">
        <v>987</v>
      </c>
      <c r="E39" s="688" t="s">
        <v>1579</v>
      </c>
      <c r="F39" s="688">
        <v>6</v>
      </c>
      <c r="G39" s="688" t="s">
        <v>2169</v>
      </c>
      <c r="H39" s="708" t="s">
        <v>817</v>
      </c>
      <c r="I39" s="679">
        <v>1864104</v>
      </c>
      <c r="J39" s="679">
        <v>0</v>
      </c>
      <c r="K39" s="679">
        <v>0</v>
      </c>
      <c r="L39" s="679">
        <v>0</v>
      </c>
      <c r="M39" s="679">
        <v>0</v>
      </c>
      <c r="N39" s="679">
        <v>185400</v>
      </c>
      <c r="O39" s="679">
        <v>1678704</v>
      </c>
      <c r="P39" s="679">
        <v>106434.59247439999</v>
      </c>
      <c r="Q39" s="679">
        <v>156119.47200000001</v>
      </c>
      <c r="R39" s="697">
        <v>0.25135554999999998</v>
      </c>
      <c r="S39" s="697">
        <v>0.24652040116842255</v>
      </c>
      <c r="T39" s="697">
        <v>0.14660225393332699</v>
      </c>
      <c r="U39" s="688"/>
      <c r="V39" s="679">
        <v>61352802.640000001</v>
      </c>
      <c r="W39" s="688"/>
      <c r="X39" s="697">
        <v>0</v>
      </c>
      <c r="Y39" s="688"/>
      <c r="Z39" s="688"/>
      <c r="AA39" s="688"/>
      <c r="AB39" s="697" t="s">
        <v>1954</v>
      </c>
      <c r="AC39" s="835"/>
      <c r="AD39" s="688"/>
    </row>
    <row r="40" spans="1:30" hidden="1">
      <c r="A40" s="515">
        <v>26</v>
      </c>
      <c r="B40" s="515" t="s">
        <v>986</v>
      </c>
      <c r="C40" s="688">
        <v>24</v>
      </c>
      <c r="D40" s="688" t="s">
        <v>988</v>
      </c>
      <c r="E40" s="688" t="s">
        <v>1826</v>
      </c>
      <c r="F40" s="688">
        <v>6</v>
      </c>
      <c r="G40" s="688" t="s">
        <v>2169</v>
      </c>
      <c r="H40" s="708" t="s">
        <v>818</v>
      </c>
      <c r="I40" s="679">
        <v>30034856</v>
      </c>
      <c r="J40" s="679">
        <v>0</v>
      </c>
      <c r="K40" s="679">
        <v>0</v>
      </c>
      <c r="L40" s="679">
        <v>0</v>
      </c>
      <c r="M40" s="679">
        <v>0</v>
      </c>
      <c r="N40" s="679">
        <v>2304500</v>
      </c>
      <c r="O40" s="679">
        <v>27730356</v>
      </c>
      <c r="P40" s="679">
        <v>253420.50975189998</v>
      </c>
      <c r="Q40" s="679">
        <v>604799.06435999996</v>
      </c>
      <c r="R40" s="697">
        <v>0.97373887999999997</v>
      </c>
      <c r="S40" s="697">
        <v>0.95500776464523141</v>
      </c>
      <c r="T40" s="697">
        <v>2.2003676860038599</v>
      </c>
      <c r="U40" s="688"/>
      <c r="V40" s="679">
        <v>817223734.5</v>
      </c>
      <c r="W40" s="688"/>
      <c r="X40" s="697">
        <v>0</v>
      </c>
      <c r="Y40" s="688"/>
      <c r="Z40" s="688"/>
      <c r="AA40" s="688"/>
      <c r="AB40" s="697" t="s">
        <v>1954</v>
      </c>
      <c r="AC40" s="835"/>
      <c r="AD40" s="688"/>
    </row>
    <row r="41" spans="1:30" hidden="1">
      <c r="A41" s="515">
        <v>26</v>
      </c>
      <c r="B41" s="515" t="s">
        <v>986</v>
      </c>
      <c r="C41" s="688">
        <v>25</v>
      </c>
      <c r="D41" s="688" t="s">
        <v>1829</v>
      </c>
      <c r="E41" s="688" t="s">
        <v>1830</v>
      </c>
      <c r="F41" s="688">
        <v>6</v>
      </c>
      <c r="G41" s="688" t="s">
        <v>2169</v>
      </c>
      <c r="H41" s="708" t="s">
        <v>989</v>
      </c>
      <c r="I41" s="679">
        <v>1438409</v>
      </c>
      <c r="J41" s="679">
        <v>0</v>
      </c>
      <c r="K41" s="679">
        <v>0</v>
      </c>
      <c r="L41" s="679">
        <v>0</v>
      </c>
      <c r="M41" s="679">
        <v>0</v>
      </c>
      <c r="N41" s="679">
        <v>175000</v>
      </c>
      <c r="O41" s="679">
        <v>1263409</v>
      </c>
      <c r="P41" s="679">
        <v>14366.8935738</v>
      </c>
      <c r="Q41" s="679">
        <v>31496.786370000002</v>
      </c>
      <c r="R41" s="697">
        <v>5.0710470000000001E-2</v>
      </c>
      <c r="S41" s="697">
        <v>4.973499020960373E-2</v>
      </c>
      <c r="T41" s="697">
        <v>9.3644376118615702E-2</v>
      </c>
      <c r="U41" s="688"/>
      <c r="V41" s="679" t="e">
        <v>#N/A</v>
      </c>
      <c r="W41" s="688"/>
      <c r="X41" s="697">
        <v>0</v>
      </c>
      <c r="Y41" s="688"/>
      <c r="Z41" s="688"/>
      <c r="AA41" s="688"/>
      <c r="AB41" s="697" t="e">
        <v>#N/A</v>
      </c>
      <c r="AC41" s="835"/>
      <c r="AD41" s="688"/>
    </row>
    <row r="42" spans="1:30" hidden="1">
      <c r="A42" s="515">
        <v>26</v>
      </c>
      <c r="B42" s="515" t="s">
        <v>986</v>
      </c>
      <c r="C42" s="688">
        <v>26</v>
      </c>
      <c r="D42" s="688" t="s">
        <v>1827</v>
      </c>
      <c r="E42" s="688" t="s">
        <v>1828</v>
      </c>
      <c r="F42" s="688">
        <v>6</v>
      </c>
      <c r="G42" s="688" t="s">
        <v>2169</v>
      </c>
      <c r="H42" s="708" t="s">
        <v>990</v>
      </c>
      <c r="I42" s="679">
        <v>84316829</v>
      </c>
      <c r="J42" s="679">
        <v>0</v>
      </c>
      <c r="K42" s="679">
        <v>0</v>
      </c>
      <c r="L42" s="679">
        <v>0</v>
      </c>
      <c r="M42" s="679">
        <v>0</v>
      </c>
      <c r="N42" s="679">
        <v>4148500</v>
      </c>
      <c r="O42" s="679">
        <v>80168329</v>
      </c>
      <c r="P42" s="679">
        <v>865605.27768239996</v>
      </c>
      <c r="Q42" s="679">
        <v>3335002.4864000003</v>
      </c>
      <c r="R42" s="697">
        <v>5.36942231</v>
      </c>
      <c r="S42" s="697">
        <v>5.2661345847045569</v>
      </c>
      <c r="T42" s="697">
        <v>7.2131093099005996</v>
      </c>
      <c r="U42" s="688"/>
      <c r="V42" s="679">
        <v>1061279981</v>
      </c>
      <c r="W42" s="688"/>
      <c r="X42" s="697">
        <v>0</v>
      </c>
      <c r="Y42" s="688"/>
      <c r="Z42" s="688"/>
      <c r="AA42" s="688"/>
      <c r="AB42" s="697" t="s">
        <v>1954</v>
      </c>
      <c r="AC42" s="835"/>
      <c r="AD42" s="688"/>
    </row>
    <row r="43" spans="1:30" hidden="1">
      <c r="A43" s="515">
        <v>26</v>
      </c>
      <c r="B43" s="515" t="s">
        <v>986</v>
      </c>
      <c r="C43" s="688">
        <v>27</v>
      </c>
      <c r="D43" s="688" t="s">
        <v>1343</v>
      </c>
      <c r="E43" s="688" t="s">
        <v>1831</v>
      </c>
      <c r="F43" s="688">
        <v>6</v>
      </c>
      <c r="G43" s="688" t="s">
        <v>2169</v>
      </c>
      <c r="H43" s="708" t="s">
        <v>1344</v>
      </c>
      <c r="I43" s="679">
        <v>397816</v>
      </c>
      <c r="J43" s="679">
        <v>0</v>
      </c>
      <c r="K43" s="679">
        <v>0</v>
      </c>
      <c r="L43" s="679">
        <v>0</v>
      </c>
      <c r="M43" s="679">
        <v>0</v>
      </c>
      <c r="N43" s="679">
        <v>150000</v>
      </c>
      <c r="O43" s="679">
        <v>247816</v>
      </c>
      <c r="P43" s="679">
        <v>1532.2023184</v>
      </c>
      <c r="Q43" s="679">
        <v>2381.5117599999999</v>
      </c>
      <c r="R43" s="697">
        <v>3.8342799999999998E-3</v>
      </c>
      <c r="S43" s="697">
        <v>3.760525365231289E-3</v>
      </c>
      <c r="T43" s="697">
        <v>4.3033174038675202E-2</v>
      </c>
      <c r="U43" s="688"/>
      <c r="V43" s="679">
        <v>5410242.4399999995</v>
      </c>
      <c r="W43" s="688"/>
      <c r="X43" s="697">
        <v>0</v>
      </c>
      <c r="Y43" s="688"/>
      <c r="Z43" s="688"/>
      <c r="AA43" s="688"/>
      <c r="AB43" s="697" t="s">
        <v>1954</v>
      </c>
      <c r="AC43" s="835"/>
      <c r="AD43" s="688"/>
    </row>
    <row r="44" spans="1:30" hidden="1">
      <c r="A44" s="515">
        <v>26</v>
      </c>
      <c r="B44" s="515" t="s">
        <v>986</v>
      </c>
      <c r="C44" s="688">
        <v>28</v>
      </c>
      <c r="D44" s="688" t="s">
        <v>991</v>
      </c>
      <c r="E44" s="688" t="s">
        <v>1835</v>
      </c>
      <c r="F44" s="688">
        <v>6</v>
      </c>
      <c r="G44" s="688" t="s">
        <v>2169</v>
      </c>
      <c r="H44" s="708" t="s">
        <v>819</v>
      </c>
      <c r="I44" s="679">
        <v>6309853</v>
      </c>
      <c r="J44" s="679">
        <v>0</v>
      </c>
      <c r="K44" s="679">
        <v>0</v>
      </c>
      <c r="L44" s="679">
        <v>0</v>
      </c>
      <c r="M44" s="679">
        <v>0</v>
      </c>
      <c r="N44" s="679">
        <v>2285000</v>
      </c>
      <c r="O44" s="679">
        <v>4024853</v>
      </c>
      <c r="P44" s="679">
        <v>20634.936874800002</v>
      </c>
      <c r="Q44" s="679">
        <v>61016.771479999996</v>
      </c>
      <c r="R44" s="697">
        <v>9.8238249999999999E-2</v>
      </c>
      <c r="S44" s="697">
        <v>9.6348513036551661E-2</v>
      </c>
      <c r="T44" s="697">
        <v>0.335471483007311</v>
      </c>
      <c r="U44" s="688"/>
      <c r="V44" s="679">
        <v>342483025.5</v>
      </c>
      <c r="W44" s="688"/>
      <c r="X44" s="697">
        <v>0</v>
      </c>
      <c r="Y44" s="688"/>
      <c r="Z44" s="688"/>
      <c r="AA44" s="688"/>
      <c r="AB44" s="697" t="s">
        <v>1954</v>
      </c>
      <c r="AC44" s="835"/>
      <c r="AD44" s="688"/>
    </row>
    <row r="45" spans="1:30" hidden="1">
      <c r="A45" s="515">
        <v>26</v>
      </c>
      <c r="B45" s="515" t="s">
        <v>986</v>
      </c>
      <c r="C45" s="688">
        <v>29</v>
      </c>
      <c r="D45" s="688" t="s">
        <v>992</v>
      </c>
      <c r="E45" s="688" t="s">
        <v>1580</v>
      </c>
      <c r="F45" s="688">
        <v>6</v>
      </c>
      <c r="G45" s="688" t="s">
        <v>2169</v>
      </c>
      <c r="H45" s="708" t="s">
        <v>820</v>
      </c>
      <c r="I45" s="679">
        <v>1517533</v>
      </c>
      <c r="J45" s="679">
        <v>0</v>
      </c>
      <c r="K45" s="679">
        <v>0</v>
      </c>
      <c r="L45" s="679">
        <v>0</v>
      </c>
      <c r="M45" s="679">
        <v>0</v>
      </c>
      <c r="N45" s="679">
        <v>270000</v>
      </c>
      <c r="O45" s="679">
        <v>1247533</v>
      </c>
      <c r="P45" s="679">
        <v>167389.44005979999</v>
      </c>
      <c r="Q45" s="679">
        <v>246612.32344000001</v>
      </c>
      <c r="R45" s="697">
        <v>0.39705088999999999</v>
      </c>
      <c r="S45" s="697">
        <v>0.38941310861918349</v>
      </c>
      <c r="T45" s="697">
        <v>8.5048292176616205E-2</v>
      </c>
      <c r="U45" s="688"/>
      <c r="V45" s="679">
        <v>125359237.76000001</v>
      </c>
      <c r="W45" s="688"/>
      <c r="X45" s="697">
        <v>0</v>
      </c>
      <c r="Y45" s="688"/>
      <c r="Z45" s="688"/>
      <c r="AA45" s="688"/>
      <c r="AB45" s="697" t="s">
        <v>1954</v>
      </c>
      <c r="AC45" s="835"/>
      <c r="AD45" s="688"/>
    </row>
    <row r="46" spans="1:30" hidden="1">
      <c r="A46" s="515">
        <v>26</v>
      </c>
      <c r="B46" s="515" t="s">
        <v>986</v>
      </c>
      <c r="C46" s="688">
        <v>30</v>
      </c>
      <c r="D46" s="688" t="s">
        <v>993</v>
      </c>
      <c r="E46" s="688" t="s">
        <v>1836</v>
      </c>
      <c r="F46" s="688">
        <v>6</v>
      </c>
      <c r="G46" s="688" t="s">
        <v>2169</v>
      </c>
      <c r="H46" s="708" t="s">
        <v>821</v>
      </c>
      <c r="I46" s="679">
        <v>58007607</v>
      </c>
      <c r="J46" s="679">
        <v>0</v>
      </c>
      <c r="K46" s="679">
        <v>0</v>
      </c>
      <c r="L46" s="679">
        <v>0</v>
      </c>
      <c r="M46" s="679">
        <v>0</v>
      </c>
      <c r="N46" s="679">
        <v>2797500</v>
      </c>
      <c r="O46" s="679">
        <v>55210107</v>
      </c>
      <c r="P46" s="679">
        <v>838962.8616536</v>
      </c>
      <c r="Q46" s="679">
        <v>1597228.3955099999</v>
      </c>
      <c r="R46" s="697">
        <v>2.57157043</v>
      </c>
      <c r="S46" s="697">
        <v>2.5221029752055597</v>
      </c>
      <c r="T46" s="697">
        <v>5.2689876443863</v>
      </c>
      <c r="U46" s="688"/>
      <c r="V46" s="679">
        <v>1449262964.51</v>
      </c>
      <c r="W46" s="688"/>
      <c r="X46" s="697">
        <v>0</v>
      </c>
      <c r="Y46" s="688"/>
      <c r="Z46" s="688"/>
      <c r="AA46" s="688"/>
      <c r="AB46" s="697" t="s">
        <v>1954</v>
      </c>
      <c r="AC46" s="835"/>
      <c r="AD46" s="688"/>
    </row>
    <row r="47" spans="1:30" hidden="1">
      <c r="A47" s="515">
        <v>26</v>
      </c>
      <c r="B47" s="515" t="s">
        <v>986</v>
      </c>
      <c r="C47" s="688">
        <v>31</v>
      </c>
      <c r="D47" s="688" t="s">
        <v>994</v>
      </c>
      <c r="E47" s="688" t="s">
        <v>1837</v>
      </c>
      <c r="F47" s="688">
        <v>6</v>
      </c>
      <c r="G47" s="688" t="s">
        <v>2169</v>
      </c>
      <c r="H47" s="708" t="s">
        <v>823</v>
      </c>
      <c r="I47" s="679">
        <v>12586161</v>
      </c>
      <c r="J47" s="679">
        <v>0</v>
      </c>
      <c r="K47" s="679">
        <v>0</v>
      </c>
      <c r="L47" s="679">
        <v>0</v>
      </c>
      <c r="M47" s="679">
        <v>0</v>
      </c>
      <c r="N47" s="679">
        <v>2281500</v>
      </c>
      <c r="O47" s="679">
        <v>10304661</v>
      </c>
      <c r="P47" s="679">
        <v>19828.301858800001</v>
      </c>
      <c r="Q47" s="679">
        <v>71308.254119999998</v>
      </c>
      <c r="R47" s="697">
        <v>0.11480775</v>
      </c>
      <c r="S47" s="697">
        <v>0.11259927533115292</v>
      </c>
      <c r="T47" s="697">
        <v>0.96083953563768898</v>
      </c>
      <c r="U47" s="688"/>
      <c r="V47" s="679">
        <v>75699099.900000006</v>
      </c>
      <c r="W47" s="688"/>
      <c r="X47" s="697">
        <v>0</v>
      </c>
      <c r="Y47" s="688"/>
      <c r="Z47" s="688"/>
      <c r="AA47" s="688"/>
      <c r="AB47" s="697" t="s">
        <v>1954</v>
      </c>
      <c r="AC47" s="835"/>
      <c r="AD47" s="688"/>
    </row>
    <row r="48" spans="1:30" hidden="1">
      <c r="A48" s="515">
        <v>26</v>
      </c>
      <c r="B48" s="515" t="s">
        <v>986</v>
      </c>
      <c r="C48" s="688">
        <v>32</v>
      </c>
      <c r="D48" s="688" t="s">
        <v>1346</v>
      </c>
      <c r="E48" s="688" t="s">
        <v>1581</v>
      </c>
      <c r="F48" s="688">
        <v>6</v>
      </c>
      <c r="G48" s="688" t="s">
        <v>2169</v>
      </c>
      <c r="H48" s="708" t="s">
        <v>824</v>
      </c>
      <c r="I48" s="679">
        <v>113842</v>
      </c>
      <c r="J48" s="679">
        <v>0</v>
      </c>
      <c r="K48" s="679">
        <v>0</v>
      </c>
      <c r="L48" s="679">
        <v>0</v>
      </c>
      <c r="M48" s="679">
        <v>0</v>
      </c>
      <c r="N48" s="679">
        <v>0</v>
      </c>
      <c r="O48" s="679">
        <v>113842</v>
      </c>
      <c r="P48" s="679">
        <v>13407.560420199999</v>
      </c>
      <c r="Q48" s="679">
        <v>26121.046899999998</v>
      </c>
      <c r="R48" s="697">
        <v>4.2055420000000003E-2</v>
      </c>
      <c r="S48" s="697">
        <v>4.1246430558817028E-2</v>
      </c>
      <c r="T48" s="697">
        <v>1.02281096109927E-2</v>
      </c>
      <c r="U48" s="688"/>
      <c r="V48" s="679">
        <v>22592485</v>
      </c>
      <c r="W48" s="688"/>
      <c r="X48" s="697">
        <v>0</v>
      </c>
      <c r="Y48" s="688"/>
      <c r="Z48" s="688"/>
      <c r="AA48" s="688"/>
      <c r="AB48" s="697" t="s">
        <v>1954</v>
      </c>
      <c r="AC48" s="835"/>
      <c r="AD48" s="688"/>
    </row>
    <row r="49" spans="1:30" hidden="1">
      <c r="A49" s="515">
        <v>26</v>
      </c>
      <c r="B49" s="515" t="s">
        <v>986</v>
      </c>
      <c r="C49" s="688">
        <v>33</v>
      </c>
      <c r="D49" s="688" t="s">
        <v>995</v>
      </c>
      <c r="E49" s="688" t="s">
        <v>1838</v>
      </c>
      <c r="F49" s="688">
        <v>6</v>
      </c>
      <c r="G49" s="688" t="s">
        <v>2169</v>
      </c>
      <c r="H49" s="708" t="s">
        <v>826</v>
      </c>
      <c r="I49" s="679">
        <v>1462078</v>
      </c>
      <c r="J49" s="679">
        <v>0</v>
      </c>
      <c r="K49" s="679">
        <v>0</v>
      </c>
      <c r="L49" s="679">
        <v>0</v>
      </c>
      <c r="M49" s="679">
        <v>0</v>
      </c>
      <c r="N49" s="679">
        <v>350000</v>
      </c>
      <c r="O49" s="679">
        <v>1112078</v>
      </c>
      <c r="P49" s="679">
        <v>33063.573026700004</v>
      </c>
      <c r="Q49" s="679">
        <v>56882.789700000001</v>
      </c>
      <c r="R49" s="697">
        <v>9.1582460000000004E-2</v>
      </c>
      <c r="S49" s="697">
        <v>8.9820750459769769E-2</v>
      </c>
      <c r="T49" s="697">
        <v>5.2271271881419397E-2</v>
      </c>
      <c r="U49" s="688"/>
      <c r="V49" s="679">
        <v>263940702.90000001</v>
      </c>
      <c r="W49" s="688"/>
      <c r="X49" s="697">
        <v>0</v>
      </c>
      <c r="Y49" s="688"/>
      <c r="Z49" s="688"/>
      <c r="AA49" s="688"/>
      <c r="AB49" s="697" t="s">
        <v>1954</v>
      </c>
      <c r="AC49" s="835"/>
      <c r="AD49" s="688"/>
    </row>
    <row r="50" spans="1:30" hidden="1">
      <c r="A50" s="515">
        <v>26</v>
      </c>
      <c r="B50" s="515" t="s">
        <v>986</v>
      </c>
      <c r="C50" s="688">
        <v>34</v>
      </c>
      <c r="D50" s="688" t="s">
        <v>996</v>
      </c>
      <c r="E50" s="688" t="s">
        <v>1839</v>
      </c>
      <c r="F50" s="688">
        <v>6</v>
      </c>
      <c r="G50" s="688" t="s">
        <v>2169</v>
      </c>
      <c r="H50" s="708" t="s">
        <v>827</v>
      </c>
      <c r="I50" s="679">
        <v>4151532</v>
      </c>
      <c r="J50" s="679">
        <v>0</v>
      </c>
      <c r="K50" s="679">
        <v>0</v>
      </c>
      <c r="L50" s="679">
        <v>0</v>
      </c>
      <c r="M50" s="679">
        <v>0</v>
      </c>
      <c r="N50" s="679">
        <v>2500000</v>
      </c>
      <c r="O50" s="679">
        <v>1651532</v>
      </c>
      <c r="P50" s="679">
        <v>2495.1703748</v>
      </c>
      <c r="Q50" s="679">
        <v>3237.0027200000004</v>
      </c>
      <c r="R50" s="697">
        <v>5.21164E-3</v>
      </c>
      <c r="S50" s="697">
        <v>5.1113880856429941E-3</v>
      </c>
      <c r="T50" s="697">
        <v>1.6029853949555199E-2</v>
      </c>
      <c r="U50" s="688"/>
      <c r="V50" s="679">
        <v>180986389.09999999</v>
      </c>
      <c r="W50" s="688"/>
      <c r="X50" s="697">
        <v>0</v>
      </c>
      <c r="Y50" s="688"/>
      <c r="Z50" s="688"/>
      <c r="AA50" s="688"/>
      <c r="AB50" s="697" t="s">
        <v>1954</v>
      </c>
      <c r="AC50" s="835"/>
      <c r="AD50" s="688"/>
    </row>
    <row r="51" spans="1:30" hidden="1">
      <c r="A51" s="515">
        <v>26</v>
      </c>
      <c r="B51" s="515" t="s">
        <v>986</v>
      </c>
      <c r="C51" s="688">
        <v>35</v>
      </c>
      <c r="D51" s="688" t="s">
        <v>997</v>
      </c>
      <c r="E51" s="688" t="s">
        <v>1840</v>
      </c>
      <c r="F51" s="688">
        <v>6</v>
      </c>
      <c r="G51" s="688" t="s">
        <v>2169</v>
      </c>
      <c r="H51" s="708" t="s">
        <v>828</v>
      </c>
      <c r="I51" s="679">
        <v>3823804</v>
      </c>
      <c r="J51" s="679">
        <v>0</v>
      </c>
      <c r="K51" s="679">
        <v>0</v>
      </c>
      <c r="L51" s="679">
        <v>0</v>
      </c>
      <c r="M51" s="679">
        <v>0</v>
      </c>
      <c r="N51" s="679">
        <v>590500</v>
      </c>
      <c r="O51" s="860">
        <v>3233304</v>
      </c>
      <c r="P51" s="679">
        <v>8315.0449012000008</v>
      </c>
      <c r="Q51" s="679">
        <v>21016.475999999999</v>
      </c>
      <c r="R51" s="697">
        <v>3.3836959999999999E-2</v>
      </c>
      <c r="S51" s="697">
        <v>3.3186059549743567E-2</v>
      </c>
      <c r="T51" s="697">
        <v>0.32068837673939399</v>
      </c>
      <c r="U51" s="688"/>
      <c r="V51" s="679">
        <v>219201692.66999999</v>
      </c>
      <c r="W51" s="688"/>
      <c r="X51" s="697">
        <v>0</v>
      </c>
      <c r="Y51" s="688"/>
      <c r="Z51" s="688"/>
      <c r="AA51" s="688"/>
      <c r="AB51" s="697" t="s">
        <v>1954</v>
      </c>
      <c r="AC51" s="835"/>
      <c r="AD51" s="688"/>
    </row>
    <row r="52" spans="1:30" hidden="1">
      <c r="A52" s="515">
        <v>26</v>
      </c>
      <c r="B52" s="515" t="s">
        <v>986</v>
      </c>
      <c r="C52" s="688">
        <v>36</v>
      </c>
      <c r="D52" s="688" t="s">
        <v>998</v>
      </c>
      <c r="E52" s="688" t="s">
        <v>1583</v>
      </c>
      <c r="F52" s="688">
        <v>6</v>
      </c>
      <c r="G52" s="688" t="s">
        <v>2169</v>
      </c>
      <c r="H52" s="708" t="s">
        <v>2057</v>
      </c>
      <c r="I52" s="679">
        <v>11179004</v>
      </c>
      <c r="J52" s="679">
        <v>0</v>
      </c>
      <c r="K52" s="679">
        <v>0</v>
      </c>
      <c r="L52" s="679">
        <v>20878413</v>
      </c>
      <c r="M52" s="679">
        <v>0</v>
      </c>
      <c r="N52" s="679">
        <v>11177000</v>
      </c>
      <c r="O52" s="860">
        <v>20880417</v>
      </c>
      <c r="P52" s="679">
        <v>32573.7912</v>
      </c>
      <c r="Q52" s="679">
        <v>35496.708899999998</v>
      </c>
      <c r="R52" s="697">
        <v>5.7150430000000002E-2</v>
      </c>
      <c r="S52" s="697">
        <v>5.6051066571546654E-2</v>
      </c>
      <c r="T52" s="697">
        <v>0.78156832926786102</v>
      </c>
      <c r="U52" s="688"/>
      <c r="V52" s="679">
        <v>41238248.759999998</v>
      </c>
      <c r="W52" s="688"/>
      <c r="X52" s="697">
        <v>0</v>
      </c>
      <c r="Y52" s="688"/>
      <c r="Z52" s="688"/>
      <c r="AA52" s="688"/>
      <c r="AB52" s="697" t="s">
        <v>1954</v>
      </c>
      <c r="AC52" s="835"/>
      <c r="AD52" s="688"/>
    </row>
    <row r="53" spans="1:30" hidden="1">
      <c r="A53" s="515">
        <v>26</v>
      </c>
      <c r="B53" s="515" t="s">
        <v>986</v>
      </c>
      <c r="C53" s="688">
        <v>37</v>
      </c>
      <c r="D53" s="688" t="s">
        <v>1348</v>
      </c>
      <c r="E53" s="688" t="s">
        <v>1842</v>
      </c>
      <c r="F53" s="688">
        <v>6</v>
      </c>
      <c r="G53" s="688" t="s">
        <v>2169</v>
      </c>
      <c r="H53" s="708" t="s">
        <v>830</v>
      </c>
      <c r="I53" s="679">
        <v>2507478</v>
      </c>
      <c r="J53" s="679">
        <v>0</v>
      </c>
      <c r="K53" s="679">
        <v>0</v>
      </c>
      <c r="L53" s="679">
        <v>0</v>
      </c>
      <c r="M53" s="679">
        <v>0</v>
      </c>
      <c r="N53" s="679">
        <v>1975500</v>
      </c>
      <c r="O53" s="860">
        <v>531978</v>
      </c>
      <c r="P53" s="679">
        <v>1111.8340201000001</v>
      </c>
      <c r="Q53" s="679">
        <v>1893.84168</v>
      </c>
      <c r="R53" s="697">
        <v>3.0491200000000002E-3</v>
      </c>
      <c r="S53" s="697">
        <v>2.9904700850069445E-3</v>
      </c>
      <c r="T53" s="697">
        <v>4.9349542421767499E-2</v>
      </c>
      <c r="U53" s="688"/>
      <c r="V53" s="679">
        <v>84870204.939999998</v>
      </c>
      <c r="W53" s="688"/>
      <c r="X53" s="697">
        <v>0</v>
      </c>
      <c r="Y53" s="688"/>
      <c r="Z53" s="688"/>
      <c r="AA53" s="688"/>
      <c r="AB53" s="697" t="s">
        <v>1954</v>
      </c>
      <c r="AC53" s="835"/>
      <c r="AD53" s="688"/>
    </row>
    <row r="54" spans="1:30" hidden="1">
      <c r="A54" s="515">
        <v>26</v>
      </c>
      <c r="B54" s="515" t="s">
        <v>986</v>
      </c>
      <c r="C54" s="688">
        <v>38</v>
      </c>
      <c r="D54" s="688" t="s">
        <v>1000</v>
      </c>
      <c r="E54" s="688" t="s">
        <v>1841</v>
      </c>
      <c r="F54" s="688">
        <v>6</v>
      </c>
      <c r="G54" s="688" t="s">
        <v>2169</v>
      </c>
      <c r="H54" s="708" t="s">
        <v>829</v>
      </c>
      <c r="I54" s="679">
        <v>117273049</v>
      </c>
      <c r="J54" s="679">
        <v>0</v>
      </c>
      <c r="K54" s="679">
        <v>0</v>
      </c>
      <c r="L54" s="679">
        <v>0</v>
      </c>
      <c r="M54" s="679">
        <v>0</v>
      </c>
      <c r="N54" s="679">
        <v>4839500</v>
      </c>
      <c r="O54" s="860">
        <v>112433549</v>
      </c>
      <c r="P54" s="679">
        <v>359132.50879420002</v>
      </c>
      <c r="Q54" s="679">
        <v>1495366.2017000001</v>
      </c>
      <c r="R54" s="697">
        <v>2.4075702099999998</v>
      </c>
      <c r="S54" s="697">
        <v>2.3612575114062921</v>
      </c>
      <c r="T54" s="697">
        <v>10.198391964903999</v>
      </c>
      <c r="U54" s="688"/>
      <c r="V54" s="679">
        <v>1782419531.1700001</v>
      </c>
      <c r="W54" s="688"/>
      <c r="X54" s="697">
        <v>0</v>
      </c>
      <c r="Y54" s="688"/>
      <c r="Z54" s="688"/>
      <c r="AA54" s="688"/>
      <c r="AB54" s="697" t="s">
        <v>1954</v>
      </c>
      <c r="AC54" s="835"/>
      <c r="AD54" s="688"/>
    </row>
    <row r="55" spans="1:30" hidden="1">
      <c r="A55" s="515">
        <v>26</v>
      </c>
      <c r="B55" s="515" t="s">
        <v>986</v>
      </c>
      <c r="C55" s="688">
        <v>39</v>
      </c>
      <c r="D55" s="688" t="s">
        <v>1001</v>
      </c>
      <c r="E55" s="688" t="s">
        <v>480</v>
      </c>
      <c r="F55" s="688">
        <v>6</v>
      </c>
      <c r="G55" s="688" t="s">
        <v>2169</v>
      </c>
      <c r="H55" s="708" t="s">
        <v>831</v>
      </c>
      <c r="I55" s="679">
        <v>823599</v>
      </c>
      <c r="J55" s="679">
        <v>0</v>
      </c>
      <c r="K55" s="679">
        <v>0</v>
      </c>
      <c r="L55" s="679">
        <v>0</v>
      </c>
      <c r="M55" s="679">
        <v>0</v>
      </c>
      <c r="N55" s="679">
        <v>25000</v>
      </c>
      <c r="O55" s="860">
        <v>798599</v>
      </c>
      <c r="P55" s="679">
        <v>87889.272630099993</v>
      </c>
      <c r="Q55" s="679">
        <v>117170.44528</v>
      </c>
      <c r="R55" s="697">
        <v>0.18864681999999999</v>
      </c>
      <c r="S55" s="697">
        <v>0.18501795327304399</v>
      </c>
      <c r="T55" s="697">
        <v>6.5235438882053007E-2</v>
      </c>
      <c r="U55" s="688"/>
      <c r="V55" s="679">
        <v>62807059.960000001</v>
      </c>
      <c r="W55" s="688"/>
      <c r="X55" s="697">
        <v>0</v>
      </c>
      <c r="Y55" s="688"/>
      <c r="Z55" s="688"/>
      <c r="AA55" s="688"/>
      <c r="AB55" s="697" t="s">
        <v>1954</v>
      </c>
      <c r="AC55" s="835"/>
      <c r="AD55" s="688"/>
    </row>
    <row r="56" spans="1:30" hidden="1">
      <c r="C56" s="688"/>
      <c r="D56" s="688"/>
      <c r="E56" s="688"/>
      <c r="F56" s="688"/>
      <c r="G56" s="701" t="s">
        <v>2170</v>
      </c>
      <c r="H56" s="710"/>
      <c r="I56" s="492">
        <v>337807554</v>
      </c>
      <c r="J56" s="492">
        <v>0</v>
      </c>
      <c r="K56" s="492">
        <v>0</v>
      </c>
      <c r="L56" s="492">
        <v>20878413</v>
      </c>
      <c r="M56" s="649">
        <v>0</v>
      </c>
      <c r="N56" s="492">
        <v>36054900</v>
      </c>
      <c r="O56" s="861">
        <v>322631067</v>
      </c>
      <c r="P56" s="492">
        <v>2826163.7716152002</v>
      </c>
      <c r="Q56" s="492">
        <v>7863149.5783200003</v>
      </c>
      <c r="R56" s="493">
        <v>12.659831870000001</v>
      </c>
      <c r="S56" s="493">
        <v>12.416303768275355</v>
      </c>
      <c r="T56" s="626"/>
      <c r="U56" s="688"/>
      <c r="V56" s="679" t="e">
        <v>#N/A</v>
      </c>
      <c r="W56" s="688">
        <v>0</v>
      </c>
      <c r="X56" s="697">
        <v>0</v>
      </c>
      <c r="Y56" s="688">
        <v>0</v>
      </c>
      <c r="Z56" s="688">
        <v>0</v>
      </c>
      <c r="AA56" s="688">
        <v>0</v>
      </c>
      <c r="AB56" s="697" t="e">
        <v>#N/A</v>
      </c>
      <c r="AC56" s="835">
        <v>0</v>
      </c>
      <c r="AD56" s="688">
        <v>0</v>
      </c>
    </row>
    <row r="57" spans="1:30" hidden="1">
      <c r="C57" s="688"/>
      <c r="D57" s="688"/>
      <c r="E57" s="688"/>
      <c r="F57" s="688"/>
      <c r="G57" s="701"/>
      <c r="H57" s="693" t="s">
        <v>2171</v>
      </c>
      <c r="I57" s="625"/>
      <c r="J57" s="625"/>
      <c r="K57" s="625"/>
      <c r="L57" s="625"/>
      <c r="M57" s="679"/>
      <c r="N57" s="625"/>
      <c r="O57" s="625"/>
      <c r="P57" s="625"/>
      <c r="Q57" s="625"/>
      <c r="R57" s="626"/>
      <c r="S57" s="626"/>
      <c r="T57" s="626"/>
      <c r="U57" s="688"/>
      <c r="V57" s="679"/>
      <c r="W57" s="688"/>
      <c r="X57" s="697"/>
      <c r="Y57" s="688"/>
      <c r="Z57" s="688"/>
      <c r="AA57" s="688"/>
      <c r="AB57" s="697"/>
      <c r="AC57" s="835"/>
      <c r="AD57" s="688"/>
    </row>
    <row r="58" spans="1:30" hidden="1">
      <c r="A58" s="515">
        <v>17</v>
      </c>
      <c r="B58" s="515" t="s">
        <v>931</v>
      </c>
      <c r="C58" s="688">
        <v>40</v>
      </c>
      <c r="D58" s="688" t="s">
        <v>1170</v>
      </c>
      <c r="E58" s="688" t="s">
        <v>1720</v>
      </c>
      <c r="F58" s="688">
        <v>8</v>
      </c>
      <c r="G58" s="688" t="s">
        <v>2171</v>
      </c>
      <c r="H58" s="708" t="s">
        <v>701</v>
      </c>
      <c r="I58" s="679">
        <v>93592</v>
      </c>
      <c r="J58" s="679">
        <v>0</v>
      </c>
      <c r="K58" s="679">
        <v>0</v>
      </c>
      <c r="L58" s="679">
        <v>0</v>
      </c>
      <c r="M58" s="679">
        <v>0</v>
      </c>
      <c r="N58" s="679">
        <v>0</v>
      </c>
      <c r="O58" s="679">
        <v>93592</v>
      </c>
      <c r="P58" s="679">
        <v>0</v>
      </c>
      <c r="Q58" s="679">
        <v>832.9688000000001</v>
      </c>
      <c r="R58" s="697">
        <v>1.3411E-3</v>
      </c>
      <c r="S58" s="697">
        <v>1.3152991110345258E-3</v>
      </c>
      <c r="T58" s="697">
        <v>1.2114214709156299</v>
      </c>
      <c r="U58" s="688"/>
      <c r="V58" s="679">
        <v>936858.46</v>
      </c>
      <c r="W58" s="688"/>
      <c r="X58" s="697">
        <v>0</v>
      </c>
      <c r="Y58" s="688"/>
      <c r="Z58" s="688"/>
      <c r="AA58" s="688"/>
      <c r="AB58" s="697" t="s">
        <v>1954</v>
      </c>
      <c r="AC58" s="835"/>
      <c r="AD58" s="688"/>
    </row>
    <row r="59" spans="1:30" hidden="1">
      <c r="A59" s="515">
        <v>17</v>
      </c>
      <c r="B59" s="515" t="s">
        <v>931</v>
      </c>
      <c r="C59" s="688">
        <v>41</v>
      </c>
      <c r="D59" s="688" t="s">
        <v>1177</v>
      </c>
      <c r="E59" s="688" t="s">
        <v>1724</v>
      </c>
      <c r="F59" s="688">
        <v>8</v>
      </c>
      <c r="G59" s="688" t="s">
        <v>2171</v>
      </c>
      <c r="H59" s="708" t="s">
        <v>706</v>
      </c>
      <c r="I59" s="679">
        <v>918523</v>
      </c>
      <c r="J59" s="679">
        <v>0</v>
      </c>
      <c r="K59" s="679">
        <v>0</v>
      </c>
      <c r="L59" s="679">
        <v>0</v>
      </c>
      <c r="M59" s="679">
        <v>0</v>
      </c>
      <c r="N59" s="679">
        <v>555000</v>
      </c>
      <c r="O59" s="679">
        <v>363523</v>
      </c>
      <c r="P59" s="679">
        <v>436.22753669999997</v>
      </c>
      <c r="Q59" s="679">
        <v>803.38582999999994</v>
      </c>
      <c r="R59" s="697">
        <v>1.2934699999999999E-3</v>
      </c>
      <c r="S59" s="697">
        <v>1.2685861319376361E-3</v>
      </c>
      <c r="T59" s="697">
        <v>0.14012367878669399</v>
      </c>
      <c r="U59" s="688"/>
      <c r="V59" s="679">
        <v>22757009.850000001</v>
      </c>
      <c r="W59" s="688"/>
      <c r="X59" s="697">
        <v>0</v>
      </c>
      <c r="Y59" s="688"/>
      <c r="Z59" s="688"/>
      <c r="AA59" s="688"/>
      <c r="AB59" s="697" t="s">
        <v>1954</v>
      </c>
      <c r="AC59" s="835"/>
      <c r="AD59" s="688"/>
    </row>
    <row r="60" spans="1:30" hidden="1">
      <c r="A60" s="515">
        <v>17</v>
      </c>
      <c r="B60" s="515" t="s">
        <v>931</v>
      </c>
      <c r="C60" s="688">
        <v>42</v>
      </c>
      <c r="D60" s="688" t="s">
        <v>1722</v>
      </c>
      <c r="E60" s="688" t="s">
        <v>1723</v>
      </c>
      <c r="F60" s="688">
        <v>8</v>
      </c>
      <c r="G60" s="688" t="s">
        <v>2171</v>
      </c>
      <c r="H60" s="708" t="s">
        <v>1174</v>
      </c>
      <c r="I60" s="679">
        <v>358753</v>
      </c>
      <c r="J60" s="679">
        <v>0</v>
      </c>
      <c r="K60" s="679">
        <v>0</v>
      </c>
      <c r="L60" s="679">
        <v>0</v>
      </c>
      <c r="M60" s="679">
        <v>0</v>
      </c>
      <c r="N60" s="679">
        <v>0</v>
      </c>
      <c r="O60" s="679">
        <v>358753</v>
      </c>
      <c r="P60" s="679">
        <v>0</v>
      </c>
      <c r="Q60" s="679">
        <v>0</v>
      </c>
      <c r="R60" s="697">
        <v>0</v>
      </c>
      <c r="S60" s="697">
        <v>0</v>
      </c>
      <c r="T60" s="697">
        <v>4.8135381725479602</v>
      </c>
      <c r="U60" s="688"/>
      <c r="V60" s="679">
        <v>3587538.87</v>
      </c>
      <c r="W60" s="688"/>
      <c r="X60" s="697">
        <v>0</v>
      </c>
      <c r="Y60" s="688"/>
      <c r="Z60" s="688"/>
      <c r="AA60" s="688"/>
      <c r="AB60" s="697" t="s">
        <v>1954</v>
      </c>
      <c r="AC60" s="835" t="s">
        <v>2226</v>
      </c>
      <c r="AD60" s="688"/>
    </row>
    <row r="61" spans="1:30" hidden="1">
      <c r="A61" s="515">
        <v>17</v>
      </c>
      <c r="B61" s="515" t="s">
        <v>931</v>
      </c>
      <c r="C61" s="688">
        <v>43</v>
      </c>
      <c r="D61" s="688" t="s">
        <v>1180</v>
      </c>
      <c r="E61" s="688" t="s">
        <v>1725</v>
      </c>
      <c r="F61" s="688">
        <v>8</v>
      </c>
      <c r="G61" s="688" t="s">
        <v>2171</v>
      </c>
      <c r="H61" s="708" t="s">
        <v>709</v>
      </c>
      <c r="I61" s="679">
        <v>1142800</v>
      </c>
      <c r="J61" s="679">
        <v>0</v>
      </c>
      <c r="K61" s="679">
        <v>0</v>
      </c>
      <c r="L61" s="679">
        <v>0</v>
      </c>
      <c r="M61" s="679">
        <v>0</v>
      </c>
      <c r="N61" s="679">
        <v>2000</v>
      </c>
      <c r="O61" s="679">
        <v>1140800</v>
      </c>
      <c r="P61" s="679">
        <v>0</v>
      </c>
      <c r="Q61" s="679">
        <v>7825.8879999999999</v>
      </c>
      <c r="R61" s="697">
        <v>1.2599839999999999E-2</v>
      </c>
      <c r="S61" s="697">
        <v>1.2357465885223747E-2</v>
      </c>
      <c r="T61" s="697">
        <v>7.5166370165381799</v>
      </c>
      <c r="U61" s="688"/>
      <c r="V61" s="679">
        <v>13899220.609999999</v>
      </c>
      <c r="W61" s="688"/>
      <c r="X61" s="697">
        <v>0</v>
      </c>
      <c r="Y61" s="688"/>
      <c r="Z61" s="688"/>
      <c r="AA61" s="688"/>
      <c r="AB61" s="697" t="s">
        <v>1954</v>
      </c>
      <c r="AC61" s="835"/>
      <c r="AD61" s="688"/>
    </row>
    <row r="62" spans="1:30" hidden="1">
      <c r="A62" s="515">
        <v>17</v>
      </c>
      <c r="B62" s="515" t="s">
        <v>931</v>
      </c>
      <c r="C62" s="688">
        <v>44</v>
      </c>
      <c r="D62" s="688" t="s">
        <v>1185</v>
      </c>
      <c r="E62" s="688" t="s">
        <v>1728</v>
      </c>
      <c r="F62" s="688">
        <v>8</v>
      </c>
      <c r="G62" s="688" t="s">
        <v>2171</v>
      </c>
      <c r="H62" s="708" t="s">
        <v>713</v>
      </c>
      <c r="I62" s="679">
        <v>80578</v>
      </c>
      <c r="J62" s="679">
        <v>0</v>
      </c>
      <c r="K62" s="679">
        <v>0</v>
      </c>
      <c r="L62" s="679">
        <v>0</v>
      </c>
      <c r="M62" s="679">
        <v>0</v>
      </c>
      <c r="N62" s="679">
        <v>0</v>
      </c>
      <c r="O62" s="679">
        <v>80578</v>
      </c>
      <c r="P62" s="679">
        <v>392.03325000000001</v>
      </c>
      <c r="Q62" s="679">
        <v>3335.9292</v>
      </c>
      <c r="R62" s="697">
        <v>5.3709099999999996E-3</v>
      </c>
      <c r="S62" s="697">
        <v>5.2675979115113514E-3</v>
      </c>
      <c r="T62" s="697">
        <v>2.2062866217622199</v>
      </c>
      <c r="U62" s="688"/>
      <c r="V62" s="679">
        <v>672322</v>
      </c>
      <c r="W62" s="688"/>
      <c r="X62" s="697">
        <v>0</v>
      </c>
      <c r="Y62" s="688"/>
      <c r="Z62" s="688"/>
      <c r="AA62" s="688"/>
      <c r="AB62" s="697" t="s">
        <v>1954</v>
      </c>
      <c r="AC62" s="835"/>
      <c r="AD62" s="688"/>
    </row>
    <row r="63" spans="1:30" hidden="1">
      <c r="A63" s="515">
        <v>17</v>
      </c>
      <c r="B63" s="515" t="s">
        <v>931</v>
      </c>
      <c r="C63" s="688">
        <v>45</v>
      </c>
      <c r="D63" s="688" t="s">
        <v>1190</v>
      </c>
      <c r="E63" s="688" t="s">
        <v>1731</v>
      </c>
      <c r="F63" s="688">
        <v>8</v>
      </c>
      <c r="G63" s="688" t="s">
        <v>2171</v>
      </c>
      <c r="H63" s="708" t="s">
        <v>716</v>
      </c>
      <c r="I63" s="679">
        <v>602461</v>
      </c>
      <c r="J63" s="679">
        <v>0</v>
      </c>
      <c r="K63" s="679">
        <v>0</v>
      </c>
      <c r="L63" s="679">
        <v>0</v>
      </c>
      <c r="M63" s="679">
        <v>0</v>
      </c>
      <c r="N63" s="679">
        <v>20000</v>
      </c>
      <c r="O63" s="679">
        <v>582461</v>
      </c>
      <c r="P63" s="679">
        <v>0</v>
      </c>
      <c r="Q63" s="679">
        <v>3494.7660000000001</v>
      </c>
      <c r="R63" s="697">
        <v>5.6266399999999996E-3</v>
      </c>
      <c r="S63" s="697">
        <v>5.5184091085688745E-3</v>
      </c>
      <c r="T63" s="697">
        <v>5.9428731762064997</v>
      </c>
      <c r="U63" s="688"/>
      <c r="V63" s="679">
        <v>8190215.2800000003</v>
      </c>
      <c r="W63" s="688"/>
      <c r="X63" s="697">
        <v>0</v>
      </c>
      <c r="Y63" s="688"/>
      <c r="Z63" s="688"/>
      <c r="AA63" s="688"/>
      <c r="AB63" s="697" t="s">
        <v>1954</v>
      </c>
      <c r="AC63" s="835"/>
      <c r="AD63" s="688"/>
    </row>
    <row r="64" spans="1:30" hidden="1">
      <c r="A64" s="515">
        <v>17</v>
      </c>
      <c r="B64" s="515" t="s">
        <v>931</v>
      </c>
      <c r="C64" s="688">
        <v>46</v>
      </c>
      <c r="D64" s="818" t="s">
        <v>1428</v>
      </c>
      <c r="E64" s="688" t="s">
        <v>1736</v>
      </c>
      <c r="F64" s="688">
        <v>8</v>
      </c>
      <c r="G64" s="688" t="s">
        <v>2171</v>
      </c>
      <c r="H64" s="708" t="s">
        <v>1429</v>
      </c>
      <c r="I64" s="679">
        <v>1048579</v>
      </c>
      <c r="J64" s="679">
        <v>0</v>
      </c>
      <c r="K64" s="679">
        <v>0</v>
      </c>
      <c r="L64" s="679">
        <v>0</v>
      </c>
      <c r="M64" s="679">
        <v>0</v>
      </c>
      <c r="N64" s="679">
        <v>0</v>
      </c>
      <c r="O64" s="679">
        <v>1048579</v>
      </c>
      <c r="P64" s="679">
        <v>5505.0394500000002</v>
      </c>
      <c r="Q64" s="679">
        <v>54440.334237800002</v>
      </c>
      <c r="R64" s="697">
        <v>8.7650049999999993E-2</v>
      </c>
      <c r="S64" s="697">
        <v>8.59639919615246E-2</v>
      </c>
      <c r="T64" s="697">
        <v>4.9050647936671599</v>
      </c>
      <c r="U64" s="688"/>
      <c r="V64" s="679">
        <v>7356904.7699999996</v>
      </c>
      <c r="W64" s="688"/>
      <c r="X64" s="697">
        <v>0</v>
      </c>
      <c r="Y64" s="688"/>
      <c r="Z64" s="688"/>
      <c r="AA64" s="688"/>
      <c r="AB64" s="697" t="s">
        <v>1954</v>
      </c>
      <c r="AC64" s="835"/>
      <c r="AD64" s="688"/>
    </row>
    <row r="65" spans="1:30" hidden="1">
      <c r="A65" s="515">
        <v>17</v>
      </c>
      <c r="B65" s="515" t="s">
        <v>931</v>
      </c>
      <c r="C65" s="688">
        <v>47</v>
      </c>
      <c r="D65" s="688" t="s">
        <v>1194</v>
      </c>
      <c r="E65" s="688" t="s">
        <v>1737</v>
      </c>
      <c r="F65" s="688">
        <v>8</v>
      </c>
      <c r="G65" s="688" t="s">
        <v>2171</v>
      </c>
      <c r="H65" s="708" t="s">
        <v>718</v>
      </c>
      <c r="I65" s="679">
        <v>852681</v>
      </c>
      <c r="J65" s="679">
        <v>0</v>
      </c>
      <c r="K65" s="679">
        <v>0</v>
      </c>
      <c r="L65" s="679">
        <v>0</v>
      </c>
      <c r="M65" s="679">
        <v>0</v>
      </c>
      <c r="N65" s="679">
        <v>0</v>
      </c>
      <c r="O65" s="679">
        <v>852681</v>
      </c>
      <c r="P65" s="679">
        <v>0</v>
      </c>
      <c r="Q65" s="679">
        <v>51970.906950000004</v>
      </c>
      <c r="R65" s="697">
        <v>8.3674219999999994E-2</v>
      </c>
      <c r="S65" s="697">
        <v>8.2064643610892815E-2</v>
      </c>
      <c r="T65" s="697">
        <v>6.8666027798804903</v>
      </c>
      <c r="U65" s="688"/>
      <c r="V65" s="679">
        <v>10488217.789999999</v>
      </c>
      <c r="W65" s="688"/>
      <c r="X65" s="697">
        <v>0</v>
      </c>
      <c r="Y65" s="688"/>
      <c r="Z65" s="688"/>
      <c r="AA65" s="688"/>
      <c r="AB65" s="697" t="s">
        <v>1954</v>
      </c>
      <c r="AC65" s="835"/>
      <c r="AD65" s="688"/>
    </row>
    <row r="66" spans="1:30" hidden="1">
      <c r="A66" s="515">
        <v>17</v>
      </c>
      <c r="B66" s="515" t="s">
        <v>931</v>
      </c>
      <c r="C66" s="688">
        <v>48</v>
      </c>
      <c r="D66" s="818" t="s">
        <v>1733</v>
      </c>
      <c r="E66" s="688" t="s">
        <v>1734</v>
      </c>
      <c r="F66" s="688">
        <v>8</v>
      </c>
      <c r="G66" s="688" t="s">
        <v>2171</v>
      </c>
      <c r="H66" s="708" t="s">
        <v>1735</v>
      </c>
      <c r="I66" s="679">
        <v>1204498</v>
      </c>
      <c r="J66" s="679">
        <v>0</v>
      </c>
      <c r="K66" s="679">
        <v>0</v>
      </c>
      <c r="L66" s="679">
        <v>0</v>
      </c>
      <c r="M66" s="679">
        <v>0</v>
      </c>
      <c r="N66" s="679">
        <v>105000</v>
      </c>
      <c r="O66" s="679">
        <v>1099498</v>
      </c>
      <c r="P66" s="679">
        <v>1388.9559022999999</v>
      </c>
      <c r="Q66" s="679">
        <v>3738.2932000000001</v>
      </c>
      <c r="R66" s="697">
        <v>6.0187299999999999E-3</v>
      </c>
      <c r="S66" s="697">
        <v>5.9029506540297936E-3</v>
      </c>
      <c r="T66" s="697">
        <v>1.39176962025316</v>
      </c>
      <c r="U66" s="688"/>
      <c r="V66" s="679" t="e">
        <v>#N/A</v>
      </c>
      <c r="W66" s="688"/>
      <c r="X66" s="697">
        <v>0</v>
      </c>
      <c r="Y66" s="688"/>
      <c r="Z66" s="688"/>
      <c r="AA66" s="688"/>
      <c r="AB66" s="697" t="e">
        <v>#N/A</v>
      </c>
      <c r="AC66" s="835"/>
      <c r="AD66" s="688"/>
    </row>
    <row r="67" spans="1:30" hidden="1">
      <c r="A67" s="515">
        <v>17</v>
      </c>
      <c r="B67" s="515" t="s">
        <v>931</v>
      </c>
      <c r="C67" s="688">
        <v>49</v>
      </c>
      <c r="D67" s="688" t="s">
        <v>1193</v>
      </c>
      <c r="E67" s="688" t="s">
        <v>1732</v>
      </c>
      <c r="F67" s="688">
        <v>8</v>
      </c>
      <c r="G67" s="688" t="s">
        <v>2171</v>
      </c>
      <c r="H67" s="708" t="s">
        <v>717</v>
      </c>
      <c r="I67" s="679">
        <v>754008</v>
      </c>
      <c r="J67" s="679">
        <v>0</v>
      </c>
      <c r="K67" s="679">
        <v>0</v>
      </c>
      <c r="L67" s="679">
        <v>0</v>
      </c>
      <c r="M67" s="679">
        <v>0</v>
      </c>
      <c r="N67" s="679">
        <v>0</v>
      </c>
      <c r="O67" s="679">
        <v>754008</v>
      </c>
      <c r="P67" s="679">
        <v>0</v>
      </c>
      <c r="Q67" s="679">
        <v>5353.4567999999999</v>
      </c>
      <c r="R67" s="697">
        <v>8.6191800000000006E-3</v>
      </c>
      <c r="S67" s="697">
        <v>8.4533742080156373E-3</v>
      </c>
      <c r="T67" s="697">
        <v>1.8850199999999999</v>
      </c>
      <c r="U67" s="688"/>
      <c r="V67" s="679">
        <v>10031827.109999999</v>
      </c>
      <c r="W67" s="688"/>
      <c r="X67" s="697">
        <v>0</v>
      </c>
      <c r="Y67" s="688"/>
      <c r="Z67" s="688"/>
      <c r="AA67" s="688"/>
      <c r="AB67" s="697" t="s">
        <v>1954</v>
      </c>
      <c r="AC67" s="835"/>
      <c r="AD67" s="688"/>
    </row>
    <row r="68" spans="1:30" hidden="1">
      <c r="A68" s="515">
        <v>17</v>
      </c>
      <c r="B68" s="515" t="s">
        <v>931</v>
      </c>
      <c r="C68" s="688">
        <v>50</v>
      </c>
      <c r="D68" s="688" t="s">
        <v>1205</v>
      </c>
      <c r="E68" s="688" t="s">
        <v>1742</v>
      </c>
      <c r="F68" s="688">
        <v>8</v>
      </c>
      <c r="G68" s="688" t="s">
        <v>2171</v>
      </c>
      <c r="H68" s="708" t="s">
        <v>721</v>
      </c>
      <c r="I68" s="679">
        <v>618595</v>
      </c>
      <c r="J68" s="679">
        <v>0</v>
      </c>
      <c r="K68" s="679">
        <v>0</v>
      </c>
      <c r="L68" s="679">
        <v>0</v>
      </c>
      <c r="M68" s="679">
        <v>0</v>
      </c>
      <c r="N68" s="679">
        <v>0</v>
      </c>
      <c r="O68" s="679">
        <v>618595</v>
      </c>
      <c r="P68" s="679">
        <v>0</v>
      </c>
      <c r="Q68" s="679">
        <v>0</v>
      </c>
      <c r="R68" s="697">
        <v>0</v>
      </c>
      <c r="S68" s="697">
        <v>0</v>
      </c>
      <c r="T68" s="697">
        <v>6.2423811253733703</v>
      </c>
      <c r="U68" s="688"/>
      <c r="V68" s="679">
        <v>7446414.9800000004</v>
      </c>
      <c r="W68" s="688"/>
      <c r="X68" s="697">
        <v>0</v>
      </c>
      <c r="Y68" s="688"/>
      <c r="Z68" s="688"/>
      <c r="AA68" s="688"/>
      <c r="AB68" s="697" t="s">
        <v>1954</v>
      </c>
      <c r="AC68" s="835" t="s">
        <v>2226</v>
      </c>
      <c r="AD68" s="688"/>
    </row>
    <row r="69" spans="1:30" hidden="1">
      <c r="A69" s="515">
        <v>17</v>
      </c>
      <c r="B69" s="515" t="s">
        <v>931</v>
      </c>
      <c r="C69" s="688">
        <v>51</v>
      </c>
      <c r="D69" s="688" t="s">
        <v>936</v>
      </c>
      <c r="E69" s="688" t="s">
        <v>1558</v>
      </c>
      <c r="F69" s="688">
        <v>8</v>
      </c>
      <c r="G69" s="688" t="s">
        <v>2171</v>
      </c>
      <c r="H69" s="708" t="s">
        <v>724</v>
      </c>
      <c r="I69" s="679">
        <v>340301</v>
      </c>
      <c r="J69" s="679">
        <v>0</v>
      </c>
      <c r="K69" s="679">
        <v>0</v>
      </c>
      <c r="L69" s="679">
        <v>0</v>
      </c>
      <c r="M69" s="679">
        <v>0</v>
      </c>
      <c r="N69" s="679">
        <v>0</v>
      </c>
      <c r="O69" s="679">
        <v>340301</v>
      </c>
      <c r="P69" s="679">
        <v>3846.9830000000002</v>
      </c>
      <c r="Q69" s="679">
        <v>35050.9</v>
      </c>
      <c r="R69" s="697">
        <v>5.6432669999999997E-2</v>
      </c>
      <c r="S69" s="697">
        <v>5.5347112173901418E-2</v>
      </c>
      <c r="T69" s="697">
        <v>1.51773086970037</v>
      </c>
      <c r="U69" s="688"/>
      <c r="V69" s="679" t="e">
        <v>#N/A</v>
      </c>
      <c r="W69" s="688"/>
      <c r="X69" s="697">
        <v>0</v>
      </c>
      <c r="Y69" s="688"/>
      <c r="Z69" s="688"/>
      <c r="AA69" s="688"/>
      <c r="AB69" s="697" t="e">
        <v>#N/A</v>
      </c>
      <c r="AC69" s="835"/>
      <c r="AD69" s="688"/>
    </row>
    <row r="70" spans="1:30" hidden="1">
      <c r="A70" s="515">
        <v>17</v>
      </c>
      <c r="B70" s="515" t="s">
        <v>931</v>
      </c>
      <c r="C70" s="688">
        <v>52</v>
      </c>
      <c r="D70" s="688" t="s">
        <v>1207</v>
      </c>
      <c r="E70" s="688" t="s">
        <v>1744</v>
      </c>
      <c r="F70" s="688">
        <v>8</v>
      </c>
      <c r="G70" s="688" t="s">
        <v>2171</v>
      </c>
      <c r="H70" s="708" t="s">
        <v>723</v>
      </c>
      <c r="I70" s="679">
        <v>224486</v>
      </c>
      <c r="J70" s="679">
        <v>0</v>
      </c>
      <c r="K70" s="679">
        <v>0</v>
      </c>
      <c r="L70" s="679">
        <v>0</v>
      </c>
      <c r="M70" s="679">
        <v>0</v>
      </c>
      <c r="N70" s="679">
        <v>0</v>
      </c>
      <c r="O70" s="679">
        <v>224486</v>
      </c>
      <c r="P70" s="679">
        <v>224.48567879999999</v>
      </c>
      <c r="Q70" s="679">
        <v>1506.30106</v>
      </c>
      <c r="R70" s="697">
        <v>2.4251799999999999E-3</v>
      </c>
      <c r="S70" s="697">
        <v>2.3785241958262588E-3</v>
      </c>
      <c r="T70" s="697">
        <v>3.9504795424549002</v>
      </c>
      <c r="U70" s="688"/>
      <c r="V70" s="679">
        <v>5059693.82</v>
      </c>
      <c r="W70" s="688"/>
      <c r="X70" s="697">
        <v>0</v>
      </c>
      <c r="Y70" s="688"/>
      <c r="Z70" s="688"/>
      <c r="AA70" s="688"/>
      <c r="AB70" s="697" t="s">
        <v>1954</v>
      </c>
      <c r="AC70" s="835"/>
      <c r="AD70" s="688"/>
    </row>
    <row r="71" spans="1:30" hidden="1">
      <c r="A71" s="515">
        <v>17</v>
      </c>
      <c r="B71" s="515" t="s">
        <v>931</v>
      </c>
      <c r="C71" s="688">
        <v>53</v>
      </c>
      <c r="D71" s="818" t="s">
        <v>1208</v>
      </c>
      <c r="E71" s="688" t="s">
        <v>1745</v>
      </c>
      <c r="F71" s="688">
        <v>8</v>
      </c>
      <c r="G71" s="688" t="s">
        <v>2171</v>
      </c>
      <c r="H71" s="708" t="s">
        <v>2053</v>
      </c>
      <c r="I71" s="679">
        <v>197424</v>
      </c>
      <c r="J71" s="679">
        <v>0</v>
      </c>
      <c r="K71" s="679">
        <v>0</v>
      </c>
      <c r="L71" s="679">
        <v>0</v>
      </c>
      <c r="M71" s="679">
        <v>0</v>
      </c>
      <c r="N71" s="679">
        <v>5000</v>
      </c>
      <c r="O71" s="679">
        <v>192424</v>
      </c>
      <c r="P71" s="679">
        <v>384.84800000000001</v>
      </c>
      <c r="Q71" s="679">
        <v>1250.7560000000001</v>
      </c>
      <c r="R71" s="697">
        <v>2.01374E-3</v>
      </c>
      <c r="S71" s="697">
        <v>1.9750058524654218E-3</v>
      </c>
      <c r="T71" s="697">
        <v>5.6034487779365802</v>
      </c>
      <c r="U71" s="688"/>
      <c r="V71" s="679">
        <v>2119760.06</v>
      </c>
      <c r="W71" s="688"/>
      <c r="X71" s="697">
        <v>0</v>
      </c>
      <c r="Y71" s="688"/>
      <c r="Z71" s="688"/>
      <c r="AA71" s="688"/>
      <c r="AB71" s="697" t="s">
        <v>1954</v>
      </c>
      <c r="AC71" s="835"/>
      <c r="AD71" s="688"/>
    </row>
    <row r="72" spans="1:30" hidden="1">
      <c r="A72" s="515">
        <v>17</v>
      </c>
      <c r="B72" s="515" t="s">
        <v>931</v>
      </c>
      <c r="C72" s="688">
        <v>54</v>
      </c>
      <c r="D72" s="688" t="s">
        <v>1202</v>
      </c>
      <c r="E72" s="688" t="s">
        <v>1739</v>
      </c>
      <c r="F72" s="688">
        <v>8</v>
      </c>
      <c r="G72" s="688" t="s">
        <v>2171</v>
      </c>
      <c r="H72" s="708" t="s">
        <v>1203</v>
      </c>
      <c r="I72" s="679">
        <v>331614</v>
      </c>
      <c r="J72" s="679">
        <v>0</v>
      </c>
      <c r="K72" s="679">
        <v>0</v>
      </c>
      <c r="L72" s="679">
        <v>0</v>
      </c>
      <c r="M72" s="679">
        <v>0</v>
      </c>
      <c r="N72" s="679">
        <v>0</v>
      </c>
      <c r="O72" s="679">
        <v>331614</v>
      </c>
      <c r="P72" s="679">
        <v>596.90519999999992</v>
      </c>
      <c r="Q72" s="679">
        <v>13058.95932</v>
      </c>
      <c r="R72" s="697">
        <v>2.1025189999999999E-2</v>
      </c>
      <c r="S72" s="697">
        <v>2.0620745440443906E-2</v>
      </c>
      <c r="T72" s="697">
        <v>10.864041410038</v>
      </c>
      <c r="U72" s="688"/>
      <c r="V72" s="679">
        <v>3010660.57</v>
      </c>
      <c r="W72" s="688"/>
      <c r="X72" s="697">
        <v>0</v>
      </c>
      <c r="Y72" s="688"/>
      <c r="Z72" s="688"/>
      <c r="AA72" s="688"/>
      <c r="AB72" s="697" t="s">
        <v>1954</v>
      </c>
      <c r="AC72" s="835"/>
      <c r="AD72" s="688"/>
    </row>
    <row r="73" spans="1:30" hidden="1">
      <c r="A73" s="515">
        <v>17</v>
      </c>
      <c r="B73" s="515" t="s">
        <v>931</v>
      </c>
      <c r="C73" s="688">
        <v>55</v>
      </c>
      <c r="D73" s="688" t="s">
        <v>934</v>
      </c>
      <c r="E73" s="688" t="s">
        <v>1557</v>
      </c>
      <c r="F73" s="688">
        <v>8</v>
      </c>
      <c r="G73" s="688" t="s">
        <v>2171</v>
      </c>
      <c r="H73" s="708" t="s">
        <v>935</v>
      </c>
      <c r="I73" s="679">
        <v>44780</v>
      </c>
      <c r="J73" s="679">
        <v>0</v>
      </c>
      <c r="K73" s="679">
        <v>0</v>
      </c>
      <c r="L73" s="679">
        <v>0</v>
      </c>
      <c r="M73" s="679">
        <v>0</v>
      </c>
      <c r="N73" s="679">
        <v>0</v>
      </c>
      <c r="O73" s="679">
        <v>44780</v>
      </c>
      <c r="P73" s="679">
        <v>34.481000000000002</v>
      </c>
      <c r="Q73" s="679">
        <v>165.23820000000001</v>
      </c>
      <c r="R73" s="697">
        <v>2.6603999999999999E-4</v>
      </c>
      <c r="S73" s="697">
        <v>2.6091932563253892E-4</v>
      </c>
      <c r="T73" s="697">
        <v>7.4633333333333302E-2</v>
      </c>
      <c r="U73" s="688"/>
      <c r="V73" s="679">
        <v>547376</v>
      </c>
      <c r="W73" s="688"/>
      <c r="X73" s="697">
        <v>0</v>
      </c>
      <c r="Y73" s="688"/>
      <c r="Z73" s="688"/>
      <c r="AA73" s="688"/>
      <c r="AB73" s="697" t="s">
        <v>1954</v>
      </c>
      <c r="AC73" s="835"/>
      <c r="AD73" s="688"/>
    </row>
    <row r="74" spans="1:30" hidden="1">
      <c r="A74" s="515">
        <v>17</v>
      </c>
      <c r="B74" s="515" t="s">
        <v>931</v>
      </c>
      <c r="C74" s="688">
        <v>56</v>
      </c>
      <c r="D74" s="818" t="s">
        <v>1740</v>
      </c>
      <c r="E74" s="688" t="s">
        <v>1741</v>
      </c>
      <c r="F74" s="688">
        <v>8</v>
      </c>
      <c r="G74" s="688" t="s">
        <v>2171</v>
      </c>
      <c r="H74" s="708" t="s">
        <v>1204</v>
      </c>
      <c r="I74" s="679">
        <v>266787</v>
      </c>
      <c r="J74" s="679">
        <v>0</v>
      </c>
      <c r="K74" s="679">
        <v>0</v>
      </c>
      <c r="L74" s="679">
        <v>0</v>
      </c>
      <c r="M74" s="679">
        <v>0</v>
      </c>
      <c r="N74" s="679">
        <v>5000</v>
      </c>
      <c r="O74" s="679">
        <v>261787</v>
      </c>
      <c r="P74" s="679">
        <v>575.93140000000005</v>
      </c>
      <c r="Q74" s="679">
        <v>1832.509</v>
      </c>
      <c r="R74" s="697">
        <v>2.9503799999999998E-3</v>
      </c>
      <c r="S74" s="697">
        <v>2.8936227367252743E-3</v>
      </c>
      <c r="T74" s="697">
        <v>3.2723374999999999</v>
      </c>
      <c r="U74" s="688"/>
      <c r="V74" s="679">
        <v>2079366.11</v>
      </c>
      <c r="W74" s="688"/>
      <c r="X74" s="697">
        <v>0</v>
      </c>
      <c r="Y74" s="688"/>
      <c r="Z74" s="688"/>
      <c r="AA74" s="688"/>
      <c r="AB74" s="697" t="s">
        <v>1954</v>
      </c>
      <c r="AC74" s="835"/>
      <c r="AD74" s="688"/>
    </row>
    <row r="75" spans="1:30" hidden="1">
      <c r="A75" s="515">
        <v>17</v>
      </c>
      <c r="B75" s="515" t="s">
        <v>931</v>
      </c>
      <c r="C75" s="688">
        <v>57</v>
      </c>
      <c r="D75" s="688" t="s">
        <v>1210</v>
      </c>
      <c r="E75" s="688" t="s">
        <v>1746</v>
      </c>
      <c r="F75" s="688">
        <v>8</v>
      </c>
      <c r="G75" s="688" t="s">
        <v>2171</v>
      </c>
      <c r="H75" s="708" t="s">
        <v>725</v>
      </c>
      <c r="I75" s="679">
        <v>704380</v>
      </c>
      <c r="J75" s="679">
        <v>0</v>
      </c>
      <c r="K75" s="679">
        <v>0</v>
      </c>
      <c r="L75" s="679">
        <v>0</v>
      </c>
      <c r="M75" s="679">
        <v>0</v>
      </c>
      <c r="N75" s="679">
        <v>0</v>
      </c>
      <c r="O75" s="679">
        <v>704380</v>
      </c>
      <c r="P75" s="679">
        <v>7482.3853638000001</v>
      </c>
      <c r="Q75" s="679">
        <v>38142.177000000003</v>
      </c>
      <c r="R75" s="697">
        <v>6.1409690000000003E-2</v>
      </c>
      <c r="S75" s="697">
        <v>6.0228392109070036E-2</v>
      </c>
      <c r="T75" s="697">
        <v>6.4326940639269399</v>
      </c>
      <c r="U75" s="688"/>
      <c r="V75" s="679" t="e">
        <v>#N/A</v>
      </c>
      <c r="W75" s="688"/>
      <c r="X75" s="697">
        <v>0</v>
      </c>
      <c r="Y75" s="688"/>
      <c r="Z75" s="688"/>
      <c r="AA75" s="688"/>
      <c r="AB75" s="697" t="e">
        <v>#N/A</v>
      </c>
      <c r="AC75" s="835"/>
      <c r="AD75" s="688"/>
    </row>
    <row r="76" spans="1:30" hidden="1">
      <c r="A76" s="515">
        <v>17</v>
      </c>
      <c r="B76" s="515" t="s">
        <v>931</v>
      </c>
      <c r="C76" s="688">
        <v>58</v>
      </c>
      <c r="D76" s="688" t="s">
        <v>1214</v>
      </c>
      <c r="E76" s="688" t="s">
        <v>1889</v>
      </c>
      <c r="F76" s="688">
        <v>8</v>
      </c>
      <c r="G76" s="688" t="s">
        <v>2171</v>
      </c>
      <c r="H76" s="708" t="s">
        <v>727</v>
      </c>
      <c r="I76" s="679">
        <v>628671</v>
      </c>
      <c r="J76" s="679">
        <v>0</v>
      </c>
      <c r="K76" s="679">
        <v>0</v>
      </c>
      <c r="L76" s="679">
        <v>0</v>
      </c>
      <c r="M76" s="679">
        <v>0</v>
      </c>
      <c r="N76" s="679">
        <v>0</v>
      </c>
      <c r="O76" s="679">
        <v>628671</v>
      </c>
      <c r="P76" s="679">
        <v>0</v>
      </c>
      <c r="Q76" s="679">
        <v>0</v>
      </c>
      <c r="R76" s="697">
        <v>0</v>
      </c>
      <c r="S76" s="697">
        <v>0</v>
      </c>
      <c r="T76" s="697">
        <v>4.4176164710842496</v>
      </c>
      <c r="U76" s="688"/>
      <c r="V76" s="679">
        <v>5467885.0800000001</v>
      </c>
      <c r="W76" s="688"/>
      <c r="X76" s="697">
        <v>0</v>
      </c>
      <c r="Y76" s="688"/>
      <c r="Z76" s="688"/>
      <c r="AA76" s="688"/>
      <c r="AB76" s="697" t="s">
        <v>1954</v>
      </c>
      <c r="AC76" s="835" t="s">
        <v>2226</v>
      </c>
      <c r="AD76" s="688"/>
    </row>
    <row r="77" spans="1:30" hidden="1">
      <c r="A77" s="515">
        <v>17</v>
      </c>
      <c r="B77" s="515" t="s">
        <v>931</v>
      </c>
      <c r="C77" s="688">
        <v>59</v>
      </c>
      <c r="D77" s="688" t="s">
        <v>1215</v>
      </c>
      <c r="E77" s="688" t="s">
        <v>1749</v>
      </c>
      <c r="F77" s="688">
        <v>8</v>
      </c>
      <c r="G77" s="688" t="s">
        <v>2171</v>
      </c>
      <c r="H77" s="708" t="s">
        <v>1216</v>
      </c>
      <c r="I77" s="679">
        <v>1768488</v>
      </c>
      <c r="J77" s="679">
        <v>0</v>
      </c>
      <c r="K77" s="679">
        <v>0</v>
      </c>
      <c r="L77" s="679">
        <v>0</v>
      </c>
      <c r="M77" s="679">
        <v>0</v>
      </c>
      <c r="N77" s="679">
        <v>0</v>
      </c>
      <c r="O77" s="679">
        <v>1768488</v>
      </c>
      <c r="P77" s="679">
        <v>13414.715179999999</v>
      </c>
      <c r="Q77" s="679">
        <v>226950.06503999999</v>
      </c>
      <c r="R77" s="697">
        <v>0.36539424999999998</v>
      </c>
      <c r="S77" s="697">
        <v>0.35836542592752546</v>
      </c>
      <c r="T77" s="697">
        <v>5.8949796499321598</v>
      </c>
      <c r="U77" s="688"/>
      <c r="V77" s="679" t="e">
        <v>#N/A</v>
      </c>
      <c r="W77" s="688"/>
      <c r="X77" s="697">
        <v>0</v>
      </c>
      <c r="Y77" s="688"/>
      <c r="Z77" s="688"/>
      <c r="AA77" s="688"/>
      <c r="AB77" s="697" t="e">
        <v>#N/A</v>
      </c>
      <c r="AC77" s="835"/>
      <c r="AD77" s="688"/>
    </row>
    <row r="78" spans="1:30" hidden="1">
      <c r="A78" s="515">
        <v>17</v>
      </c>
      <c r="B78" s="515" t="s">
        <v>931</v>
      </c>
      <c r="C78" s="688">
        <v>60</v>
      </c>
      <c r="D78" s="688" t="s">
        <v>1217</v>
      </c>
      <c r="E78" s="688" t="s">
        <v>1750</v>
      </c>
      <c r="F78" s="688">
        <v>8</v>
      </c>
      <c r="G78" s="688" t="s">
        <v>2171</v>
      </c>
      <c r="H78" s="708" t="s">
        <v>728</v>
      </c>
      <c r="I78" s="679">
        <v>67755</v>
      </c>
      <c r="J78" s="679">
        <v>0</v>
      </c>
      <c r="K78" s="679">
        <v>0</v>
      </c>
      <c r="L78" s="679">
        <v>0</v>
      </c>
      <c r="M78" s="679">
        <v>0</v>
      </c>
      <c r="N78" s="679">
        <v>0</v>
      </c>
      <c r="O78" s="679">
        <v>67755</v>
      </c>
      <c r="P78" s="679">
        <v>1231.47703</v>
      </c>
      <c r="Q78" s="679">
        <v>24042.86175</v>
      </c>
      <c r="R78" s="697">
        <v>3.8709500000000001E-2</v>
      </c>
      <c r="S78" s="697">
        <v>3.7964872977836628E-2</v>
      </c>
      <c r="T78" s="697">
        <v>1.0950303030302999</v>
      </c>
      <c r="U78" s="688"/>
      <c r="V78" s="679" t="e">
        <v>#N/A</v>
      </c>
      <c r="W78" s="688"/>
      <c r="X78" s="697">
        <v>0</v>
      </c>
      <c r="Y78" s="688"/>
      <c r="Z78" s="688"/>
      <c r="AA78" s="688"/>
      <c r="AB78" s="697" t="e">
        <v>#N/A</v>
      </c>
      <c r="AC78" s="835"/>
      <c r="AD78" s="688"/>
    </row>
    <row r="79" spans="1:30" hidden="1">
      <c r="A79" s="515">
        <v>17</v>
      </c>
      <c r="B79" s="515" t="s">
        <v>931</v>
      </c>
      <c r="C79" s="688">
        <v>61</v>
      </c>
      <c r="D79" s="688" t="s">
        <v>1223</v>
      </c>
      <c r="E79" s="688" t="s">
        <v>1892</v>
      </c>
      <c r="F79" s="688">
        <v>8</v>
      </c>
      <c r="G79" s="688" t="s">
        <v>2171</v>
      </c>
      <c r="H79" s="708" t="s">
        <v>730</v>
      </c>
      <c r="I79" s="679">
        <v>2472</v>
      </c>
      <c r="J79" s="679">
        <v>0</v>
      </c>
      <c r="K79" s="679">
        <v>0</v>
      </c>
      <c r="L79" s="679">
        <v>0</v>
      </c>
      <c r="M79" s="679">
        <v>0</v>
      </c>
      <c r="N79" s="679">
        <v>0</v>
      </c>
      <c r="O79" s="679">
        <v>2472</v>
      </c>
      <c r="P79" s="679">
        <v>0</v>
      </c>
      <c r="Q79" s="679">
        <v>0</v>
      </c>
      <c r="R79" s="697">
        <v>0</v>
      </c>
      <c r="S79" s="697">
        <v>0</v>
      </c>
      <c r="T79" s="697">
        <v>1.51032067737149E-2</v>
      </c>
      <c r="U79" s="688"/>
      <c r="V79" s="679">
        <v>81656.89</v>
      </c>
      <c r="W79" s="688"/>
      <c r="X79" s="697">
        <v>0</v>
      </c>
      <c r="Y79" s="688"/>
      <c r="Z79" s="688"/>
      <c r="AA79" s="688"/>
      <c r="AB79" s="697" t="s">
        <v>1954</v>
      </c>
      <c r="AC79" s="835" t="s">
        <v>2226</v>
      </c>
      <c r="AD79" s="688"/>
    </row>
    <row r="80" spans="1:30" hidden="1">
      <c r="A80" s="515">
        <v>17</v>
      </c>
      <c r="B80" s="515" t="s">
        <v>931</v>
      </c>
      <c r="C80" s="688">
        <v>62</v>
      </c>
      <c r="D80" s="688" t="s">
        <v>1225</v>
      </c>
      <c r="E80" s="688" t="s">
        <v>1753</v>
      </c>
      <c r="F80" s="688">
        <v>8</v>
      </c>
      <c r="G80" s="688" t="s">
        <v>2171</v>
      </c>
      <c r="H80" s="708" t="s">
        <v>733</v>
      </c>
      <c r="I80" s="679">
        <v>1151974</v>
      </c>
      <c r="J80" s="679">
        <v>0</v>
      </c>
      <c r="K80" s="679">
        <v>0</v>
      </c>
      <c r="L80" s="679">
        <v>0</v>
      </c>
      <c r="M80" s="679">
        <v>0</v>
      </c>
      <c r="N80" s="679">
        <v>14000</v>
      </c>
      <c r="O80" s="679">
        <v>1137974</v>
      </c>
      <c r="P80" s="679">
        <v>2275.9477102000001</v>
      </c>
      <c r="Q80" s="679">
        <v>2401.1251400000001</v>
      </c>
      <c r="R80" s="697">
        <v>3.86586E-3</v>
      </c>
      <c r="S80" s="697">
        <v>3.7914958665014238E-3</v>
      </c>
      <c r="T80" s="697">
        <v>5.1202429696287899</v>
      </c>
      <c r="U80" s="688"/>
      <c r="V80" s="679">
        <v>14858347.699999999</v>
      </c>
      <c r="W80" s="688"/>
      <c r="X80" s="697">
        <v>0</v>
      </c>
      <c r="Y80" s="688"/>
      <c r="Z80" s="688"/>
      <c r="AA80" s="688"/>
      <c r="AB80" s="697" t="s">
        <v>1954</v>
      </c>
      <c r="AC80" s="835"/>
      <c r="AD80" s="688"/>
    </row>
    <row r="81" spans="1:30" hidden="1">
      <c r="A81" s="515">
        <v>17</v>
      </c>
      <c r="B81" s="515" t="s">
        <v>931</v>
      </c>
      <c r="C81" s="688">
        <v>63</v>
      </c>
      <c r="D81" s="688" t="s">
        <v>1224</v>
      </c>
      <c r="E81" s="688" t="s">
        <v>1752</v>
      </c>
      <c r="F81" s="688">
        <v>8</v>
      </c>
      <c r="G81" s="688" t="s">
        <v>2171</v>
      </c>
      <c r="H81" s="708" t="s">
        <v>732</v>
      </c>
      <c r="I81" s="679">
        <v>734617</v>
      </c>
      <c r="J81" s="679">
        <v>0</v>
      </c>
      <c r="K81" s="679">
        <v>0</v>
      </c>
      <c r="L81" s="679">
        <v>0</v>
      </c>
      <c r="M81" s="679">
        <v>0</v>
      </c>
      <c r="N81" s="679">
        <v>0</v>
      </c>
      <c r="O81" s="679">
        <v>734617</v>
      </c>
      <c r="P81" s="679">
        <v>5876.9359999999997</v>
      </c>
      <c r="Q81" s="679">
        <v>11019.254999999999</v>
      </c>
      <c r="R81" s="697">
        <v>1.774123E-2</v>
      </c>
      <c r="S81" s="697">
        <v>1.7399951001481388E-2</v>
      </c>
      <c r="T81" s="697">
        <v>3.86970469558254</v>
      </c>
      <c r="U81" s="688"/>
      <c r="V81" s="679">
        <v>17849491.809999999</v>
      </c>
      <c r="W81" s="688"/>
      <c r="X81" s="697">
        <v>0</v>
      </c>
      <c r="Y81" s="688"/>
      <c r="Z81" s="688"/>
      <c r="AA81" s="688"/>
      <c r="AB81" s="697" t="s">
        <v>1954</v>
      </c>
      <c r="AC81" s="836" t="s">
        <v>2231</v>
      </c>
      <c r="AD81" s="688"/>
    </row>
    <row r="82" spans="1:30" hidden="1">
      <c r="A82" s="515">
        <v>17</v>
      </c>
      <c r="B82" s="515" t="s">
        <v>931</v>
      </c>
      <c r="C82" s="688">
        <v>64</v>
      </c>
      <c r="D82" s="688" t="s">
        <v>1229</v>
      </c>
      <c r="E82" s="688" t="s">
        <v>1754</v>
      </c>
      <c r="F82" s="688">
        <v>8</v>
      </c>
      <c r="G82" s="688" t="s">
        <v>2171</v>
      </c>
      <c r="H82" s="708" t="s">
        <v>734</v>
      </c>
      <c r="I82" s="679">
        <v>518063</v>
      </c>
      <c r="J82" s="679">
        <v>0</v>
      </c>
      <c r="K82" s="679">
        <v>0</v>
      </c>
      <c r="L82" s="679">
        <v>0</v>
      </c>
      <c r="M82" s="679">
        <v>0</v>
      </c>
      <c r="N82" s="679">
        <v>0</v>
      </c>
      <c r="O82" s="679">
        <v>518063</v>
      </c>
      <c r="P82" s="679">
        <v>0</v>
      </c>
      <c r="Q82" s="679">
        <v>0</v>
      </c>
      <c r="R82" s="697">
        <v>0</v>
      </c>
      <c r="S82" s="697">
        <v>0</v>
      </c>
      <c r="T82" s="697">
        <v>3.7677309090909001</v>
      </c>
      <c r="U82" s="688"/>
      <c r="V82" s="679">
        <v>9502153.5700000003</v>
      </c>
      <c r="W82" s="688"/>
      <c r="X82" s="697">
        <v>0</v>
      </c>
      <c r="Y82" s="688"/>
      <c r="Z82" s="688"/>
      <c r="AA82" s="688"/>
      <c r="AB82" s="697" t="s">
        <v>1954</v>
      </c>
      <c r="AC82" s="835" t="s">
        <v>2226</v>
      </c>
      <c r="AD82" s="688"/>
    </row>
    <row r="83" spans="1:30" hidden="1">
      <c r="A83" s="515">
        <v>17</v>
      </c>
      <c r="B83" s="515" t="s">
        <v>931</v>
      </c>
      <c r="C83" s="688">
        <v>65</v>
      </c>
      <c r="D83" s="688" t="s">
        <v>1233</v>
      </c>
      <c r="E83" s="688" t="s">
        <v>1758</v>
      </c>
      <c r="F83" s="688">
        <v>8</v>
      </c>
      <c r="G83" s="688" t="s">
        <v>2171</v>
      </c>
      <c r="H83" s="708" t="s">
        <v>1234</v>
      </c>
      <c r="I83" s="679">
        <v>658396</v>
      </c>
      <c r="J83" s="679">
        <v>0</v>
      </c>
      <c r="K83" s="679">
        <v>0</v>
      </c>
      <c r="L83" s="679">
        <v>0</v>
      </c>
      <c r="M83" s="679">
        <v>0</v>
      </c>
      <c r="N83" s="679">
        <v>0</v>
      </c>
      <c r="O83" s="679">
        <v>658396</v>
      </c>
      <c r="P83" s="679">
        <v>921.75440000000003</v>
      </c>
      <c r="Q83" s="679">
        <v>7242.3559999999998</v>
      </c>
      <c r="R83" s="697">
        <v>1.166034E-2</v>
      </c>
      <c r="S83" s="697">
        <v>1.1436039871596106E-2</v>
      </c>
      <c r="T83" s="697">
        <v>6.6370564516129003</v>
      </c>
      <c r="U83" s="688"/>
      <c r="V83" s="679">
        <v>7159797.7400000002</v>
      </c>
      <c r="W83" s="688"/>
      <c r="X83" s="697">
        <v>0</v>
      </c>
      <c r="Y83" s="688"/>
      <c r="Z83" s="688"/>
      <c r="AA83" s="688"/>
      <c r="AB83" s="697" t="s">
        <v>1954</v>
      </c>
      <c r="AC83" s="835"/>
      <c r="AD83" s="688"/>
    </row>
    <row r="84" spans="1:30" hidden="1">
      <c r="A84" s="515">
        <v>17</v>
      </c>
      <c r="B84" s="515" t="s">
        <v>931</v>
      </c>
      <c r="C84" s="688">
        <v>66</v>
      </c>
      <c r="D84" s="688" t="s">
        <v>1235</v>
      </c>
      <c r="E84" s="688" t="s">
        <v>1759</v>
      </c>
      <c r="F84" s="688">
        <v>8</v>
      </c>
      <c r="G84" s="688" t="s">
        <v>2171</v>
      </c>
      <c r="H84" s="708" t="s">
        <v>2232</v>
      </c>
      <c r="I84" s="679">
        <v>525295</v>
      </c>
      <c r="J84" s="679">
        <v>0</v>
      </c>
      <c r="K84" s="679">
        <v>0</v>
      </c>
      <c r="L84" s="679">
        <v>0</v>
      </c>
      <c r="M84" s="679">
        <v>0</v>
      </c>
      <c r="N84" s="679">
        <v>0</v>
      </c>
      <c r="O84" s="679">
        <v>525295</v>
      </c>
      <c r="P84" s="679">
        <v>5508.5060899999999</v>
      </c>
      <c r="Q84" s="679">
        <v>682358.20499999996</v>
      </c>
      <c r="R84" s="697">
        <v>1.0986106899999999</v>
      </c>
      <c r="S84" s="697">
        <v>1.0774775002900643</v>
      </c>
      <c r="T84" s="697">
        <v>2.9064054399486499</v>
      </c>
      <c r="U84" s="688"/>
      <c r="V84" s="679" t="e">
        <v>#N/A</v>
      </c>
      <c r="W84" s="688"/>
      <c r="X84" s="697">
        <v>0</v>
      </c>
      <c r="Y84" s="688"/>
      <c r="Z84" s="688"/>
      <c r="AA84" s="688"/>
      <c r="AB84" s="697" t="e">
        <v>#N/A</v>
      </c>
      <c r="AC84" s="835"/>
      <c r="AD84" s="688"/>
    </row>
    <row r="85" spans="1:30" hidden="1">
      <c r="A85" s="515">
        <v>17</v>
      </c>
      <c r="B85" s="515" t="s">
        <v>931</v>
      </c>
      <c r="C85" s="688">
        <v>67</v>
      </c>
      <c r="D85" s="688" t="s">
        <v>1241</v>
      </c>
      <c r="E85" s="688" t="s">
        <v>1761</v>
      </c>
      <c r="F85" s="688">
        <v>8</v>
      </c>
      <c r="G85" s="688" t="s">
        <v>2171</v>
      </c>
      <c r="H85" s="708" t="s">
        <v>1242</v>
      </c>
      <c r="I85" s="679">
        <v>279861</v>
      </c>
      <c r="J85" s="679">
        <v>0</v>
      </c>
      <c r="K85" s="679">
        <v>0</v>
      </c>
      <c r="L85" s="679">
        <v>0</v>
      </c>
      <c r="M85" s="679">
        <v>0</v>
      </c>
      <c r="N85" s="679">
        <v>152500</v>
      </c>
      <c r="O85" s="679">
        <v>127361</v>
      </c>
      <c r="P85" s="679">
        <v>0</v>
      </c>
      <c r="Q85" s="679">
        <v>673.73969</v>
      </c>
      <c r="R85" s="697">
        <v>1.0847299999999999E-3</v>
      </c>
      <c r="S85" s="697">
        <v>1.0638684369998935E-3</v>
      </c>
      <c r="T85" s="697">
        <v>1.0107053296511399</v>
      </c>
      <c r="U85" s="688"/>
      <c r="V85" s="679">
        <v>8239636.9199999999</v>
      </c>
      <c r="W85" s="688"/>
      <c r="X85" s="697">
        <v>0</v>
      </c>
      <c r="Y85" s="688"/>
      <c r="Z85" s="688"/>
      <c r="AA85" s="688"/>
      <c r="AB85" s="697" t="s">
        <v>1954</v>
      </c>
      <c r="AC85" s="835"/>
      <c r="AD85" s="688"/>
    </row>
    <row r="86" spans="1:30" hidden="1">
      <c r="A86" s="515">
        <v>17</v>
      </c>
      <c r="B86" s="515" t="s">
        <v>931</v>
      </c>
      <c r="C86" s="688">
        <v>68</v>
      </c>
      <c r="D86" s="688" t="s">
        <v>1246</v>
      </c>
      <c r="E86" s="688" t="s">
        <v>1763</v>
      </c>
      <c r="F86" s="688">
        <v>8</v>
      </c>
      <c r="G86" s="688" t="s">
        <v>2171</v>
      </c>
      <c r="H86" s="708" t="s">
        <v>740</v>
      </c>
      <c r="I86" s="679">
        <v>110562</v>
      </c>
      <c r="J86" s="679">
        <v>0</v>
      </c>
      <c r="K86" s="679">
        <v>0</v>
      </c>
      <c r="L86" s="679">
        <v>0</v>
      </c>
      <c r="M86" s="679">
        <v>0</v>
      </c>
      <c r="N86" s="679">
        <v>0</v>
      </c>
      <c r="O86" s="679">
        <v>110562</v>
      </c>
      <c r="P86" s="679">
        <v>0</v>
      </c>
      <c r="Q86" s="679">
        <v>0</v>
      </c>
      <c r="R86" s="697">
        <v>0</v>
      </c>
      <c r="S86" s="697">
        <v>0</v>
      </c>
      <c r="T86" s="697">
        <v>9.3443204868154108</v>
      </c>
      <c r="U86" s="688"/>
      <c r="V86" s="679">
        <v>1189601.8799999999</v>
      </c>
      <c r="W86" s="688"/>
      <c r="X86" s="697">
        <v>0</v>
      </c>
      <c r="Y86" s="688"/>
      <c r="Z86" s="688"/>
      <c r="AA86" s="688"/>
      <c r="AB86" s="697" t="s">
        <v>1954</v>
      </c>
      <c r="AC86" s="835" t="s">
        <v>2226</v>
      </c>
      <c r="AD86" s="688"/>
    </row>
    <row r="87" spans="1:30" hidden="1">
      <c r="A87" s="515">
        <v>17</v>
      </c>
      <c r="B87" s="515" t="s">
        <v>931</v>
      </c>
      <c r="C87" s="688">
        <v>69</v>
      </c>
      <c r="D87" s="688" t="s">
        <v>1252</v>
      </c>
      <c r="E87" s="688" t="s">
        <v>1766</v>
      </c>
      <c r="F87" s="688">
        <v>8</v>
      </c>
      <c r="G87" s="688" t="s">
        <v>2171</v>
      </c>
      <c r="H87" s="708" t="s">
        <v>744</v>
      </c>
      <c r="I87" s="679">
        <v>540827</v>
      </c>
      <c r="J87" s="679">
        <v>0</v>
      </c>
      <c r="K87" s="679">
        <v>0</v>
      </c>
      <c r="L87" s="679">
        <v>0</v>
      </c>
      <c r="M87" s="679">
        <v>0</v>
      </c>
      <c r="N87" s="679">
        <v>0</v>
      </c>
      <c r="O87" s="679">
        <v>540827</v>
      </c>
      <c r="P87" s="679">
        <v>0</v>
      </c>
      <c r="Q87" s="679">
        <v>9545.5965500000002</v>
      </c>
      <c r="R87" s="697">
        <v>1.536861E-2</v>
      </c>
      <c r="S87" s="697">
        <v>1.5072971108292694E-2</v>
      </c>
      <c r="T87" s="697">
        <v>0.41602076923076903</v>
      </c>
      <c r="U87" s="688"/>
      <c r="V87" s="679">
        <v>11677880.869999999</v>
      </c>
      <c r="W87" s="688"/>
      <c r="X87" s="697">
        <v>0</v>
      </c>
      <c r="Y87" s="688"/>
      <c r="Z87" s="688"/>
      <c r="AA87" s="688"/>
      <c r="AB87" s="697" t="s">
        <v>1954</v>
      </c>
      <c r="AC87" s="835"/>
      <c r="AD87" s="688"/>
    </row>
    <row r="88" spans="1:30" hidden="1">
      <c r="A88" s="515">
        <v>17</v>
      </c>
      <c r="B88" s="515" t="s">
        <v>931</v>
      </c>
      <c r="C88" s="688">
        <v>70</v>
      </c>
      <c r="D88" s="688" t="s">
        <v>1248</v>
      </c>
      <c r="E88" s="688" t="s">
        <v>1764</v>
      </c>
      <c r="F88" s="688">
        <v>8</v>
      </c>
      <c r="G88" s="688" t="s">
        <v>2171</v>
      </c>
      <c r="H88" s="708" t="s">
        <v>742</v>
      </c>
      <c r="I88" s="679">
        <v>700498</v>
      </c>
      <c r="J88" s="679">
        <v>0</v>
      </c>
      <c r="K88" s="679">
        <v>0</v>
      </c>
      <c r="L88" s="679">
        <v>0</v>
      </c>
      <c r="M88" s="679">
        <v>0</v>
      </c>
      <c r="N88" s="679">
        <v>6000</v>
      </c>
      <c r="O88" s="679">
        <v>694498</v>
      </c>
      <c r="P88" s="679">
        <v>0</v>
      </c>
      <c r="Q88" s="679">
        <v>2847.4417999999996</v>
      </c>
      <c r="R88" s="697">
        <v>4.5844400000000004E-3</v>
      </c>
      <c r="S88" s="697">
        <v>4.49625204240849E-3</v>
      </c>
      <c r="T88" s="697">
        <v>6.49063551401869</v>
      </c>
      <c r="U88" s="688"/>
      <c r="V88" s="679">
        <v>11705398.470000001</v>
      </c>
      <c r="W88" s="688"/>
      <c r="X88" s="697">
        <v>0</v>
      </c>
      <c r="Y88" s="688"/>
      <c r="Z88" s="688"/>
      <c r="AA88" s="688"/>
      <c r="AB88" s="697" t="s">
        <v>1954</v>
      </c>
      <c r="AC88" s="835"/>
      <c r="AD88" s="688"/>
    </row>
    <row r="89" spans="1:30" hidden="1">
      <c r="A89" s="515">
        <v>17</v>
      </c>
      <c r="B89" s="515" t="s">
        <v>931</v>
      </c>
      <c r="C89" s="688">
        <v>71</v>
      </c>
      <c r="D89" s="688" t="s">
        <v>1254</v>
      </c>
      <c r="E89" s="688" t="s">
        <v>1768</v>
      </c>
      <c r="F89" s="688">
        <v>8</v>
      </c>
      <c r="G89" s="688" t="s">
        <v>2171</v>
      </c>
      <c r="H89" s="708" t="s">
        <v>2233</v>
      </c>
      <c r="I89" s="679">
        <v>395437</v>
      </c>
      <c r="J89" s="679">
        <v>0</v>
      </c>
      <c r="K89" s="679">
        <v>0</v>
      </c>
      <c r="L89" s="679">
        <v>0</v>
      </c>
      <c r="M89" s="679">
        <v>0</v>
      </c>
      <c r="N89" s="679">
        <v>0</v>
      </c>
      <c r="O89" s="679">
        <v>395437</v>
      </c>
      <c r="P89" s="679">
        <v>0</v>
      </c>
      <c r="Q89" s="679">
        <v>3657.79225</v>
      </c>
      <c r="R89" s="697">
        <v>5.8891200000000003E-3</v>
      </c>
      <c r="S89" s="697">
        <v>5.7758356552778172E-3</v>
      </c>
      <c r="T89" s="697">
        <v>3.2616857889917998</v>
      </c>
      <c r="U89" s="688"/>
      <c r="V89" s="679">
        <v>4479374.53</v>
      </c>
      <c r="W89" s="688"/>
      <c r="X89" s="697">
        <v>0</v>
      </c>
      <c r="Y89" s="688"/>
      <c r="Z89" s="688"/>
      <c r="AA89" s="688"/>
      <c r="AB89" s="697" t="s">
        <v>1954</v>
      </c>
      <c r="AC89" s="835"/>
      <c r="AD89" s="688"/>
    </row>
    <row r="90" spans="1:30" hidden="1">
      <c r="C90" s="688"/>
      <c r="D90" s="688"/>
      <c r="E90" s="688"/>
      <c r="F90" s="688"/>
      <c r="G90" s="688"/>
      <c r="H90" s="708"/>
      <c r="I90" s="679"/>
      <c r="J90" s="679"/>
      <c r="K90" s="679"/>
      <c r="L90" s="679"/>
      <c r="M90" s="679"/>
      <c r="N90" s="679"/>
      <c r="O90" s="679"/>
      <c r="P90" s="679"/>
      <c r="Q90" s="679"/>
      <c r="R90" s="697"/>
      <c r="S90" s="697"/>
      <c r="T90" s="697"/>
      <c r="U90" s="688"/>
      <c r="V90" s="679"/>
      <c r="W90" s="688"/>
      <c r="X90" s="697"/>
      <c r="Y90" s="688"/>
      <c r="Z90" s="688"/>
      <c r="AA90" s="688"/>
      <c r="AB90" s="697"/>
      <c r="AC90" s="835"/>
      <c r="AD90" s="688"/>
    </row>
    <row r="91" spans="1:30" ht="63.75" hidden="1">
      <c r="C91" s="688"/>
      <c r="D91" s="688"/>
      <c r="E91" s="688"/>
      <c r="F91" s="688"/>
      <c r="G91" s="688"/>
      <c r="H91" s="810" t="s">
        <v>2007</v>
      </c>
      <c r="I91" s="811" t="s">
        <v>2331</v>
      </c>
      <c r="J91" s="812" t="s">
        <v>2009</v>
      </c>
      <c r="K91" s="812" t="s">
        <v>2010</v>
      </c>
      <c r="L91" s="812" t="s">
        <v>2011</v>
      </c>
      <c r="M91" s="812" t="s">
        <v>2225</v>
      </c>
      <c r="N91" s="812" t="s">
        <v>2012</v>
      </c>
      <c r="O91" s="812" t="s">
        <v>2217</v>
      </c>
      <c r="P91" s="812" t="s">
        <v>2218</v>
      </c>
      <c r="Q91" s="812" t="s">
        <v>2219</v>
      </c>
      <c r="R91" s="809" t="s">
        <v>2333</v>
      </c>
      <c r="S91" s="809" t="s">
        <v>2015</v>
      </c>
      <c r="T91" s="814" t="s">
        <v>2016</v>
      </c>
      <c r="U91" s="688"/>
      <c r="V91" s="679"/>
      <c r="W91" s="688"/>
      <c r="X91" s="697"/>
      <c r="Y91" s="688"/>
      <c r="Z91" s="688"/>
      <c r="AA91" s="688"/>
      <c r="AB91" s="697"/>
      <c r="AC91" s="835"/>
      <c r="AD91" s="688"/>
    </row>
    <row r="92" spans="1:30" hidden="1">
      <c r="C92" s="688"/>
      <c r="D92" s="688"/>
      <c r="E92" s="688"/>
      <c r="F92" s="688"/>
      <c r="G92" s="688"/>
      <c r="H92" s="708"/>
      <c r="I92" s="679"/>
      <c r="J92" s="679"/>
      <c r="K92" s="679"/>
      <c r="L92" s="679"/>
      <c r="M92" s="679"/>
      <c r="N92" s="679"/>
      <c r="O92" s="679"/>
      <c r="P92" s="679"/>
      <c r="Q92" s="679"/>
      <c r="R92" s="697"/>
      <c r="S92" s="697"/>
      <c r="T92" s="697"/>
      <c r="U92" s="688"/>
      <c r="V92" s="679"/>
      <c r="W92" s="688"/>
      <c r="X92" s="697"/>
      <c r="Y92" s="688"/>
      <c r="Z92" s="688"/>
      <c r="AA92" s="688"/>
      <c r="AB92" s="697"/>
      <c r="AC92" s="835"/>
      <c r="AD92" s="688"/>
    </row>
    <row r="93" spans="1:30" hidden="1">
      <c r="A93" s="515">
        <v>17</v>
      </c>
      <c r="B93" s="515" t="s">
        <v>931</v>
      </c>
      <c r="C93" s="688">
        <v>72</v>
      </c>
      <c r="D93" s="688" t="s">
        <v>1258</v>
      </c>
      <c r="E93" s="688" t="s">
        <v>1770</v>
      </c>
      <c r="F93" s="688">
        <v>8</v>
      </c>
      <c r="G93" s="688" t="s">
        <v>2171</v>
      </c>
      <c r="H93" s="708" t="s">
        <v>750</v>
      </c>
      <c r="I93" s="679">
        <v>259</v>
      </c>
      <c r="J93" s="679">
        <v>0</v>
      </c>
      <c r="K93" s="679">
        <v>0</v>
      </c>
      <c r="L93" s="679">
        <v>0</v>
      </c>
      <c r="M93" s="679">
        <v>0</v>
      </c>
      <c r="N93" s="679">
        <v>0</v>
      </c>
      <c r="O93" s="679">
        <v>259</v>
      </c>
      <c r="P93" s="679">
        <v>0</v>
      </c>
      <c r="Q93" s="679">
        <v>0</v>
      </c>
      <c r="R93" s="697">
        <v>0</v>
      </c>
      <c r="S93" s="697">
        <v>0</v>
      </c>
      <c r="T93" s="697">
        <v>2.8152173913043401E-3</v>
      </c>
      <c r="U93" s="688"/>
      <c r="V93" s="679">
        <v>492590.81</v>
      </c>
      <c r="W93" s="688"/>
      <c r="X93" s="697">
        <v>0</v>
      </c>
      <c r="Y93" s="688"/>
      <c r="Z93" s="688"/>
      <c r="AA93" s="688"/>
      <c r="AB93" s="697" t="s">
        <v>1954</v>
      </c>
      <c r="AC93" s="835" t="s">
        <v>2226</v>
      </c>
      <c r="AD93" s="688"/>
    </row>
    <row r="94" spans="1:30" hidden="1">
      <c r="A94" s="515">
        <v>17</v>
      </c>
      <c r="B94" s="515" t="s">
        <v>931</v>
      </c>
      <c r="C94" s="688">
        <v>73</v>
      </c>
      <c r="D94" s="688" t="s">
        <v>944</v>
      </c>
      <c r="E94" s="688" t="s">
        <v>1562</v>
      </c>
      <c r="F94" s="688">
        <v>8</v>
      </c>
      <c r="G94" s="688" t="s">
        <v>2171</v>
      </c>
      <c r="H94" s="708" t="s">
        <v>1255</v>
      </c>
      <c r="I94" s="679">
        <v>1420216</v>
      </c>
      <c r="J94" s="679">
        <v>0</v>
      </c>
      <c r="K94" s="679">
        <v>0</v>
      </c>
      <c r="L94" s="679">
        <v>0</v>
      </c>
      <c r="M94" s="679">
        <v>0</v>
      </c>
      <c r="N94" s="679">
        <v>0</v>
      </c>
      <c r="O94" s="679">
        <v>1420216</v>
      </c>
      <c r="P94" s="679">
        <v>11361.7284</v>
      </c>
      <c r="Q94" s="679">
        <v>27694.212</v>
      </c>
      <c r="R94" s="697">
        <v>4.4588250000000003E-2</v>
      </c>
      <c r="S94" s="697">
        <v>4.3730536395122713E-2</v>
      </c>
      <c r="T94" s="697">
        <v>8.4536666666666598</v>
      </c>
      <c r="U94" s="688"/>
      <c r="V94" s="679">
        <v>3487293</v>
      </c>
      <c r="W94" s="688"/>
      <c r="X94" s="697">
        <v>0</v>
      </c>
      <c r="Y94" s="688"/>
      <c r="Z94" s="688"/>
      <c r="AA94" s="688"/>
      <c r="AB94" s="697" t="s">
        <v>1954</v>
      </c>
      <c r="AC94" s="835"/>
      <c r="AD94" s="688"/>
    </row>
    <row r="95" spans="1:30" hidden="1">
      <c r="A95" s="515">
        <v>17</v>
      </c>
      <c r="B95" s="515" t="s">
        <v>931</v>
      </c>
      <c r="C95" s="688">
        <v>74</v>
      </c>
      <c r="D95" s="837" t="s">
        <v>1275</v>
      </c>
      <c r="E95" s="819" t="s">
        <v>1924</v>
      </c>
      <c r="F95" s="688">
        <v>8</v>
      </c>
      <c r="G95" s="688" t="s">
        <v>2171</v>
      </c>
      <c r="H95" s="708" t="s">
        <v>1276</v>
      </c>
      <c r="I95" s="819">
        <v>358359</v>
      </c>
      <c r="J95" s="679">
        <v>0</v>
      </c>
      <c r="K95" s="679">
        <v>0</v>
      </c>
      <c r="L95" s="679">
        <v>0</v>
      </c>
      <c r="M95" s="679">
        <v>0</v>
      </c>
      <c r="N95" s="679">
        <v>0</v>
      </c>
      <c r="O95" s="679">
        <v>358359</v>
      </c>
      <c r="P95" s="679">
        <v>0</v>
      </c>
      <c r="Q95" s="679">
        <v>4569.0772500000003</v>
      </c>
      <c r="R95" s="697">
        <v>7.3563099999999996E-3</v>
      </c>
      <c r="S95" s="699">
        <v>7.2147999362918219E-3</v>
      </c>
      <c r="T95" s="699">
        <v>3.3169104035542301</v>
      </c>
      <c r="U95" s="688"/>
      <c r="V95" s="679">
        <v>3530628.87</v>
      </c>
      <c r="W95" s="688"/>
      <c r="X95" s="697">
        <v>0</v>
      </c>
      <c r="Y95" s="688"/>
      <c r="Z95" s="688"/>
      <c r="AA95" s="688"/>
      <c r="AB95" s="697"/>
      <c r="AC95" s="835"/>
      <c r="AD95" s="688"/>
    </row>
    <row r="96" spans="1:30" hidden="1">
      <c r="A96" s="515">
        <v>17</v>
      </c>
      <c r="B96" s="515" t="s">
        <v>931</v>
      </c>
      <c r="C96" s="688">
        <v>75</v>
      </c>
      <c r="D96" s="688" t="s">
        <v>947</v>
      </c>
      <c r="E96" s="688" t="s">
        <v>1565</v>
      </c>
      <c r="F96" s="688">
        <v>8</v>
      </c>
      <c r="G96" s="688" t="s">
        <v>2171</v>
      </c>
      <c r="H96" s="708" t="s">
        <v>759</v>
      </c>
      <c r="I96" s="679">
        <v>807307</v>
      </c>
      <c r="J96" s="679">
        <v>0</v>
      </c>
      <c r="K96" s="679">
        <v>0</v>
      </c>
      <c r="L96" s="679">
        <v>0</v>
      </c>
      <c r="M96" s="679">
        <v>0</v>
      </c>
      <c r="N96" s="679">
        <v>0</v>
      </c>
      <c r="O96" s="679">
        <v>807307</v>
      </c>
      <c r="P96" s="679">
        <v>8803.2371600000006</v>
      </c>
      <c r="Q96" s="679">
        <v>78833.528550000003</v>
      </c>
      <c r="R96" s="697">
        <v>0.1269236</v>
      </c>
      <c r="S96" s="697">
        <v>0.12448205745704989</v>
      </c>
      <c r="T96" s="697">
        <v>13.099253610254699</v>
      </c>
      <c r="U96" s="688"/>
      <c r="V96" s="679" t="e">
        <v>#N/A</v>
      </c>
      <c r="W96" s="688"/>
      <c r="X96" s="697">
        <v>0</v>
      </c>
      <c r="Y96" s="688"/>
      <c r="Z96" s="688"/>
      <c r="AA96" s="688"/>
      <c r="AB96" s="697" t="e">
        <v>#N/A</v>
      </c>
      <c r="AC96" s="835"/>
      <c r="AD96" s="688"/>
    </row>
    <row r="97" spans="1:30" hidden="1">
      <c r="A97" s="515">
        <v>17</v>
      </c>
      <c r="B97" s="515" t="s">
        <v>931</v>
      </c>
      <c r="C97" s="688">
        <v>76</v>
      </c>
      <c r="D97" s="688" t="s">
        <v>1284</v>
      </c>
      <c r="E97" s="688" t="s">
        <v>1777</v>
      </c>
      <c r="F97" s="688">
        <v>8</v>
      </c>
      <c r="G97" s="688" t="s">
        <v>2171</v>
      </c>
      <c r="H97" s="708" t="s">
        <v>2234</v>
      </c>
      <c r="I97" s="679">
        <v>465638</v>
      </c>
      <c r="J97" s="679">
        <v>0</v>
      </c>
      <c r="K97" s="679">
        <v>0</v>
      </c>
      <c r="L97" s="679">
        <v>0</v>
      </c>
      <c r="M97" s="679">
        <v>0</v>
      </c>
      <c r="N97" s="679">
        <v>0</v>
      </c>
      <c r="O97" s="679">
        <v>465638</v>
      </c>
      <c r="P97" s="679">
        <v>3823.5726199999999</v>
      </c>
      <c r="Q97" s="679">
        <v>48659.171000000002</v>
      </c>
      <c r="R97" s="697">
        <v>7.8342259999999997E-2</v>
      </c>
      <c r="S97" s="697">
        <v>7.6835248042876239E-2</v>
      </c>
      <c r="T97" s="697">
        <v>4.5242712786630301</v>
      </c>
      <c r="U97" s="688"/>
      <c r="V97" s="679" t="e">
        <v>#N/A</v>
      </c>
      <c r="W97" s="688"/>
      <c r="X97" s="697">
        <v>0</v>
      </c>
      <c r="Y97" s="688"/>
      <c r="Z97" s="688"/>
      <c r="AA97" s="688"/>
      <c r="AB97" s="697" t="e">
        <v>#N/A</v>
      </c>
      <c r="AC97" s="835"/>
      <c r="AD97" s="688"/>
    </row>
    <row r="98" spans="1:30" hidden="1">
      <c r="A98" s="515">
        <v>17</v>
      </c>
      <c r="B98" s="515" t="s">
        <v>931</v>
      </c>
      <c r="C98" s="688">
        <v>77</v>
      </c>
      <c r="D98" s="688" t="s">
        <v>1286</v>
      </c>
      <c r="E98" s="688" t="s">
        <v>1779</v>
      </c>
      <c r="F98" s="688">
        <v>8</v>
      </c>
      <c r="G98" s="688" t="s">
        <v>2171</v>
      </c>
      <c r="H98" s="708" t="s">
        <v>763</v>
      </c>
      <c r="I98" s="679">
        <v>482164</v>
      </c>
      <c r="J98" s="679">
        <v>0</v>
      </c>
      <c r="K98" s="679">
        <v>0</v>
      </c>
      <c r="L98" s="679">
        <v>0</v>
      </c>
      <c r="M98" s="679">
        <v>0</v>
      </c>
      <c r="N98" s="679">
        <v>0</v>
      </c>
      <c r="O98" s="679">
        <v>482164</v>
      </c>
      <c r="P98" s="679">
        <v>0</v>
      </c>
      <c r="Q98" s="679">
        <v>2314.3872000000001</v>
      </c>
      <c r="R98" s="697">
        <v>3.7262100000000002E-3</v>
      </c>
      <c r="S98" s="697">
        <v>3.6545323507311258E-3</v>
      </c>
      <c r="T98" s="697">
        <v>0.92343108414536901</v>
      </c>
      <c r="U98" s="688"/>
      <c r="V98" s="679">
        <v>6930357.6399999997</v>
      </c>
      <c r="W98" s="688"/>
      <c r="X98" s="697">
        <v>0</v>
      </c>
      <c r="Y98" s="688"/>
      <c r="Z98" s="688"/>
      <c r="AA98" s="688"/>
      <c r="AB98" s="697" t="s">
        <v>1954</v>
      </c>
      <c r="AC98" s="835"/>
      <c r="AD98" s="688"/>
    </row>
    <row r="99" spans="1:30" hidden="1">
      <c r="A99" s="515">
        <v>17</v>
      </c>
      <c r="B99" s="515" t="s">
        <v>931</v>
      </c>
      <c r="C99" s="688">
        <v>78</v>
      </c>
      <c r="D99" s="688" t="s">
        <v>949</v>
      </c>
      <c r="E99" s="688" t="s">
        <v>1782</v>
      </c>
      <c r="F99" s="688">
        <v>8</v>
      </c>
      <c r="G99" s="688" t="s">
        <v>2171</v>
      </c>
      <c r="H99" s="708" t="s">
        <v>766</v>
      </c>
      <c r="I99" s="679">
        <v>1955871</v>
      </c>
      <c r="J99" s="679">
        <v>0</v>
      </c>
      <c r="K99" s="679">
        <v>0</v>
      </c>
      <c r="L99" s="679">
        <v>0</v>
      </c>
      <c r="M99" s="679">
        <v>0</v>
      </c>
      <c r="N99" s="679">
        <v>4000</v>
      </c>
      <c r="O99" s="679">
        <v>1951871</v>
      </c>
      <c r="P99" s="679">
        <v>4821.1213699999998</v>
      </c>
      <c r="Q99" s="679">
        <v>36109.613499999999</v>
      </c>
      <c r="R99" s="697">
        <v>5.8137220000000003E-2</v>
      </c>
      <c r="S99" s="697">
        <v>5.7018873379591536E-2</v>
      </c>
      <c r="T99" s="697">
        <v>7.3898398131216103</v>
      </c>
      <c r="U99" s="688"/>
      <c r="V99" s="679">
        <v>43138628.100000001</v>
      </c>
      <c r="W99" s="688"/>
      <c r="X99" s="697">
        <v>0</v>
      </c>
      <c r="Y99" s="688"/>
      <c r="Z99" s="688"/>
      <c r="AA99" s="688"/>
      <c r="AB99" s="697" t="s">
        <v>1954</v>
      </c>
      <c r="AC99" s="835"/>
      <c r="AD99" s="688"/>
    </row>
    <row r="100" spans="1:30" hidden="1">
      <c r="A100" s="515">
        <v>17</v>
      </c>
      <c r="B100" s="515" t="s">
        <v>931</v>
      </c>
      <c r="C100" s="688">
        <v>79</v>
      </c>
      <c r="D100" s="688" t="s">
        <v>1292</v>
      </c>
      <c r="E100" s="688" t="s">
        <v>1784</v>
      </c>
      <c r="F100" s="688">
        <v>8</v>
      </c>
      <c r="G100" s="688" t="s">
        <v>2171</v>
      </c>
      <c r="H100" s="708" t="s">
        <v>769</v>
      </c>
      <c r="I100" s="679">
        <v>104645</v>
      </c>
      <c r="J100" s="679">
        <v>0</v>
      </c>
      <c r="K100" s="679">
        <v>0</v>
      </c>
      <c r="L100" s="679">
        <v>0</v>
      </c>
      <c r="M100" s="679">
        <v>0</v>
      </c>
      <c r="N100" s="679">
        <v>0</v>
      </c>
      <c r="O100" s="679">
        <v>104645</v>
      </c>
      <c r="P100" s="679">
        <v>956.18083000000001</v>
      </c>
      <c r="Q100" s="679">
        <v>13080.625</v>
      </c>
      <c r="R100" s="697">
        <v>2.106007E-2</v>
      </c>
      <c r="S100" s="697">
        <v>2.0654956625357386E-2</v>
      </c>
      <c r="T100" s="697">
        <v>3.1306468018907401</v>
      </c>
      <c r="U100" s="688"/>
      <c r="V100" s="679" t="e">
        <v>#N/A</v>
      </c>
      <c r="W100" s="688"/>
      <c r="X100" s="697">
        <v>0</v>
      </c>
      <c r="Y100" s="688"/>
      <c r="Z100" s="688"/>
      <c r="AA100" s="688"/>
      <c r="AB100" s="697" t="e">
        <v>#N/A</v>
      </c>
      <c r="AC100" s="835"/>
      <c r="AD100" s="688"/>
    </row>
    <row r="101" spans="1:30" hidden="1">
      <c r="A101" s="515">
        <v>17</v>
      </c>
      <c r="B101" s="515" t="s">
        <v>931</v>
      </c>
      <c r="C101" s="688">
        <v>80</v>
      </c>
      <c r="D101" s="688" t="s">
        <v>1294</v>
      </c>
      <c r="E101" s="688" t="s">
        <v>1786</v>
      </c>
      <c r="F101" s="688">
        <v>8</v>
      </c>
      <c r="G101" s="688" t="s">
        <v>2171</v>
      </c>
      <c r="H101" s="708" t="s">
        <v>1295</v>
      </c>
      <c r="I101" s="679">
        <v>293899</v>
      </c>
      <c r="J101" s="679">
        <v>0</v>
      </c>
      <c r="K101" s="679">
        <v>0</v>
      </c>
      <c r="L101" s="679">
        <v>0</v>
      </c>
      <c r="M101" s="679">
        <v>0</v>
      </c>
      <c r="N101" s="679">
        <v>0</v>
      </c>
      <c r="O101" s="679">
        <v>293899</v>
      </c>
      <c r="P101" s="679">
        <v>0</v>
      </c>
      <c r="Q101" s="679">
        <v>1510.6408600000002</v>
      </c>
      <c r="R101" s="697">
        <v>2.4321600000000001E-3</v>
      </c>
      <c r="S101" s="697">
        <v>2.3853769555959737E-3</v>
      </c>
      <c r="T101" s="697">
        <v>6.5793373628833596</v>
      </c>
      <c r="U101" s="688"/>
      <c r="V101" s="679">
        <v>3088797.08</v>
      </c>
      <c r="W101" s="688"/>
      <c r="X101" s="697">
        <v>0</v>
      </c>
      <c r="Y101" s="688"/>
      <c r="Z101" s="688"/>
      <c r="AA101" s="688"/>
      <c r="AB101" s="697" t="s">
        <v>1954</v>
      </c>
      <c r="AC101" s="835"/>
      <c r="AD101" s="688"/>
    </row>
    <row r="102" spans="1:30" hidden="1">
      <c r="A102" s="515">
        <v>17</v>
      </c>
      <c r="B102" s="515" t="s">
        <v>931</v>
      </c>
      <c r="C102" s="688">
        <v>81</v>
      </c>
      <c r="D102" s="688" t="s">
        <v>1300</v>
      </c>
      <c r="E102" s="688" t="s">
        <v>1791</v>
      </c>
      <c r="F102" s="688">
        <v>8</v>
      </c>
      <c r="G102" s="688" t="s">
        <v>2171</v>
      </c>
      <c r="H102" s="708" t="s">
        <v>778</v>
      </c>
      <c r="I102" s="679">
        <v>162908</v>
      </c>
      <c r="J102" s="679">
        <v>0</v>
      </c>
      <c r="K102" s="679">
        <v>0</v>
      </c>
      <c r="L102" s="679">
        <v>0</v>
      </c>
      <c r="M102" s="679">
        <v>0</v>
      </c>
      <c r="N102" s="679">
        <v>0</v>
      </c>
      <c r="O102" s="679">
        <v>162908</v>
      </c>
      <c r="P102" s="679">
        <v>0</v>
      </c>
      <c r="Q102" s="679">
        <v>2573.9463999999998</v>
      </c>
      <c r="R102" s="697">
        <v>4.1441100000000003E-3</v>
      </c>
      <c r="S102" s="697">
        <v>4.0643892205452564E-3</v>
      </c>
      <c r="T102" s="697">
        <v>3.66151218196529</v>
      </c>
      <c r="U102" s="688"/>
      <c r="V102" s="679">
        <v>2381082.0099999998</v>
      </c>
      <c r="W102" s="688"/>
      <c r="X102" s="697">
        <v>0</v>
      </c>
      <c r="Y102" s="688"/>
      <c r="Z102" s="688"/>
      <c r="AA102" s="688"/>
      <c r="AB102" s="697" t="s">
        <v>1954</v>
      </c>
      <c r="AC102" s="835"/>
      <c r="AD102" s="688"/>
    </row>
    <row r="103" spans="1:30" hidden="1">
      <c r="A103" s="515">
        <v>17</v>
      </c>
      <c r="B103" s="515" t="s">
        <v>931</v>
      </c>
      <c r="C103" s="688">
        <v>82</v>
      </c>
      <c r="D103" s="688" t="s">
        <v>1303</v>
      </c>
      <c r="E103" s="688" t="s">
        <v>1793</v>
      </c>
      <c r="F103" s="688">
        <v>8</v>
      </c>
      <c r="G103" s="688" t="s">
        <v>2171</v>
      </c>
      <c r="H103" s="708" t="s">
        <v>779</v>
      </c>
      <c r="I103" s="679">
        <v>94207</v>
      </c>
      <c r="J103" s="679">
        <v>0</v>
      </c>
      <c r="K103" s="679">
        <v>0</v>
      </c>
      <c r="L103" s="679">
        <v>0</v>
      </c>
      <c r="M103" s="679">
        <v>0</v>
      </c>
      <c r="N103" s="679">
        <v>0</v>
      </c>
      <c r="O103" s="679">
        <v>94207</v>
      </c>
      <c r="P103" s="679">
        <v>0</v>
      </c>
      <c r="Q103" s="679">
        <v>5226.6043600000003</v>
      </c>
      <c r="R103" s="697">
        <v>8.4149399999999992E-3</v>
      </c>
      <c r="S103" s="697">
        <v>8.2530679041486026E-3</v>
      </c>
      <c r="T103" s="697">
        <v>3.1402333333333301</v>
      </c>
      <c r="U103" s="688"/>
      <c r="V103" s="679">
        <v>1736381.13</v>
      </c>
      <c r="W103" s="688"/>
      <c r="X103" s="697">
        <v>0</v>
      </c>
      <c r="Y103" s="688"/>
      <c r="Z103" s="688"/>
      <c r="AA103" s="688"/>
      <c r="AB103" s="697" t="s">
        <v>1954</v>
      </c>
      <c r="AC103" s="835"/>
      <c r="AD103" s="688"/>
    </row>
    <row r="104" spans="1:30" hidden="1">
      <c r="A104" s="515">
        <v>17</v>
      </c>
      <c r="B104" s="515" t="s">
        <v>931</v>
      </c>
      <c r="C104" s="688">
        <v>83</v>
      </c>
      <c r="D104" s="688" t="s">
        <v>1289</v>
      </c>
      <c r="E104" s="688" t="s">
        <v>1783</v>
      </c>
      <c r="F104" s="688">
        <v>8</v>
      </c>
      <c r="G104" s="688" t="s">
        <v>2171</v>
      </c>
      <c r="H104" s="708" t="s">
        <v>768</v>
      </c>
      <c r="I104" s="679">
        <v>316932</v>
      </c>
      <c r="J104" s="679">
        <v>0</v>
      </c>
      <c r="K104" s="679">
        <v>0</v>
      </c>
      <c r="L104" s="679">
        <v>0</v>
      </c>
      <c r="M104" s="679">
        <v>0</v>
      </c>
      <c r="N104" s="679">
        <v>0</v>
      </c>
      <c r="O104" s="679">
        <v>316932</v>
      </c>
      <c r="P104" s="679">
        <v>0</v>
      </c>
      <c r="Q104" s="679">
        <v>4357.8149999999996</v>
      </c>
      <c r="R104" s="697">
        <v>7.0161700000000004E-3</v>
      </c>
      <c r="S104" s="697">
        <v>6.8812063495690603E-3</v>
      </c>
      <c r="T104" s="697">
        <v>1.4901964472112701</v>
      </c>
      <c r="U104" s="688"/>
      <c r="V104" s="679">
        <v>3544442.59</v>
      </c>
      <c r="W104" s="688"/>
      <c r="X104" s="697">
        <v>0</v>
      </c>
      <c r="Y104" s="688"/>
      <c r="Z104" s="688"/>
      <c r="AA104" s="688"/>
      <c r="AB104" s="697" t="s">
        <v>1954</v>
      </c>
      <c r="AC104" s="835"/>
      <c r="AD104" s="688"/>
    </row>
    <row r="105" spans="1:30" hidden="1">
      <c r="A105" s="515">
        <v>17</v>
      </c>
      <c r="B105" s="515" t="s">
        <v>931</v>
      </c>
      <c r="C105" s="688">
        <v>84</v>
      </c>
      <c r="D105" s="688" t="s">
        <v>1293</v>
      </c>
      <c r="E105" s="688" t="s">
        <v>1785</v>
      </c>
      <c r="F105" s="688">
        <v>8</v>
      </c>
      <c r="G105" s="688" t="s">
        <v>2171</v>
      </c>
      <c r="H105" s="708" t="s">
        <v>770</v>
      </c>
      <c r="I105" s="679">
        <v>348279</v>
      </c>
      <c r="J105" s="679">
        <v>0</v>
      </c>
      <c r="K105" s="679">
        <v>0</v>
      </c>
      <c r="L105" s="679">
        <v>0</v>
      </c>
      <c r="M105" s="679">
        <v>0</v>
      </c>
      <c r="N105" s="679">
        <v>0</v>
      </c>
      <c r="O105" s="679">
        <v>348279</v>
      </c>
      <c r="P105" s="679">
        <v>0</v>
      </c>
      <c r="Q105" s="679">
        <v>3998.2429200000001</v>
      </c>
      <c r="R105" s="697">
        <v>6.4372500000000003E-3</v>
      </c>
      <c r="S105" s="697">
        <v>6.313424174322119E-3</v>
      </c>
      <c r="T105" s="697">
        <v>3.9689914529914501</v>
      </c>
      <c r="U105" s="688"/>
      <c r="V105" s="679">
        <v>4700044.38</v>
      </c>
      <c r="W105" s="688"/>
      <c r="X105" s="697">
        <v>0</v>
      </c>
      <c r="Y105" s="688"/>
      <c r="Z105" s="688"/>
      <c r="AA105" s="688"/>
      <c r="AB105" s="697" t="s">
        <v>1954</v>
      </c>
      <c r="AC105" s="835"/>
      <c r="AD105" s="688"/>
    </row>
    <row r="106" spans="1:30" hidden="1">
      <c r="A106" s="515">
        <v>17</v>
      </c>
      <c r="B106" s="515" t="s">
        <v>931</v>
      </c>
      <c r="C106" s="688">
        <v>85</v>
      </c>
      <c r="D106" s="688" t="s">
        <v>1296</v>
      </c>
      <c r="E106" s="688" t="s">
        <v>1787</v>
      </c>
      <c r="F106" s="688">
        <v>8</v>
      </c>
      <c r="G106" s="688" t="s">
        <v>2171</v>
      </c>
      <c r="H106" s="708" t="s">
        <v>771</v>
      </c>
      <c r="I106" s="679">
        <v>423001</v>
      </c>
      <c r="J106" s="679">
        <v>0</v>
      </c>
      <c r="K106" s="679">
        <v>0</v>
      </c>
      <c r="L106" s="679">
        <v>0</v>
      </c>
      <c r="M106" s="679">
        <v>0</v>
      </c>
      <c r="N106" s="679">
        <v>0</v>
      </c>
      <c r="O106" s="679">
        <v>423001</v>
      </c>
      <c r="P106" s="679">
        <v>3925.4544999999998</v>
      </c>
      <c r="Q106" s="679">
        <v>35515.163959999998</v>
      </c>
      <c r="R106" s="697">
        <v>5.7180139999999997E-2</v>
      </c>
      <c r="S106" s="697">
        <v>5.6080208027999873E-2</v>
      </c>
      <c r="T106" s="697">
        <v>4.9222220929285401</v>
      </c>
      <c r="U106" s="688"/>
      <c r="V106" s="679">
        <v>2511987.29</v>
      </c>
      <c r="W106" s="688"/>
      <c r="X106" s="697">
        <v>0</v>
      </c>
      <c r="Y106" s="688"/>
      <c r="Z106" s="688"/>
      <c r="AA106" s="688"/>
      <c r="AB106" s="697" t="s">
        <v>1954</v>
      </c>
      <c r="AC106" s="835"/>
      <c r="AD106" s="688"/>
    </row>
    <row r="107" spans="1:30" hidden="1">
      <c r="A107" s="515">
        <v>17</v>
      </c>
      <c r="B107" s="515" t="s">
        <v>931</v>
      </c>
      <c r="C107" s="688">
        <v>86</v>
      </c>
      <c r="D107" s="688" t="s">
        <v>1297</v>
      </c>
      <c r="E107" s="688" t="s">
        <v>1788</v>
      </c>
      <c r="F107" s="688">
        <v>8</v>
      </c>
      <c r="G107" s="688" t="s">
        <v>2171</v>
      </c>
      <c r="H107" s="708" t="s">
        <v>2054</v>
      </c>
      <c r="I107" s="679">
        <v>588202</v>
      </c>
      <c r="J107" s="679">
        <v>0</v>
      </c>
      <c r="K107" s="679">
        <v>0</v>
      </c>
      <c r="L107" s="679">
        <v>0</v>
      </c>
      <c r="M107" s="679">
        <v>0</v>
      </c>
      <c r="N107" s="679">
        <v>0</v>
      </c>
      <c r="O107" s="679">
        <v>588202</v>
      </c>
      <c r="P107" s="679">
        <v>0</v>
      </c>
      <c r="Q107" s="856">
        <v>8581.8671799999993</v>
      </c>
      <c r="R107" s="697">
        <v>1.381698E-2</v>
      </c>
      <c r="S107" s="697">
        <v>1.3551194561993643E-2</v>
      </c>
      <c r="T107" s="697">
        <v>1.8852628205128199</v>
      </c>
      <c r="U107" s="688"/>
      <c r="V107" s="679">
        <v>6045096.5899999999</v>
      </c>
      <c r="W107" s="688"/>
      <c r="X107" s="697">
        <v>0</v>
      </c>
      <c r="Y107" s="688"/>
      <c r="Z107" s="688"/>
      <c r="AA107" s="688"/>
      <c r="AB107" s="697" t="s">
        <v>1954</v>
      </c>
      <c r="AC107" s="835"/>
      <c r="AD107" s="688"/>
    </row>
    <row r="108" spans="1:30" hidden="1">
      <c r="A108" s="515">
        <v>17</v>
      </c>
      <c r="B108" s="515" t="s">
        <v>931</v>
      </c>
      <c r="C108" s="688">
        <v>87</v>
      </c>
      <c r="D108" s="688" t="s">
        <v>1298</v>
      </c>
      <c r="E108" s="688" t="s">
        <v>1789</v>
      </c>
      <c r="F108" s="688">
        <v>8</v>
      </c>
      <c r="G108" s="688" t="s">
        <v>2171</v>
      </c>
      <c r="H108" s="708" t="s">
        <v>776</v>
      </c>
      <c r="I108" s="679">
        <v>1423435</v>
      </c>
      <c r="J108" s="679">
        <v>0</v>
      </c>
      <c r="K108" s="679">
        <v>0</v>
      </c>
      <c r="L108" s="679">
        <v>0</v>
      </c>
      <c r="M108" s="679">
        <v>0</v>
      </c>
      <c r="N108" s="679">
        <v>0</v>
      </c>
      <c r="O108" s="679">
        <v>1423435</v>
      </c>
      <c r="P108" s="679">
        <v>0</v>
      </c>
      <c r="Q108" s="679">
        <v>9252.3274999999994</v>
      </c>
      <c r="R108" s="697">
        <v>1.489644E-2</v>
      </c>
      <c r="S108" s="697">
        <v>1.4609884710868276E-2</v>
      </c>
      <c r="T108" s="697">
        <v>4.77012749774158</v>
      </c>
      <c r="U108" s="688"/>
      <c r="V108" s="679">
        <v>16205705.629999999</v>
      </c>
      <c r="W108" s="688"/>
      <c r="X108" s="697">
        <v>0</v>
      </c>
      <c r="Y108" s="688"/>
      <c r="Z108" s="688"/>
      <c r="AA108" s="688"/>
      <c r="AB108" s="697" t="s">
        <v>1954</v>
      </c>
      <c r="AC108" s="835"/>
      <c r="AD108" s="688"/>
    </row>
    <row r="109" spans="1:30" hidden="1">
      <c r="A109" s="515">
        <v>17</v>
      </c>
      <c r="B109" s="515" t="s">
        <v>931</v>
      </c>
      <c r="C109" s="688">
        <v>88</v>
      </c>
      <c r="D109" s="688" t="s">
        <v>1317</v>
      </c>
      <c r="E109" s="688" t="s">
        <v>1798</v>
      </c>
      <c r="F109" s="688">
        <v>8</v>
      </c>
      <c r="G109" s="688" t="s">
        <v>2171</v>
      </c>
      <c r="H109" s="708" t="s">
        <v>785</v>
      </c>
      <c r="I109" s="679">
        <v>426521</v>
      </c>
      <c r="J109" s="679">
        <v>0</v>
      </c>
      <c r="K109" s="679">
        <v>0</v>
      </c>
      <c r="L109" s="679">
        <v>0</v>
      </c>
      <c r="M109" s="679">
        <v>0</v>
      </c>
      <c r="N109" s="679">
        <v>0</v>
      </c>
      <c r="O109" s="679">
        <v>426521</v>
      </c>
      <c r="P109" s="679">
        <v>0</v>
      </c>
      <c r="Q109" s="679">
        <v>0</v>
      </c>
      <c r="R109" s="697">
        <v>0</v>
      </c>
      <c r="S109" s="697">
        <v>0</v>
      </c>
      <c r="T109" s="697">
        <v>5.4326272751588904</v>
      </c>
      <c r="U109" s="688"/>
      <c r="V109" s="679">
        <v>11008089.390000001</v>
      </c>
      <c r="W109" s="688"/>
      <c r="X109" s="697">
        <v>0</v>
      </c>
      <c r="Y109" s="688"/>
      <c r="Z109" s="688"/>
      <c r="AA109" s="688"/>
      <c r="AB109" s="697" t="s">
        <v>1954</v>
      </c>
      <c r="AC109" s="835" t="s">
        <v>2226</v>
      </c>
      <c r="AD109" s="688"/>
    </row>
    <row r="110" spans="1:30" hidden="1">
      <c r="A110" s="515">
        <v>17</v>
      </c>
      <c r="B110" s="515" t="s">
        <v>931</v>
      </c>
      <c r="C110" s="688">
        <v>89</v>
      </c>
      <c r="D110" s="818" t="s">
        <v>1313</v>
      </c>
      <c r="E110" s="688" t="s">
        <v>1797</v>
      </c>
      <c r="F110" s="688">
        <v>8</v>
      </c>
      <c r="G110" s="688" t="s">
        <v>2171</v>
      </c>
      <c r="H110" s="708" t="s">
        <v>2055</v>
      </c>
      <c r="I110" s="679">
        <v>318842</v>
      </c>
      <c r="J110" s="679">
        <v>0</v>
      </c>
      <c r="K110" s="679">
        <v>0</v>
      </c>
      <c r="L110" s="679">
        <v>0</v>
      </c>
      <c r="M110" s="679">
        <v>0</v>
      </c>
      <c r="N110" s="679">
        <v>0</v>
      </c>
      <c r="O110" s="679">
        <v>318842</v>
      </c>
      <c r="P110" s="679">
        <v>2741.1452000000004</v>
      </c>
      <c r="Q110" s="679">
        <v>143415.13159999999</v>
      </c>
      <c r="R110" s="697">
        <v>0.2309013</v>
      </c>
      <c r="S110" s="697">
        <v>0.22645961661754857</v>
      </c>
      <c r="T110" s="697">
        <v>4.6208985507246298</v>
      </c>
      <c r="U110" s="688"/>
      <c r="V110" s="679" t="e">
        <v>#N/A</v>
      </c>
      <c r="W110" s="688"/>
      <c r="X110" s="697">
        <v>0</v>
      </c>
      <c r="Y110" s="688"/>
      <c r="Z110" s="688"/>
      <c r="AA110" s="688"/>
      <c r="AB110" s="697" t="e">
        <v>#N/A</v>
      </c>
      <c r="AC110" s="835"/>
      <c r="AD110" s="688"/>
    </row>
    <row r="111" spans="1:30" hidden="1">
      <c r="A111" s="515">
        <v>17</v>
      </c>
      <c r="B111" s="515" t="s">
        <v>931</v>
      </c>
      <c r="C111" s="688">
        <v>90</v>
      </c>
      <c r="D111" s="688" t="s">
        <v>1322</v>
      </c>
      <c r="E111" s="688" t="s">
        <v>1802</v>
      </c>
      <c r="F111" s="688">
        <v>8</v>
      </c>
      <c r="G111" s="688" t="s">
        <v>2171</v>
      </c>
      <c r="H111" s="708" t="s">
        <v>790</v>
      </c>
      <c r="I111" s="679">
        <v>2218498</v>
      </c>
      <c r="J111" s="679">
        <v>0</v>
      </c>
      <c r="K111" s="679">
        <v>0</v>
      </c>
      <c r="L111" s="679">
        <v>0</v>
      </c>
      <c r="M111" s="679">
        <v>0</v>
      </c>
      <c r="N111" s="679">
        <v>0</v>
      </c>
      <c r="O111" s="679">
        <v>2218498</v>
      </c>
      <c r="P111" s="679">
        <v>18724.718010000001</v>
      </c>
      <c r="Q111" s="679">
        <v>62117.944000000003</v>
      </c>
      <c r="R111" s="697">
        <v>0.10001116</v>
      </c>
      <c r="S111" s="697">
        <v>9.8087319143877236E-2</v>
      </c>
      <c r="T111" s="697">
        <v>12.8053310860731</v>
      </c>
      <c r="U111" s="688"/>
      <c r="V111" s="679" t="e">
        <v>#N/A</v>
      </c>
      <c r="W111" s="688"/>
      <c r="X111" s="697">
        <v>0</v>
      </c>
      <c r="Y111" s="688"/>
      <c r="Z111" s="688"/>
      <c r="AA111" s="688"/>
      <c r="AB111" s="697" t="e">
        <v>#N/A</v>
      </c>
      <c r="AC111" s="835"/>
      <c r="AD111" s="688"/>
    </row>
    <row r="112" spans="1:30" hidden="1">
      <c r="C112" s="688"/>
      <c r="D112" s="688"/>
      <c r="E112" s="688"/>
      <c r="F112" s="688"/>
      <c r="G112" s="701" t="s">
        <v>2172</v>
      </c>
      <c r="H112" s="710"/>
      <c r="I112" s="492">
        <v>30076939</v>
      </c>
      <c r="J112" s="492">
        <v>0</v>
      </c>
      <c r="K112" s="492">
        <v>0</v>
      </c>
      <c r="L112" s="492">
        <v>0</v>
      </c>
      <c r="M112" s="649">
        <v>0</v>
      </c>
      <c r="N112" s="492">
        <v>868500</v>
      </c>
      <c r="O112" s="492">
        <v>29208439</v>
      </c>
      <c r="P112" s="492">
        <v>105254.7702818</v>
      </c>
      <c r="Q112" s="492">
        <v>1681351.5060977996</v>
      </c>
      <c r="R112" s="493">
        <v>2.7070103699999994</v>
      </c>
      <c r="S112" s="493">
        <v>2.6549375454482775</v>
      </c>
      <c r="T112" s="626"/>
      <c r="U112" s="688"/>
      <c r="V112" s="679" t="e">
        <v>#N/A</v>
      </c>
      <c r="W112" s="688">
        <v>0</v>
      </c>
      <c r="X112" s="697">
        <v>0</v>
      </c>
      <c r="Y112" s="688">
        <v>0</v>
      </c>
      <c r="Z112" s="688">
        <v>0</v>
      </c>
      <c r="AA112" s="688">
        <v>0</v>
      </c>
      <c r="AB112" s="697" t="e">
        <v>#N/A</v>
      </c>
      <c r="AC112" s="835">
        <v>0</v>
      </c>
      <c r="AD112" s="688">
        <v>0</v>
      </c>
    </row>
    <row r="113" spans="1:30" hidden="1">
      <c r="C113" s="688"/>
      <c r="D113" s="688"/>
      <c r="E113" s="688"/>
      <c r="F113" s="688"/>
      <c r="G113" s="701"/>
      <c r="H113" s="693" t="s">
        <v>2300</v>
      </c>
      <c r="I113" s="625"/>
      <c r="J113" s="625"/>
      <c r="K113" s="625"/>
      <c r="L113" s="625"/>
      <c r="M113" s="679"/>
      <c r="N113" s="625"/>
      <c r="O113" s="625"/>
      <c r="P113" s="625"/>
      <c r="Q113" s="625"/>
      <c r="R113" s="626"/>
      <c r="S113" s="626"/>
      <c r="T113" s="626"/>
      <c r="U113" s="688"/>
      <c r="V113" s="679"/>
      <c r="W113" s="688"/>
      <c r="X113" s="697"/>
      <c r="Y113" s="688"/>
      <c r="Z113" s="688"/>
      <c r="AA113" s="688"/>
      <c r="AB113" s="697"/>
      <c r="AC113" s="835"/>
      <c r="AD113" s="688"/>
    </row>
    <row r="114" spans="1:30" hidden="1">
      <c r="A114" s="515">
        <v>17</v>
      </c>
      <c r="B114" s="515" t="s">
        <v>931</v>
      </c>
      <c r="C114" s="688">
        <v>91</v>
      </c>
      <c r="D114" s="688" t="s">
        <v>1183</v>
      </c>
      <c r="E114" s="688" t="s">
        <v>1726</v>
      </c>
      <c r="F114" s="688">
        <v>9</v>
      </c>
      <c r="G114" s="688" t="s">
        <v>2300</v>
      </c>
      <c r="H114" s="708" t="s">
        <v>1184</v>
      </c>
      <c r="I114" s="679">
        <v>210188</v>
      </c>
      <c r="J114" s="679">
        <v>0</v>
      </c>
      <c r="K114" s="679">
        <v>0</v>
      </c>
      <c r="L114" s="679">
        <v>0</v>
      </c>
      <c r="M114" s="679">
        <v>0</v>
      </c>
      <c r="N114" s="679">
        <v>0</v>
      </c>
      <c r="O114" s="679">
        <v>210188</v>
      </c>
      <c r="P114" s="679">
        <v>0</v>
      </c>
      <c r="Q114" s="679">
        <v>0</v>
      </c>
      <c r="R114" s="697">
        <v>0</v>
      </c>
      <c r="S114" s="697">
        <v>0</v>
      </c>
      <c r="T114" s="697">
        <v>2.4628904876848399</v>
      </c>
      <c r="U114" s="688"/>
      <c r="V114" s="679">
        <v>2101884.9900000002</v>
      </c>
      <c r="W114" s="688"/>
      <c r="X114" s="697">
        <v>0</v>
      </c>
      <c r="Y114" s="688"/>
      <c r="Z114" s="688"/>
      <c r="AA114" s="688"/>
      <c r="AB114" s="697" t="s">
        <v>1954</v>
      </c>
      <c r="AC114" s="835" t="s">
        <v>2226</v>
      </c>
      <c r="AD114" s="688"/>
    </row>
    <row r="115" spans="1:30" hidden="1">
      <c r="A115" s="515">
        <v>17</v>
      </c>
      <c r="B115" s="515" t="s">
        <v>931</v>
      </c>
      <c r="C115" s="688">
        <v>92</v>
      </c>
      <c r="D115" s="688" t="s">
        <v>1230</v>
      </c>
      <c r="E115" s="688" t="s">
        <v>1755</v>
      </c>
      <c r="F115" s="688">
        <v>9</v>
      </c>
      <c r="G115" s="688" t="s">
        <v>2300</v>
      </c>
      <c r="H115" s="708" t="s">
        <v>735</v>
      </c>
      <c r="I115" s="679">
        <v>257368</v>
      </c>
      <c r="J115" s="679">
        <v>0</v>
      </c>
      <c r="K115" s="679">
        <v>0</v>
      </c>
      <c r="L115" s="679">
        <v>0</v>
      </c>
      <c r="M115" s="679">
        <v>0</v>
      </c>
      <c r="N115" s="679">
        <v>0</v>
      </c>
      <c r="O115" s="679">
        <v>257368</v>
      </c>
      <c r="P115" s="679">
        <v>0</v>
      </c>
      <c r="Q115" s="679">
        <v>0</v>
      </c>
      <c r="R115" s="697">
        <v>0</v>
      </c>
      <c r="S115" s="697">
        <v>0</v>
      </c>
      <c r="T115" s="697">
        <v>4.7706680507154999</v>
      </c>
      <c r="U115" s="688"/>
      <c r="V115" s="679">
        <v>2573688.46</v>
      </c>
      <c r="W115" s="688"/>
      <c r="X115" s="697">
        <v>0</v>
      </c>
      <c r="Y115" s="688"/>
      <c r="Z115" s="688"/>
      <c r="AA115" s="688"/>
      <c r="AB115" s="697" t="s">
        <v>1954</v>
      </c>
      <c r="AC115" s="835" t="s">
        <v>2226</v>
      </c>
      <c r="AD115" s="688"/>
    </row>
    <row r="116" spans="1:30" hidden="1">
      <c r="A116" s="515">
        <v>17</v>
      </c>
      <c r="B116" s="515" t="s">
        <v>931</v>
      </c>
      <c r="C116" s="688">
        <v>93</v>
      </c>
      <c r="D116" s="688" t="s">
        <v>1287</v>
      </c>
      <c r="E116" s="688" t="s">
        <v>1781</v>
      </c>
      <c r="F116" s="688">
        <v>9</v>
      </c>
      <c r="G116" s="688" t="s">
        <v>2300</v>
      </c>
      <c r="H116" s="708" t="s">
        <v>765</v>
      </c>
      <c r="I116" s="679">
        <v>985</v>
      </c>
      <c r="J116" s="679">
        <v>0</v>
      </c>
      <c r="K116" s="679">
        <v>0</v>
      </c>
      <c r="L116" s="679">
        <v>0</v>
      </c>
      <c r="M116" s="679">
        <v>0</v>
      </c>
      <c r="N116" s="679">
        <v>0</v>
      </c>
      <c r="O116" s="679">
        <v>985</v>
      </c>
      <c r="P116" s="679">
        <v>0</v>
      </c>
      <c r="Q116" s="679">
        <v>0</v>
      </c>
      <c r="R116" s="697">
        <v>0</v>
      </c>
      <c r="S116" s="697">
        <v>0</v>
      </c>
      <c r="T116" s="697">
        <v>3.2833333333333298E-2</v>
      </c>
      <c r="U116" s="688"/>
      <c r="V116" s="679">
        <v>1432800.86</v>
      </c>
      <c r="W116" s="688"/>
      <c r="X116" s="697">
        <v>0</v>
      </c>
      <c r="Y116" s="688"/>
      <c r="Z116" s="688"/>
      <c r="AA116" s="688"/>
      <c r="AB116" s="697" t="s">
        <v>1954</v>
      </c>
      <c r="AC116" s="835" t="s">
        <v>2226</v>
      </c>
      <c r="AD116" s="688"/>
    </row>
    <row r="117" spans="1:30" hidden="1">
      <c r="A117" s="515">
        <v>17</v>
      </c>
      <c r="B117" s="515" t="s">
        <v>931</v>
      </c>
      <c r="C117" s="688">
        <v>94</v>
      </c>
      <c r="D117" s="688" t="s">
        <v>1301</v>
      </c>
      <c r="E117" s="688" t="s">
        <v>1792</v>
      </c>
      <c r="F117" s="688">
        <v>9</v>
      </c>
      <c r="G117" s="688" t="s">
        <v>2300</v>
      </c>
      <c r="H117" s="708" t="s">
        <v>1302</v>
      </c>
      <c r="I117" s="679">
        <v>1349180</v>
      </c>
      <c r="J117" s="679">
        <v>0</v>
      </c>
      <c r="K117" s="679">
        <v>0</v>
      </c>
      <c r="L117" s="679">
        <v>0</v>
      </c>
      <c r="M117" s="679">
        <v>0</v>
      </c>
      <c r="N117" s="679">
        <v>0</v>
      </c>
      <c r="O117" s="679">
        <v>1349180</v>
      </c>
      <c r="P117" s="679">
        <v>0</v>
      </c>
      <c r="Q117" s="679">
        <v>0</v>
      </c>
      <c r="R117" s="697">
        <v>0</v>
      </c>
      <c r="S117" s="697">
        <v>0</v>
      </c>
      <c r="T117" s="697">
        <v>8.5636123594079194</v>
      </c>
      <c r="U117" s="688"/>
      <c r="V117" s="679">
        <v>15362802.98</v>
      </c>
      <c r="W117" s="688"/>
      <c r="X117" s="697">
        <v>0</v>
      </c>
      <c r="Y117" s="688"/>
      <c r="Z117" s="688"/>
      <c r="AA117" s="688"/>
      <c r="AB117" s="697" t="s">
        <v>1954</v>
      </c>
      <c r="AC117" s="835" t="s">
        <v>2226</v>
      </c>
      <c r="AD117" s="688"/>
    </row>
    <row r="118" spans="1:30" hidden="1">
      <c r="A118" s="515">
        <v>17</v>
      </c>
      <c r="B118" s="515" t="s">
        <v>931</v>
      </c>
      <c r="C118" s="688">
        <v>95</v>
      </c>
      <c r="D118" s="688" t="s">
        <v>1306</v>
      </c>
      <c r="E118" s="688" t="s">
        <v>1795</v>
      </c>
      <c r="F118" s="688">
        <v>9</v>
      </c>
      <c r="G118" s="688" t="s">
        <v>2300</v>
      </c>
      <c r="H118" s="708" t="s">
        <v>780</v>
      </c>
      <c r="I118" s="679">
        <v>475726</v>
      </c>
      <c r="J118" s="679">
        <v>0</v>
      </c>
      <c r="K118" s="679">
        <v>0</v>
      </c>
      <c r="L118" s="679">
        <v>0</v>
      </c>
      <c r="M118" s="679">
        <v>0</v>
      </c>
      <c r="N118" s="679">
        <v>0</v>
      </c>
      <c r="O118" s="679">
        <v>475726</v>
      </c>
      <c r="P118" s="679">
        <v>4370.4482099999996</v>
      </c>
      <c r="Q118" s="679">
        <v>49556.377420000004</v>
      </c>
      <c r="R118" s="697">
        <v>7.9786780000000002E-2</v>
      </c>
      <c r="S118" s="697">
        <v>7.8251981546748742E-2</v>
      </c>
      <c r="T118" s="697">
        <v>4.9246997929606602</v>
      </c>
      <c r="U118" s="688"/>
      <c r="V118" s="679" t="e">
        <v>#N/A</v>
      </c>
      <c r="W118" s="688"/>
      <c r="X118" s="697">
        <v>0</v>
      </c>
      <c r="Y118" s="688"/>
      <c r="Z118" s="688"/>
      <c r="AA118" s="688"/>
      <c r="AB118" s="697" t="e">
        <v>#N/A</v>
      </c>
      <c r="AC118" s="835"/>
      <c r="AD118" s="688"/>
    </row>
    <row r="119" spans="1:30" hidden="1">
      <c r="C119" s="688"/>
      <c r="D119" s="688"/>
      <c r="E119" s="688"/>
      <c r="F119" s="688"/>
      <c r="G119" s="701" t="s">
        <v>2235</v>
      </c>
      <c r="H119" s="710"/>
      <c r="I119" s="492">
        <v>2293447</v>
      </c>
      <c r="J119" s="492">
        <v>0</v>
      </c>
      <c r="K119" s="492">
        <v>0</v>
      </c>
      <c r="L119" s="492">
        <v>0</v>
      </c>
      <c r="M119" s="649">
        <v>0</v>
      </c>
      <c r="N119" s="492">
        <v>0</v>
      </c>
      <c r="O119" s="492">
        <v>2293447</v>
      </c>
      <c r="P119" s="492">
        <v>4370.4482099999996</v>
      </c>
      <c r="Q119" s="492">
        <v>49556.377420000004</v>
      </c>
      <c r="R119" s="493">
        <v>7.9786780000000002E-2</v>
      </c>
      <c r="S119" s="493">
        <v>7.8251981546748742E-2</v>
      </c>
      <c r="T119" s="626"/>
      <c r="U119" s="688"/>
      <c r="V119" s="679" t="e">
        <v>#N/A</v>
      </c>
      <c r="W119" s="688">
        <v>0</v>
      </c>
      <c r="X119" s="697">
        <v>0</v>
      </c>
      <c r="Y119" s="688">
        <v>0</v>
      </c>
      <c r="Z119" s="688">
        <v>0</v>
      </c>
      <c r="AA119" s="688">
        <v>0</v>
      </c>
      <c r="AB119" s="697" t="e">
        <v>#N/A</v>
      </c>
      <c r="AC119" s="835">
        <v>0</v>
      </c>
      <c r="AD119" s="688">
        <v>0</v>
      </c>
    </row>
    <row r="120" spans="1:30" hidden="1">
      <c r="C120" s="688"/>
      <c r="D120" s="688"/>
      <c r="E120" s="688"/>
      <c r="F120" s="688"/>
      <c r="G120" s="701"/>
      <c r="H120" s="693" t="s">
        <v>2173</v>
      </c>
      <c r="I120" s="625"/>
      <c r="J120" s="625"/>
      <c r="K120" s="625"/>
      <c r="L120" s="625"/>
      <c r="M120" s="679"/>
      <c r="N120" s="625"/>
      <c r="O120" s="625"/>
      <c r="P120" s="625"/>
      <c r="Q120" s="625"/>
      <c r="R120" s="626"/>
      <c r="S120" s="626"/>
      <c r="T120" s="626"/>
      <c r="U120" s="688"/>
      <c r="V120" s="679"/>
      <c r="W120" s="688"/>
      <c r="X120" s="697"/>
      <c r="Y120" s="688"/>
      <c r="Z120" s="688"/>
      <c r="AA120" s="688"/>
      <c r="AB120" s="697"/>
      <c r="AC120" s="835"/>
      <c r="AD120" s="688"/>
    </row>
    <row r="121" spans="1:30" hidden="1">
      <c r="A121" s="515">
        <v>17</v>
      </c>
      <c r="B121" s="515" t="s">
        <v>931</v>
      </c>
      <c r="C121" s="688">
        <v>96</v>
      </c>
      <c r="D121" s="688" t="s">
        <v>1173</v>
      </c>
      <c r="E121" s="688" t="s">
        <v>1721</v>
      </c>
      <c r="F121" s="688">
        <v>10</v>
      </c>
      <c r="G121" s="688" t="s">
        <v>2173</v>
      </c>
      <c r="H121" s="708" t="s">
        <v>702</v>
      </c>
      <c r="I121" s="679">
        <v>913009</v>
      </c>
      <c r="J121" s="679">
        <v>0</v>
      </c>
      <c r="K121" s="679">
        <v>0</v>
      </c>
      <c r="L121" s="679">
        <v>0</v>
      </c>
      <c r="M121" s="679">
        <v>0</v>
      </c>
      <c r="N121" s="679">
        <v>0</v>
      </c>
      <c r="O121" s="679">
        <v>913009</v>
      </c>
      <c r="P121" s="679">
        <v>10965.845289999999</v>
      </c>
      <c r="Q121" s="679">
        <v>24651.242999999999</v>
      </c>
      <c r="R121" s="697">
        <v>3.9689009999999997E-2</v>
      </c>
      <c r="S121" s="697">
        <v>3.8925537191544353E-2</v>
      </c>
      <c r="T121" s="697">
        <v>6.33668788129064</v>
      </c>
      <c r="U121" s="688"/>
      <c r="V121" s="679" t="e">
        <v>#N/A</v>
      </c>
      <c r="W121" s="688"/>
      <c r="X121" s="697">
        <v>0</v>
      </c>
      <c r="Y121" s="688"/>
      <c r="Z121" s="688"/>
      <c r="AA121" s="688"/>
      <c r="AB121" s="697" t="e">
        <v>#N/A</v>
      </c>
      <c r="AC121" s="835"/>
      <c r="AD121" s="688"/>
    </row>
    <row r="122" spans="1:30" hidden="1">
      <c r="A122" s="515">
        <v>17</v>
      </c>
      <c r="B122" s="515" t="s">
        <v>931</v>
      </c>
      <c r="C122" s="688">
        <v>97</v>
      </c>
      <c r="D122" s="688" t="s">
        <v>932</v>
      </c>
      <c r="E122" s="688" t="s">
        <v>1727</v>
      </c>
      <c r="F122" s="688">
        <v>10</v>
      </c>
      <c r="G122" s="688" t="s">
        <v>2173</v>
      </c>
      <c r="H122" s="708" t="s">
        <v>712</v>
      </c>
      <c r="I122" s="679">
        <v>108357</v>
      </c>
      <c r="J122" s="679">
        <v>0</v>
      </c>
      <c r="K122" s="679">
        <v>0</v>
      </c>
      <c r="L122" s="679">
        <v>0</v>
      </c>
      <c r="M122" s="679">
        <v>0</v>
      </c>
      <c r="N122" s="679">
        <v>0</v>
      </c>
      <c r="O122" s="679">
        <v>108357</v>
      </c>
      <c r="P122" s="679">
        <v>308.81743459999996</v>
      </c>
      <c r="Q122" s="679">
        <v>532.03287</v>
      </c>
      <c r="R122" s="697">
        <v>8.5658000000000002E-4</v>
      </c>
      <c r="S122" s="697">
        <v>8.4010632925524619E-4</v>
      </c>
      <c r="T122" s="697">
        <v>2.4114197103634698E-2</v>
      </c>
      <c r="U122" s="688"/>
      <c r="V122" s="679">
        <v>11691721.91</v>
      </c>
      <c r="W122" s="688"/>
      <c r="X122" s="697">
        <v>0</v>
      </c>
      <c r="Y122" s="688"/>
      <c r="Z122" s="688"/>
      <c r="AA122" s="688"/>
      <c r="AB122" s="697" t="s">
        <v>1954</v>
      </c>
      <c r="AC122" s="835"/>
      <c r="AD122" s="688"/>
    </row>
    <row r="123" spans="1:30" hidden="1">
      <c r="A123" s="515">
        <v>17</v>
      </c>
      <c r="B123" s="515" t="s">
        <v>931</v>
      </c>
      <c r="C123" s="688">
        <v>98</v>
      </c>
      <c r="D123" s="688" t="s">
        <v>1163</v>
      </c>
      <c r="E123" s="688" t="s">
        <v>234</v>
      </c>
      <c r="F123" s="688">
        <v>10</v>
      </c>
      <c r="G123" s="688" t="s">
        <v>2173</v>
      </c>
      <c r="H123" s="708" t="s">
        <v>1164</v>
      </c>
      <c r="I123" s="679">
        <v>328879</v>
      </c>
      <c r="J123" s="679">
        <v>0</v>
      </c>
      <c r="K123" s="679">
        <v>0</v>
      </c>
      <c r="L123" s="679">
        <v>0</v>
      </c>
      <c r="M123" s="679">
        <v>0</v>
      </c>
      <c r="N123" s="679">
        <v>0</v>
      </c>
      <c r="O123" s="679">
        <v>328879</v>
      </c>
      <c r="P123" s="679">
        <v>0</v>
      </c>
      <c r="Q123" s="679">
        <v>164.43950000000001</v>
      </c>
      <c r="R123" s="697">
        <v>2.6475000000000001E-4</v>
      </c>
      <c r="S123" s="697">
        <v>2.5965813865892924E-4</v>
      </c>
      <c r="T123" s="697">
        <v>8.2219750000000005</v>
      </c>
      <c r="U123" s="688"/>
      <c r="V123" s="679" t="e">
        <v>#N/A</v>
      </c>
      <c r="W123" s="688"/>
      <c r="X123" s="697">
        <v>0</v>
      </c>
      <c r="Y123" s="688"/>
      <c r="Z123" s="688"/>
      <c r="AA123" s="688"/>
      <c r="AB123" s="697" t="e">
        <v>#N/A</v>
      </c>
      <c r="AC123" s="835"/>
      <c r="AD123" s="688"/>
    </row>
    <row r="124" spans="1:30" hidden="1">
      <c r="A124" s="515">
        <v>17</v>
      </c>
      <c r="B124" s="515" t="s">
        <v>931</v>
      </c>
      <c r="C124" s="688">
        <v>99</v>
      </c>
      <c r="D124" s="688" t="s">
        <v>933</v>
      </c>
      <c r="E124" s="688" t="s">
        <v>1556</v>
      </c>
      <c r="F124" s="688">
        <v>10</v>
      </c>
      <c r="G124" s="688" t="s">
        <v>2173</v>
      </c>
      <c r="H124" s="708" t="s">
        <v>720</v>
      </c>
      <c r="I124" s="679">
        <v>2337513</v>
      </c>
      <c r="J124" s="679">
        <v>0</v>
      </c>
      <c r="K124" s="679">
        <v>0</v>
      </c>
      <c r="L124" s="679">
        <v>0</v>
      </c>
      <c r="M124" s="679">
        <v>0</v>
      </c>
      <c r="N124" s="679">
        <v>0</v>
      </c>
      <c r="O124" s="679">
        <v>2337513</v>
      </c>
      <c r="P124" s="679">
        <v>21785.6237</v>
      </c>
      <c r="Q124" s="679">
        <v>49087.773000000001</v>
      </c>
      <c r="R124" s="697">
        <v>7.9032320000000003E-2</v>
      </c>
      <c r="S124" s="697">
        <v>7.751203189070778E-2</v>
      </c>
      <c r="T124" s="697">
        <v>3.8000679537784201</v>
      </c>
      <c r="U124" s="688"/>
      <c r="V124" s="679">
        <v>95834038.299999997</v>
      </c>
      <c r="W124" s="688"/>
      <c r="X124" s="697">
        <v>0</v>
      </c>
      <c r="Y124" s="688"/>
      <c r="Z124" s="688"/>
      <c r="AA124" s="688"/>
      <c r="AB124" s="697" t="s">
        <v>1954</v>
      </c>
      <c r="AC124" s="835"/>
      <c r="AD124" s="688"/>
    </row>
    <row r="125" spans="1:30" hidden="1">
      <c r="A125" s="515">
        <v>17</v>
      </c>
      <c r="B125" s="515" t="s">
        <v>931</v>
      </c>
      <c r="C125" s="688">
        <v>100</v>
      </c>
      <c r="D125" s="688" t="s">
        <v>1206</v>
      </c>
      <c r="E125" s="688" t="s">
        <v>1743</v>
      </c>
      <c r="F125" s="688">
        <v>10</v>
      </c>
      <c r="G125" s="688" t="s">
        <v>2173</v>
      </c>
      <c r="H125" s="708" t="s">
        <v>722</v>
      </c>
      <c r="I125" s="679">
        <v>275595</v>
      </c>
      <c r="J125" s="679">
        <v>0</v>
      </c>
      <c r="K125" s="679">
        <v>0</v>
      </c>
      <c r="L125" s="679">
        <v>0</v>
      </c>
      <c r="M125" s="679">
        <v>0</v>
      </c>
      <c r="N125" s="679">
        <v>0</v>
      </c>
      <c r="O125" s="679">
        <v>275595</v>
      </c>
      <c r="P125" s="679">
        <v>6003.7842295</v>
      </c>
      <c r="Q125" s="679">
        <v>34449.375</v>
      </c>
      <c r="R125" s="697">
        <v>5.5464199999999998E-2</v>
      </c>
      <c r="S125" s="697">
        <v>5.4397274319512343E-2</v>
      </c>
      <c r="T125" s="697">
        <v>0.46665221756953701</v>
      </c>
      <c r="U125" s="688"/>
      <c r="V125" s="679" t="e">
        <v>#N/A</v>
      </c>
      <c r="W125" s="688"/>
      <c r="X125" s="697">
        <v>0</v>
      </c>
      <c r="Y125" s="688"/>
      <c r="Z125" s="688"/>
      <c r="AA125" s="688"/>
      <c r="AB125" s="697" t="e">
        <v>#N/A</v>
      </c>
      <c r="AC125" s="835"/>
      <c r="AD125" s="688"/>
    </row>
    <row r="126" spans="1:30" hidden="1">
      <c r="A126" s="515">
        <v>17</v>
      </c>
      <c r="B126" s="515" t="s">
        <v>931</v>
      </c>
      <c r="C126" s="688">
        <v>101</v>
      </c>
      <c r="D126" s="688" t="s">
        <v>1213</v>
      </c>
      <c r="E126" s="688" t="s">
        <v>1748</v>
      </c>
      <c r="F126" s="688">
        <v>10</v>
      </c>
      <c r="G126" s="688" t="s">
        <v>2173</v>
      </c>
      <c r="H126" s="708" t="s">
        <v>726</v>
      </c>
      <c r="I126" s="679">
        <v>45300</v>
      </c>
      <c r="J126" s="679">
        <v>0</v>
      </c>
      <c r="K126" s="679">
        <v>0</v>
      </c>
      <c r="L126" s="679">
        <v>0</v>
      </c>
      <c r="M126" s="679">
        <v>0</v>
      </c>
      <c r="N126" s="679">
        <v>0</v>
      </c>
      <c r="O126" s="679">
        <v>45300</v>
      </c>
      <c r="P126" s="679">
        <v>0</v>
      </c>
      <c r="Q126" s="679">
        <v>2656.3919999999998</v>
      </c>
      <c r="R126" s="697">
        <v>4.2768499999999996E-3</v>
      </c>
      <c r="S126" s="697">
        <v>4.1945749182433073E-3</v>
      </c>
      <c r="T126" s="697">
        <v>2.2650000000000001</v>
      </c>
      <c r="U126" s="688"/>
      <c r="V126" s="679">
        <v>2876693.39</v>
      </c>
      <c r="W126" s="688"/>
      <c r="X126" s="697">
        <v>0</v>
      </c>
      <c r="Y126" s="688"/>
      <c r="Z126" s="688"/>
      <c r="AA126" s="688"/>
      <c r="AB126" s="697" t="s">
        <v>1954</v>
      </c>
      <c r="AC126" s="835"/>
      <c r="AD126" s="688"/>
    </row>
    <row r="127" spans="1:30" hidden="1">
      <c r="A127" s="515">
        <v>17</v>
      </c>
      <c r="B127" s="515" t="s">
        <v>931</v>
      </c>
      <c r="C127" s="688">
        <v>102</v>
      </c>
      <c r="D127" s="688" t="s">
        <v>937</v>
      </c>
      <c r="E127" s="688" t="s">
        <v>1559</v>
      </c>
      <c r="F127" s="688">
        <v>10</v>
      </c>
      <c r="G127" s="688" t="s">
        <v>2173</v>
      </c>
      <c r="H127" s="708" t="s">
        <v>938</v>
      </c>
      <c r="I127" s="679">
        <v>35925</v>
      </c>
      <c r="J127" s="679">
        <v>0</v>
      </c>
      <c r="K127" s="679">
        <v>0</v>
      </c>
      <c r="L127" s="679">
        <v>0</v>
      </c>
      <c r="M127" s="679">
        <v>0</v>
      </c>
      <c r="N127" s="679">
        <v>0</v>
      </c>
      <c r="O127" s="679">
        <v>35925</v>
      </c>
      <c r="P127" s="679">
        <v>0</v>
      </c>
      <c r="Q127" s="679">
        <v>0</v>
      </c>
      <c r="R127" s="697">
        <v>0</v>
      </c>
      <c r="S127" s="697">
        <v>0</v>
      </c>
      <c r="T127" s="697">
        <v>2.8740000000000001</v>
      </c>
      <c r="U127" s="688"/>
      <c r="V127" s="679">
        <v>20482064</v>
      </c>
      <c r="W127" s="688"/>
      <c r="X127" s="697">
        <v>0</v>
      </c>
      <c r="Y127" s="688"/>
      <c r="Z127" s="688"/>
      <c r="AA127" s="688"/>
      <c r="AB127" s="697" t="s">
        <v>1954</v>
      </c>
      <c r="AC127" s="835" t="s">
        <v>2226</v>
      </c>
      <c r="AD127" s="688"/>
    </row>
    <row r="128" spans="1:30" hidden="1">
      <c r="A128" s="515">
        <v>17</v>
      </c>
      <c r="B128" s="515" t="s">
        <v>931</v>
      </c>
      <c r="C128" s="688">
        <v>103</v>
      </c>
      <c r="D128" s="688" t="s">
        <v>939</v>
      </c>
      <c r="E128" s="688" t="s">
        <v>1560</v>
      </c>
      <c r="F128" s="688">
        <v>10</v>
      </c>
      <c r="G128" s="688" t="s">
        <v>2173</v>
      </c>
      <c r="H128" s="708" t="s">
        <v>731</v>
      </c>
      <c r="I128" s="679">
        <v>1899651</v>
      </c>
      <c r="J128" s="679">
        <v>0</v>
      </c>
      <c r="K128" s="679">
        <v>0</v>
      </c>
      <c r="L128" s="679">
        <v>0</v>
      </c>
      <c r="M128" s="679">
        <v>0</v>
      </c>
      <c r="N128" s="679">
        <v>128500</v>
      </c>
      <c r="O128" s="679">
        <v>1771151</v>
      </c>
      <c r="P128" s="679">
        <v>11999.0756141</v>
      </c>
      <c r="Q128" s="679">
        <v>68933.196920000002</v>
      </c>
      <c r="R128" s="697">
        <v>0.11098386</v>
      </c>
      <c r="S128" s="697">
        <v>0.10884894203677725</v>
      </c>
      <c r="T128" s="697">
        <v>0.77504175723000601</v>
      </c>
      <c r="U128" s="688"/>
      <c r="V128" s="679">
        <v>10878626.07</v>
      </c>
      <c r="W128" s="688"/>
      <c r="X128" s="697">
        <v>0</v>
      </c>
      <c r="Y128" s="688"/>
      <c r="Z128" s="688"/>
      <c r="AA128" s="688"/>
      <c r="AB128" s="697" t="s">
        <v>1954</v>
      </c>
      <c r="AC128" s="835"/>
      <c r="AD128" s="688"/>
    </row>
    <row r="129" spans="1:30" hidden="1">
      <c r="A129" s="515">
        <v>17</v>
      </c>
      <c r="B129" s="515" t="s">
        <v>931</v>
      </c>
      <c r="C129" s="688">
        <v>104</v>
      </c>
      <c r="D129" s="688" t="s">
        <v>1239</v>
      </c>
      <c r="E129" s="688" t="s">
        <v>1760</v>
      </c>
      <c r="F129" s="688">
        <v>10</v>
      </c>
      <c r="G129" s="688" t="s">
        <v>2173</v>
      </c>
      <c r="H129" s="708" t="s">
        <v>737</v>
      </c>
      <c r="I129" s="679">
        <v>443946</v>
      </c>
      <c r="J129" s="679">
        <v>0</v>
      </c>
      <c r="K129" s="679">
        <v>0</v>
      </c>
      <c r="L129" s="679">
        <v>0</v>
      </c>
      <c r="M129" s="679">
        <v>0</v>
      </c>
      <c r="N129" s="679">
        <v>12000</v>
      </c>
      <c r="O129" s="679">
        <v>431946</v>
      </c>
      <c r="P129" s="679">
        <v>894.12821999999994</v>
      </c>
      <c r="Q129" s="679">
        <v>5615.2979999999998</v>
      </c>
      <c r="R129" s="697">
        <v>9.0407400000000002E-3</v>
      </c>
      <c r="S129" s="697">
        <v>8.8668344691829395E-3</v>
      </c>
      <c r="T129" s="697">
        <v>4.4714906832298098</v>
      </c>
      <c r="U129" s="688"/>
      <c r="V129" s="679">
        <v>6231548.4500000002</v>
      </c>
      <c r="W129" s="688"/>
      <c r="X129" s="697">
        <v>0</v>
      </c>
      <c r="Y129" s="688"/>
      <c r="Z129" s="688"/>
      <c r="AA129" s="688"/>
      <c r="AB129" s="697" t="s">
        <v>1954</v>
      </c>
      <c r="AC129" s="835"/>
      <c r="AD129" s="688"/>
    </row>
    <row r="130" spans="1:30" hidden="1">
      <c r="A130" s="515">
        <v>17</v>
      </c>
      <c r="B130" s="515" t="s">
        <v>931</v>
      </c>
      <c r="C130" s="688">
        <v>105</v>
      </c>
      <c r="D130" s="688" t="s">
        <v>1244</v>
      </c>
      <c r="E130" s="688" t="s">
        <v>1762</v>
      </c>
      <c r="F130" s="688">
        <v>10</v>
      </c>
      <c r="G130" s="688" t="s">
        <v>2173</v>
      </c>
      <c r="H130" s="708" t="s">
        <v>1245</v>
      </c>
      <c r="I130" s="679">
        <v>36944</v>
      </c>
      <c r="J130" s="679">
        <v>0</v>
      </c>
      <c r="K130" s="679">
        <v>0</v>
      </c>
      <c r="L130" s="679">
        <v>0</v>
      </c>
      <c r="M130" s="679">
        <v>0</v>
      </c>
      <c r="N130" s="679">
        <v>0</v>
      </c>
      <c r="O130" s="679">
        <v>36944</v>
      </c>
      <c r="P130" s="679">
        <v>0</v>
      </c>
      <c r="Q130" s="679">
        <v>0</v>
      </c>
      <c r="R130" s="697">
        <v>0</v>
      </c>
      <c r="S130" s="697">
        <v>0</v>
      </c>
      <c r="T130" s="697">
        <v>0.43209356725146097</v>
      </c>
      <c r="U130" s="688"/>
      <c r="V130" s="679">
        <v>369443.11</v>
      </c>
      <c r="W130" s="688"/>
      <c r="X130" s="697">
        <v>0</v>
      </c>
      <c r="Y130" s="688"/>
      <c r="Z130" s="688"/>
      <c r="AA130" s="688"/>
      <c r="AB130" s="697" t="s">
        <v>1954</v>
      </c>
      <c r="AC130" s="835" t="s">
        <v>2226</v>
      </c>
      <c r="AD130" s="688"/>
    </row>
    <row r="131" spans="1:30" hidden="1">
      <c r="A131" s="515">
        <v>17</v>
      </c>
      <c r="B131" s="515" t="s">
        <v>931</v>
      </c>
      <c r="C131" s="688">
        <v>106</v>
      </c>
      <c r="D131" s="688" t="s">
        <v>941</v>
      </c>
      <c r="E131" s="688" t="s">
        <v>1561</v>
      </c>
      <c r="F131" s="688">
        <v>10</v>
      </c>
      <c r="G131" s="688" t="s">
        <v>2173</v>
      </c>
      <c r="H131" s="708" t="s">
        <v>942</v>
      </c>
      <c r="I131" s="679">
        <v>2859830</v>
      </c>
      <c r="J131" s="679">
        <v>0</v>
      </c>
      <c r="K131" s="679">
        <v>0</v>
      </c>
      <c r="L131" s="679">
        <v>0</v>
      </c>
      <c r="M131" s="679">
        <v>0</v>
      </c>
      <c r="N131" s="679">
        <v>0</v>
      </c>
      <c r="O131" s="679">
        <v>2859830</v>
      </c>
      <c r="P131" s="679">
        <v>3002.8215</v>
      </c>
      <c r="Q131" s="679">
        <v>55394.907100000004</v>
      </c>
      <c r="R131" s="697">
        <v>8.9186940000000006E-2</v>
      </c>
      <c r="S131" s="697">
        <v>8.7471309927178706E-2</v>
      </c>
      <c r="T131" s="697">
        <v>5.6173125650645197</v>
      </c>
      <c r="U131" s="688"/>
      <c r="V131" s="679">
        <v>89898942.5</v>
      </c>
      <c r="W131" s="688"/>
      <c r="X131" s="697">
        <v>0</v>
      </c>
      <c r="Y131" s="688"/>
      <c r="Z131" s="688"/>
      <c r="AA131" s="688"/>
      <c r="AB131" s="697" t="s">
        <v>1954</v>
      </c>
      <c r="AC131" s="835"/>
      <c r="AD131" s="688"/>
    </row>
    <row r="132" spans="1:30" hidden="1">
      <c r="A132" s="515">
        <v>17</v>
      </c>
      <c r="B132" s="515" t="s">
        <v>931</v>
      </c>
      <c r="C132" s="688">
        <v>107</v>
      </c>
      <c r="D132" s="688" t="s">
        <v>943</v>
      </c>
      <c r="E132" s="688" t="s">
        <v>1767</v>
      </c>
      <c r="F132" s="688">
        <v>10</v>
      </c>
      <c r="G132" s="688" t="s">
        <v>2173</v>
      </c>
      <c r="H132" s="708" t="s">
        <v>745</v>
      </c>
      <c r="I132" s="679">
        <v>2747234</v>
      </c>
      <c r="J132" s="679">
        <v>0</v>
      </c>
      <c r="K132" s="679">
        <v>0</v>
      </c>
      <c r="L132" s="679">
        <v>0</v>
      </c>
      <c r="M132" s="679">
        <v>0</v>
      </c>
      <c r="N132" s="679">
        <v>295500</v>
      </c>
      <c r="O132" s="679">
        <v>2451734</v>
      </c>
      <c r="P132" s="679">
        <v>7502.3062416000002</v>
      </c>
      <c r="Q132" s="679">
        <v>172969.83369999999</v>
      </c>
      <c r="R132" s="697">
        <v>0.27848497</v>
      </c>
      <c r="S132" s="697">
        <v>0.27312795929619421</v>
      </c>
      <c r="T132" s="697">
        <v>0.99856308613907496</v>
      </c>
      <c r="U132" s="688"/>
      <c r="V132" s="679">
        <v>36707462.549999997</v>
      </c>
      <c r="W132" s="688"/>
      <c r="X132" s="697">
        <v>0</v>
      </c>
      <c r="Y132" s="688"/>
      <c r="Z132" s="688"/>
      <c r="AA132" s="688"/>
      <c r="AB132" s="697" t="s">
        <v>1954</v>
      </c>
      <c r="AC132" s="835"/>
      <c r="AD132" s="688"/>
    </row>
    <row r="133" spans="1:30" hidden="1">
      <c r="A133" s="515">
        <v>17</v>
      </c>
      <c r="B133" s="515" t="s">
        <v>931</v>
      </c>
      <c r="C133" s="688">
        <v>108</v>
      </c>
      <c r="D133" s="688" t="s">
        <v>1264</v>
      </c>
      <c r="E133" s="688" t="s">
        <v>1773</v>
      </c>
      <c r="F133" s="688">
        <v>10</v>
      </c>
      <c r="G133" s="688" t="s">
        <v>2173</v>
      </c>
      <c r="H133" s="708" t="s">
        <v>2236</v>
      </c>
      <c r="I133" s="679">
        <v>649777</v>
      </c>
      <c r="J133" s="679">
        <v>0</v>
      </c>
      <c r="K133" s="679">
        <v>0</v>
      </c>
      <c r="L133" s="679">
        <v>0</v>
      </c>
      <c r="M133" s="679">
        <v>0</v>
      </c>
      <c r="N133" s="679">
        <v>38500</v>
      </c>
      <c r="O133" s="679">
        <v>611277</v>
      </c>
      <c r="P133" s="679">
        <v>293.41285160000001</v>
      </c>
      <c r="Q133" s="679">
        <v>2139.4695000000002</v>
      </c>
      <c r="R133" s="697">
        <v>3.44459E-3</v>
      </c>
      <c r="S133" s="697">
        <v>3.3783286137913943E-3</v>
      </c>
      <c r="T133" s="697">
        <v>3.2361190521567802</v>
      </c>
      <c r="U133" s="688"/>
      <c r="V133" s="679">
        <v>29322988.91</v>
      </c>
      <c r="W133" s="688"/>
      <c r="X133" s="697">
        <v>0</v>
      </c>
      <c r="Y133" s="688"/>
      <c r="Z133" s="688"/>
      <c r="AA133" s="688"/>
      <c r="AB133" s="697" t="s">
        <v>1954</v>
      </c>
      <c r="AC133" s="835"/>
      <c r="AD133" s="688"/>
    </row>
    <row r="134" spans="1:30" hidden="1">
      <c r="A134" s="515">
        <v>17</v>
      </c>
      <c r="B134" s="515" t="s">
        <v>931</v>
      </c>
      <c r="C134" s="688">
        <v>109</v>
      </c>
      <c r="D134" s="688" t="s">
        <v>1257</v>
      </c>
      <c r="E134" s="688" t="s">
        <v>1769</v>
      </c>
      <c r="F134" s="688">
        <v>10</v>
      </c>
      <c r="G134" s="688" t="s">
        <v>2173</v>
      </c>
      <c r="H134" s="708" t="s">
        <v>749</v>
      </c>
      <c r="I134" s="679">
        <v>2025828</v>
      </c>
      <c r="J134" s="679">
        <v>0</v>
      </c>
      <c r="K134" s="679">
        <v>0</v>
      </c>
      <c r="L134" s="679">
        <v>0</v>
      </c>
      <c r="M134" s="679">
        <v>0</v>
      </c>
      <c r="N134" s="679">
        <v>13500</v>
      </c>
      <c r="O134" s="679">
        <v>2012328</v>
      </c>
      <c r="P134" s="679">
        <v>37039.362697299999</v>
      </c>
      <c r="Q134" s="679">
        <v>388379.304</v>
      </c>
      <c r="R134" s="697">
        <v>0.62529862999999997</v>
      </c>
      <c r="S134" s="697">
        <v>0.61327021287641004</v>
      </c>
      <c r="T134" s="697">
        <v>3.3538800000000002</v>
      </c>
      <c r="U134" s="688"/>
      <c r="V134" s="679" t="e">
        <v>#N/A</v>
      </c>
      <c r="W134" s="688"/>
      <c r="X134" s="697">
        <v>0</v>
      </c>
      <c r="Y134" s="688"/>
      <c r="Z134" s="688"/>
      <c r="AA134" s="688"/>
      <c r="AB134" s="697" t="e">
        <v>#N/A</v>
      </c>
      <c r="AC134" s="835"/>
      <c r="AD134" s="688"/>
    </row>
    <row r="135" spans="1:30" hidden="1">
      <c r="A135" s="515">
        <v>17</v>
      </c>
      <c r="B135" s="515" t="s">
        <v>931</v>
      </c>
      <c r="C135" s="688">
        <v>110</v>
      </c>
      <c r="D135" s="688" t="s">
        <v>1260</v>
      </c>
      <c r="E135" s="688" t="s">
        <v>1771</v>
      </c>
      <c r="F135" s="688">
        <v>10</v>
      </c>
      <c r="G135" s="688" t="s">
        <v>2173</v>
      </c>
      <c r="H135" s="708" t="s">
        <v>752</v>
      </c>
      <c r="I135" s="679">
        <v>645578</v>
      </c>
      <c r="J135" s="679">
        <v>0</v>
      </c>
      <c r="K135" s="679">
        <v>0</v>
      </c>
      <c r="L135" s="679">
        <v>0</v>
      </c>
      <c r="M135" s="679">
        <v>0</v>
      </c>
      <c r="N135" s="679">
        <v>20000</v>
      </c>
      <c r="O135" s="679">
        <v>625578</v>
      </c>
      <c r="P135" s="679">
        <v>187.67339999999999</v>
      </c>
      <c r="Q135" s="679">
        <v>1720.3395</v>
      </c>
      <c r="R135" s="697">
        <v>2.7697799999999999E-3</v>
      </c>
      <c r="S135" s="697">
        <v>2.7165015244599564E-3</v>
      </c>
      <c r="T135" s="697">
        <v>2.8300038000108501</v>
      </c>
      <c r="U135" s="688"/>
      <c r="V135" s="679">
        <v>7251523.1100000003</v>
      </c>
      <c r="W135" s="688"/>
      <c r="X135" s="697">
        <v>0</v>
      </c>
      <c r="Y135" s="688"/>
      <c r="Z135" s="688"/>
      <c r="AA135" s="688"/>
      <c r="AB135" s="697" t="s">
        <v>1954</v>
      </c>
      <c r="AC135" s="835"/>
      <c r="AD135" s="688"/>
    </row>
    <row r="136" spans="1:30" hidden="1">
      <c r="A136" s="515">
        <v>17</v>
      </c>
      <c r="B136" s="515" t="s">
        <v>931</v>
      </c>
      <c r="C136" s="688">
        <v>111</v>
      </c>
      <c r="D136" s="688" t="s">
        <v>945</v>
      </c>
      <c r="E136" s="688" t="s">
        <v>1774</v>
      </c>
      <c r="F136" s="688">
        <v>10</v>
      </c>
      <c r="G136" s="688" t="s">
        <v>2173</v>
      </c>
      <c r="H136" s="708" t="s">
        <v>2237</v>
      </c>
      <c r="I136" s="679">
        <v>8640868</v>
      </c>
      <c r="J136" s="679">
        <v>0</v>
      </c>
      <c r="K136" s="679">
        <v>0</v>
      </c>
      <c r="L136" s="679">
        <v>0</v>
      </c>
      <c r="M136" s="679">
        <v>0</v>
      </c>
      <c r="N136" s="679">
        <v>913500</v>
      </c>
      <c r="O136" s="679">
        <v>7727368</v>
      </c>
      <c r="P136" s="679">
        <v>104108.44739740001</v>
      </c>
      <c r="Q136" s="679">
        <v>297117.29960000003</v>
      </c>
      <c r="R136" s="697">
        <v>0.47836494000000002</v>
      </c>
      <c r="S136" s="697">
        <v>0.46916297469588158</v>
      </c>
      <c r="T136" s="697">
        <v>3.8601211082171099</v>
      </c>
      <c r="U136" s="688"/>
      <c r="V136" s="679">
        <v>66264982.259999998</v>
      </c>
      <c r="W136" s="688"/>
      <c r="X136" s="697">
        <v>0</v>
      </c>
      <c r="Y136" s="688"/>
      <c r="Z136" s="688"/>
      <c r="AA136" s="688"/>
      <c r="AB136" s="697" t="s">
        <v>1954</v>
      </c>
      <c r="AC136" s="835"/>
      <c r="AD136" s="688"/>
    </row>
    <row r="137" spans="1:30" hidden="1">
      <c r="A137" s="515">
        <v>17</v>
      </c>
      <c r="B137" s="515" t="s">
        <v>931</v>
      </c>
      <c r="C137" s="688">
        <v>112</v>
      </c>
      <c r="D137" s="688" t="s">
        <v>946</v>
      </c>
      <c r="E137" s="688" t="s">
        <v>1775</v>
      </c>
      <c r="F137" s="688">
        <v>10</v>
      </c>
      <c r="G137" s="688" t="s">
        <v>2173</v>
      </c>
      <c r="H137" s="708" t="s">
        <v>757</v>
      </c>
      <c r="I137" s="679">
        <v>6283599</v>
      </c>
      <c r="J137" s="679">
        <v>0</v>
      </c>
      <c r="K137" s="679">
        <v>0</v>
      </c>
      <c r="L137" s="679">
        <v>0</v>
      </c>
      <c r="M137" s="679">
        <v>0</v>
      </c>
      <c r="N137" s="679">
        <v>328700</v>
      </c>
      <c r="O137" s="679">
        <v>5954899</v>
      </c>
      <c r="P137" s="679">
        <v>258205.33836570001</v>
      </c>
      <c r="Q137" s="679">
        <v>591261.92171000002</v>
      </c>
      <c r="R137" s="697">
        <v>0.95194380000000001</v>
      </c>
      <c r="S137" s="697">
        <v>0.93363194397404603</v>
      </c>
      <c r="T137" s="697">
        <v>1.6936582444017301</v>
      </c>
      <c r="U137" s="688"/>
      <c r="V137" s="679">
        <v>231619649.31999999</v>
      </c>
      <c r="W137" s="688"/>
      <c r="X137" s="697">
        <v>0</v>
      </c>
      <c r="Y137" s="688"/>
      <c r="Z137" s="688"/>
      <c r="AA137" s="688"/>
      <c r="AB137" s="697" t="s">
        <v>1954</v>
      </c>
      <c r="AC137" s="835"/>
      <c r="AD137" s="688"/>
    </row>
    <row r="138" spans="1:30" hidden="1">
      <c r="A138" s="515">
        <v>17</v>
      </c>
      <c r="B138" s="515" t="s">
        <v>931</v>
      </c>
      <c r="C138" s="688">
        <v>113</v>
      </c>
      <c r="D138" s="688" t="s">
        <v>1277</v>
      </c>
      <c r="E138" s="688" t="s">
        <v>1776</v>
      </c>
      <c r="F138" s="688">
        <v>10</v>
      </c>
      <c r="G138" s="688" t="s">
        <v>2173</v>
      </c>
      <c r="H138" s="708" t="s">
        <v>1278</v>
      </c>
      <c r="I138" s="679">
        <v>1899686</v>
      </c>
      <c r="J138" s="679">
        <v>0</v>
      </c>
      <c r="K138" s="679">
        <v>0</v>
      </c>
      <c r="L138" s="679">
        <v>0</v>
      </c>
      <c r="M138" s="679">
        <v>0</v>
      </c>
      <c r="N138" s="679">
        <v>71000</v>
      </c>
      <c r="O138" s="679">
        <v>1828686</v>
      </c>
      <c r="P138" s="679">
        <v>6766.1381985999997</v>
      </c>
      <c r="Q138" s="679">
        <v>7095.3016799999996</v>
      </c>
      <c r="R138" s="697">
        <v>1.1423579999999999E-2</v>
      </c>
      <c r="S138" s="697">
        <v>1.1203833795726533E-2</v>
      </c>
      <c r="T138" s="697">
        <v>10.5385799000708</v>
      </c>
      <c r="U138" s="688"/>
      <c r="V138" s="679">
        <v>26912336.719999999</v>
      </c>
      <c r="W138" s="688"/>
      <c r="X138" s="697">
        <v>0</v>
      </c>
      <c r="Y138" s="688"/>
      <c r="Z138" s="688"/>
      <c r="AA138" s="688"/>
      <c r="AB138" s="697" t="s">
        <v>1954</v>
      </c>
      <c r="AC138" s="835"/>
      <c r="AD138" s="688"/>
    </row>
    <row r="139" spans="1:30" hidden="1">
      <c r="A139" s="515">
        <v>17</v>
      </c>
      <c r="B139" s="515" t="s">
        <v>931</v>
      </c>
      <c r="C139" s="688">
        <v>114</v>
      </c>
      <c r="D139" s="688" t="s">
        <v>1285</v>
      </c>
      <c r="E139" s="688" t="s">
        <v>1778</v>
      </c>
      <c r="F139" s="688">
        <v>10</v>
      </c>
      <c r="G139" s="688" t="s">
        <v>2173</v>
      </c>
      <c r="H139" s="708" t="s">
        <v>762</v>
      </c>
      <c r="I139" s="679">
        <v>592645</v>
      </c>
      <c r="J139" s="679">
        <v>0</v>
      </c>
      <c r="K139" s="679">
        <v>0</v>
      </c>
      <c r="L139" s="679">
        <v>0</v>
      </c>
      <c r="M139" s="679">
        <v>0</v>
      </c>
      <c r="N139" s="679">
        <v>0</v>
      </c>
      <c r="O139" s="679">
        <v>592645</v>
      </c>
      <c r="P139" s="679">
        <v>2074.2578899999999</v>
      </c>
      <c r="Q139" s="679">
        <v>17791.2029</v>
      </c>
      <c r="R139" s="697">
        <v>2.8644200000000002E-2</v>
      </c>
      <c r="S139" s="697">
        <v>2.8093193116722828E-2</v>
      </c>
      <c r="T139" s="697">
        <v>1.9234913618232501</v>
      </c>
      <c r="U139" s="688"/>
      <c r="V139" s="679">
        <v>1077944</v>
      </c>
      <c r="W139" s="688"/>
      <c r="X139" s="697">
        <v>0</v>
      </c>
      <c r="Y139" s="688"/>
      <c r="Z139" s="688"/>
      <c r="AA139" s="688"/>
      <c r="AB139" s="697" t="s">
        <v>1954</v>
      </c>
      <c r="AC139" s="835"/>
      <c r="AD139" s="688"/>
    </row>
    <row r="140" spans="1:30" hidden="1">
      <c r="A140" s="515">
        <v>17</v>
      </c>
      <c r="B140" s="515" t="s">
        <v>931</v>
      </c>
      <c r="C140" s="688">
        <v>115</v>
      </c>
      <c r="D140" s="688" t="s">
        <v>951</v>
      </c>
      <c r="E140" s="688" t="s">
        <v>1567</v>
      </c>
      <c r="F140" s="688">
        <v>10</v>
      </c>
      <c r="G140" s="688" t="s">
        <v>2173</v>
      </c>
      <c r="H140" s="708" t="s">
        <v>774</v>
      </c>
      <c r="I140" s="679">
        <v>352976</v>
      </c>
      <c r="J140" s="679">
        <v>0</v>
      </c>
      <c r="K140" s="679">
        <v>0</v>
      </c>
      <c r="L140" s="679">
        <v>0</v>
      </c>
      <c r="M140" s="679">
        <v>0</v>
      </c>
      <c r="N140" s="679">
        <v>0</v>
      </c>
      <c r="O140" s="679">
        <v>352976</v>
      </c>
      <c r="P140" s="679">
        <v>24355.344000000001</v>
      </c>
      <c r="Q140" s="679">
        <v>294417.28160000005</v>
      </c>
      <c r="R140" s="697">
        <v>0.47401785000000002</v>
      </c>
      <c r="S140" s="697">
        <v>0.46489951215661579</v>
      </c>
      <c r="T140" s="697">
        <v>1.7575772664578599</v>
      </c>
      <c r="U140" s="688"/>
      <c r="V140" s="679">
        <v>12548614</v>
      </c>
      <c r="W140" s="688"/>
      <c r="X140" s="697">
        <v>0</v>
      </c>
      <c r="Y140" s="688"/>
      <c r="Z140" s="688"/>
      <c r="AA140" s="688"/>
      <c r="AB140" s="697" t="s">
        <v>1954</v>
      </c>
      <c r="AC140" s="835"/>
      <c r="AD140" s="688"/>
    </row>
    <row r="141" spans="1:30" hidden="1">
      <c r="A141" s="515">
        <v>17</v>
      </c>
      <c r="B141" s="515" t="s">
        <v>931</v>
      </c>
      <c r="C141" s="688">
        <v>116</v>
      </c>
      <c r="D141" s="688" t="s">
        <v>1299</v>
      </c>
      <c r="E141" s="688" t="s">
        <v>1790</v>
      </c>
      <c r="F141" s="688">
        <v>10</v>
      </c>
      <c r="G141" s="688" t="s">
        <v>2173</v>
      </c>
      <c r="H141" s="708" t="s">
        <v>777</v>
      </c>
      <c r="I141" s="679">
        <v>258610</v>
      </c>
      <c r="J141" s="679">
        <v>0</v>
      </c>
      <c r="K141" s="679">
        <v>0</v>
      </c>
      <c r="L141" s="679">
        <v>0</v>
      </c>
      <c r="M141" s="679">
        <v>0</v>
      </c>
      <c r="N141" s="679">
        <v>0</v>
      </c>
      <c r="O141" s="679">
        <v>258610</v>
      </c>
      <c r="P141" s="679">
        <v>0</v>
      </c>
      <c r="Q141" s="679">
        <v>0</v>
      </c>
      <c r="R141" s="697">
        <v>0</v>
      </c>
      <c r="S141" s="697">
        <v>0</v>
      </c>
      <c r="T141" s="697">
        <v>2.1604845446950698</v>
      </c>
      <c r="U141" s="688"/>
      <c r="V141" s="679">
        <v>3238784.58</v>
      </c>
      <c r="W141" s="688"/>
      <c r="X141" s="697">
        <v>0</v>
      </c>
      <c r="Y141" s="688"/>
      <c r="Z141" s="688"/>
      <c r="AA141" s="688"/>
      <c r="AB141" s="697" t="s">
        <v>1954</v>
      </c>
      <c r="AC141" s="835" t="s">
        <v>2226</v>
      </c>
      <c r="AD141" s="688"/>
    </row>
    <row r="142" spans="1:30" hidden="1">
      <c r="A142" s="515">
        <v>17</v>
      </c>
      <c r="B142" s="515" t="s">
        <v>931</v>
      </c>
      <c r="C142" s="688">
        <v>117</v>
      </c>
      <c r="D142" s="688" t="s">
        <v>950</v>
      </c>
      <c r="E142" s="688" t="s">
        <v>1566</v>
      </c>
      <c r="F142" s="688">
        <v>10</v>
      </c>
      <c r="G142" s="688" t="s">
        <v>2173</v>
      </c>
      <c r="H142" s="708" t="s">
        <v>772</v>
      </c>
      <c r="I142" s="679">
        <v>224435</v>
      </c>
      <c r="J142" s="679">
        <v>0</v>
      </c>
      <c r="K142" s="679">
        <v>0</v>
      </c>
      <c r="L142" s="679">
        <v>0</v>
      </c>
      <c r="M142" s="679">
        <v>0</v>
      </c>
      <c r="N142" s="679">
        <v>0</v>
      </c>
      <c r="O142" s="679">
        <v>224435</v>
      </c>
      <c r="P142" s="679">
        <v>16945.09</v>
      </c>
      <c r="Q142" s="679">
        <v>152391.36499999999</v>
      </c>
      <c r="R142" s="697">
        <v>0.24535322000000001</v>
      </c>
      <c r="S142" s="697">
        <v>0.2406335350301691</v>
      </c>
      <c r="T142" s="697">
        <v>1.1399873015873001</v>
      </c>
      <c r="U142" s="688"/>
      <c r="V142" s="679">
        <v>17256939</v>
      </c>
      <c r="W142" s="688"/>
      <c r="X142" s="697">
        <v>0</v>
      </c>
      <c r="Y142" s="688"/>
      <c r="Z142" s="688"/>
      <c r="AA142" s="688"/>
      <c r="AB142" s="697" t="s">
        <v>1954</v>
      </c>
      <c r="AC142" s="835"/>
      <c r="AD142" s="688"/>
    </row>
    <row r="143" spans="1:30" hidden="1">
      <c r="A143" s="515">
        <v>17</v>
      </c>
      <c r="B143" s="515" t="s">
        <v>931</v>
      </c>
      <c r="C143" s="688">
        <v>118</v>
      </c>
      <c r="D143" s="688" t="s">
        <v>1311</v>
      </c>
      <c r="E143" s="688" t="s">
        <v>1796</v>
      </c>
      <c r="F143" s="688">
        <v>10</v>
      </c>
      <c r="G143" s="688" t="s">
        <v>2173</v>
      </c>
      <c r="H143" s="708" t="s">
        <v>781</v>
      </c>
      <c r="I143" s="679">
        <v>1211998</v>
      </c>
      <c r="J143" s="679">
        <v>0</v>
      </c>
      <c r="K143" s="679">
        <v>0</v>
      </c>
      <c r="L143" s="679">
        <v>0</v>
      </c>
      <c r="M143" s="679">
        <v>0</v>
      </c>
      <c r="N143" s="679">
        <v>0</v>
      </c>
      <c r="O143" s="679">
        <v>1211998</v>
      </c>
      <c r="P143" s="679">
        <v>6908.3885399999999</v>
      </c>
      <c r="Q143" s="679">
        <v>34444.983159999996</v>
      </c>
      <c r="R143" s="697">
        <v>5.545713E-2</v>
      </c>
      <c r="S143" s="697">
        <v>5.4390339385997653E-2</v>
      </c>
      <c r="T143" s="697">
        <v>14.0277546296296</v>
      </c>
      <c r="U143" s="688"/>
      <c r="V143" s="679">
        <v>21440492.370000001</v>
      </c>
      <c r="W143" s="688"/>
      <c r="X143" s="697">
        <v>0</v>
      </c>
      <c r="Y143" s="688"/>
      <c r="Z143" s="688"/>
      <c r="AA143" s="688"/>
      <c r="AB143" s="697" t="s">
        <v>1954</v>
      </c>
      <c r="AC143" s="835"/>
      <c r="AD143" s="688"/>
    </row>
    <row r="144" spans="1:30" hidden="1">
      <c r="A144" s="515">
        <v>17</v>
      </c>
      <c r="B144" s="515" t="s">
        <v>931</v>
      </c>
      <c r="C144" s="688">
        <v>119</v>
      </c>
      <c r="D144" s="688" t="s">
        <v>1318</v>
      </c>
      <c r="E144" s="688" t="s">
        <v>1799</v>
      </c>
      <c r="F144" s="688">
        <v>10</v>
      </c>
      <c r="G144" s="688" t="s">
        <v>2173</v>
      </c>
      <c r="H144" s="708" t="s">
        <v>786</v>
      </c>
      <c r="I144" s="679">
        <v>518566</v>
      </c>
      <c r="J144" s="679">
        <v>0</v>
      </c>
      <c r="K144" s="679">
        <v>0</v>
      </c>
      <c r="L144" s="679">
        <v>0</v>
      </c>
      <c r="M144" s="679">
        <v>0</v>
      </c>
      <c r="N144" s="679">
        <v>2000</v>
      </c>
      <c r="O144" s="679">
        <v>516566</v>
      </c>
      <c r="P144" s="679">
        <v>5183.0297391999993</v>
      </c>
      <c r="Q144" s="679">
        <v>82650.559999999998</v>
      </c>
      <c r="R144" s="697">
        <v>0.13306909</v>
      </c>
      <c r="S144" s="697">
        <v>0.13050933971897352</v>
      </c>
      <c r="T144" s="697">
        <v>2.1561315635695801</v>
      </c>
      <c r="U144" s="688"/>
      <c r="V144" s="679">
        <v>4557314</v>
      </c>
      <c r="W144" s="688"/>
      <c r="X144" s="697">
        <v>0</v>
      </c>
      <c r="Y144" s="688"/>
      <c r="Z144" s="688"/>
      <c r="AA144" s="688"/>
      <c r="AB144" s="697" t="s">
        <v>1954</v>
      </c>
      <c r="AC144" s="835"/>
      <c r="AD144" s="688"/>
    </row>
    <row r="145" spans="1:30" hidden="1">
      <c r="A145" s="515">
        <v>17</v>
      </c>
      <c r="B145" s="515" t="s">
        <v>931</v>
      </c>
      <c r="C145" s="688">
        <v>120</v>
      </c>
      <c r="D145" s="688" t="s">
        <v>1320</v>
      </c>
      <c r="E145" s="688" t="s">
        <v>1801</v>
      </c>
      <c r="F145" s="688">
        <v>10</v>
      </c>
      <c r="G145" s="688" t="s">
        <v>2173</v>
      </c>
      <c r="H145" s="708" t="s">
        <v>788</v>
      </c>
      <c r="I145" s="679">
        <v>1409947</v>
      </c>
      <c r="J145" s="679">
        <v>0</v>
      </c>
      <c r="K145" s="679">
        <v>0</v>
      </c>
      <c r="L145" s="679">
        <v>0</v>
      </c>
      <c r="M145" s="679">
        <v>0</v>
      </c>
      <c r="N145" s="679">
        <v>0</v>
      </c>
      <c r="O145" s="679">
        <v>1409947</v>
      </c>
      <c r="P145" s="679">
        <v>0</v>
      </c>
      <c r="Q145" s="679">
        <v>578.07826999999997</v>
      </c>
      <c r="R145" s="697">
        <v>9.3072000000000001E-4</v>
      </c>
      <c r="S145" s="697">
        <v>9.1281430305598056E-4</v>
      </c>
      <c r="T145" s="697">
        <v>4.2160965253274298</v>
      </c>
      <c r="U145" s="688"/>
      <c r="V145" s="679">
        <v>21400699.120000001</v>
      </c>
      <c r="W145" s="688"/>
      <c r="X145" s="697">
        <v>0</v>
      </c>
      <c r="Y145" s="688"/>
      <c r="Z145" s="688"/>
      <c r="AA145" s="688"/>
      <c r="AB145" s="697" t="s">
        <v>1954</v>
      </c>
      <c r="AC145" s="835"/>
      <c r="AD145" s="688"/>
    </row>
    <row r="146" spans="1:30" hidden="1">
      <c r="A146" s="515">
        <v>17</v>
      </c>
      <c r="B146" s="515" t="s">
        <v>931</v>
      </c>
      <c r="C146" s="688">
        <v>121</v>
      </c>
      <c r="D146" s="688" t="s">
        <v>1329</v>
      </c>
      <c r="E146" s="688" t="s">
        <v>1807</v>
      </c>
      <c r="F146" s="688">
        <v>10</v>
      </c>
      <c r="G146" s="688" t="s">
        <v>2173</v>
      </c>
      <c r="H146" s="708" t="s">
        <v>795</v>
      </c>
      <c r="I146" s="679">
        <v>485694</v>
      </c>
      <c r="J146" s="679">
        <v>0</v>
      </c>
      <c r="K146" s="679">
        <v>0</v>
      </c>
      <c r="L146" s="679">
        <v>0</v>
      </c>
      <c r="M146" s="679">
        <v>0</v>
      </c>
      <c r="N146" s="679">
        <v>0</v>
      </c>
      <c r="O146" s="679">
        <v>485694</v>
      </c>
      <c r="P146" s="679">
        <v>0</v>
      </c>
      <c r="Q146" s="679">
        <v>0</v>
      </c>
      <c r="R146" s="697">
        <v>0</v>
      </c>
      <c r="S146" s="697">
        <v>0</v>
      </c>
      <c r="T146" s="697">
        <v>4.9259026369168302</v>
      </c>
      <c r="U146" s="688"/>
      <c r="V146" s="679">
        <v>4856945.3899999997</v>
      </c>
      <c r="W146" s="688"/>
      <c r="X146" s="697">
        <v>0</v>
      </c>
      <c r="Y146" s="688"/>
      <c r="Z146" s="688"/>
      <c r="AA146" s="688"/>
      <c r="AB146" s="697" t="s">
        <v>1954</v>
      </c>
      <c r="AC146" s="835" t="s">
        <v>2226</v>
      </c>
      <c r="AD146" s="688"/>
    </row>
    <row r="147" spans="1:30" hidden="1">
      <c r="C147" s="688"/>
      <c r="D147" s="688"/>
      <c r="E147" s="688"/>
      <c r="F147" s="688"/>
      <c r="G147" s="701" t="s">
        <v>2174</v>
      </c>
      <c r="H147" s="710"/>
      <c r="I147" s="492">
        <v>37232390</v>
      </c>
      <c r="J147" s="492">
        <v>0</v>
      </c>
      <c r="K147" s="492">
        <v>0</v>
      </c>
      <c r="L147" s="492">
        <v>0</v>
      </c>
      <c r="M147" s="649">
        <v>0</v>
      </c>
      <c r="N147" s="492">
        <v>1823200</v>
      </c>
      <c r="O147" s="492">
        <v>35409190</v>
      </c>
      <c r="P147" s="492">
        <v>524528.88530960004</v>
      </c>
      <c r="Q147" s="492">
        <v>2284441.5980099998</v>
      </c>
      <c r="R147" s="493">
        <v>3.6779977500000007</v>
      </c>
      <c r="S147" s="493">
        <v>3.6072467577091052</v>
      </c>
      <c r="T147" s="626"/>
      <c r="U147" s="688"/>
      <c r="V147" s="679" t="e">
        <v>#N/A</v>
      </c>
      <c r="W147" s="688">
        <v>0</v>
      </c>
      <c r="X147" s="697">
        <v>0</v>
      </c>
      <c r="Y147" s="688">
        <v>0</v>
      </c>
      <c r="Z147" s="688">
        <v>0</v>
      </c>
      <c r="AA147" s="688">
        <v>0</v>
      </c>
      <c r="AB147" s="697" t="e">
        <v>#N/A</v>
      </c>
      <c r="AC147" s="835">
        <v>0</v>
      </c>
      <c r="AD147" s="688">
        <v>0</v>
      </c>
    </row>
    <row r="148" spans="1:30" hidden="1">
      <c r="C148" s="688"/>
      <c r="D148" s="688"/>
      <c r="E148" s="688"/>
      <c r="F148" s="688"/>
      <c r="G148" s="701"/>
      <c r="H148" s="693" t="s">
        <v>2175</v>
      </c>
      <c r="I148" s="625"/>
      <c r="J148" s="625"/>
      <c r="K148" s="625"/>
      <c r="L148" s="625"/>
      <c r="M148" s="679"/>
      <c r="N148" s="625"/>
      <c r="O148" s="625"/>
      <c r="P148" s="625"/>
      <c r="Q148" s="625"/>
      <c r="R148" s="626"/>
      <c r="S148" s="626"/>
      <c r="T148" s="626"/>
      <c r="U148" s="688"/>
      <c r="V148" s="679"/>
      <c r="W148" s="688"/>
      <c r="X148" s="697"/>
      <c r="Y148" s="688"/>
      <c r="Z148" s="688"/>
      <c r="AA148" s="688"/>
      <c r="AB148" s="697"/>
      <c r="AC148" s="835"/>
      <c r="AD148" s="688"/>
    </row>
    <row r="149" spans="1:30" hidden="1">
      <c r="A149" s="515">
        <v>17</v>
      </c>
      <c r="B149" s="515" t="s">
        <v>931</v>
      </c>
      <c r="C149" s="688">
        <v>122</v>
      </c>
      <c r="D149" s="688" t="s">
        <v>1262</v>
      </c>
      <c r="E149" s="688" t="s">
        <v>1772</v>
      </c>
      <c r="F149" s="688">
        <v>11</v>
      </c>
      <c r="G149" s="688" t="s">
        <v>2175</v>
      </c>
      <c r="H149" s="708" t="s">
        <v>754</v>
      </c>
      <c r="I149" s="679">
        <v>115477</v>
      </c>
      <c r="J149" s="679">
        <v>0</v>
      </c>
      <c r="K149" s="679">
        <v>0</v>
      </c>
      <c r="L149" s="679">
        <v>0</v>
      </c>
      <c r="M149" s="679">
        <v>0</v>
      </c>
      <c r="N149" s="679">
        <v>0</v>
      </c>
      <c r="O149" s="679">
        <v>115477</v>
      </c>
      <c r="P149" s="679">
        <v>635.12350000000004</v>
      </c>
      <c r="Q149" s="679">
        <v>2540.4940000000001</v>
      </c>
      <c r="R149" s="697">
        <v>4.0902500000000001E-3</v>
      </c>
      <c r="S149" s="697">
        <v>4.0115662192732144E-3</v>
      </c>
      <c r="T149" s="697">
        <v>5.3471476199296104</v>
      </c>
      <c r="U149" s="688"/>
      <c r="V149" s="679">
        <v>337533.04</v>
      </c>
      <c r="W149" s="688"/>
      <c r="X149" s="697">
        <v>0</v>
      </c>
      <c r="Y149" s="688"/>
      <c r="Z149" s="688"/>
      <c r="AA149" s="688"/>
      <c r="AB149" s="697" t="s">
        <v>1954</v>
      </c>
      <c r="AC149" s="835"/>
      <c r="AD149" s="688"/>
    </row>
    <row r="150" spans="1:30" hidden="1">
      <c r="C150" s="688"/>
      <c r="D150" s="688"/>
      <c r="E150" s="688"/>
      <c r="F150" s="688"/>
      <c r="G150" s="701" t="s">
        <v>2176</v>
      </c>
      <c r="H150" s="710"/>
      <c r="I150" s="492">
        <v>115477</v>
      </c>
      <c r="J150" s="492">
        <v>0</v>
      </c>
      <c r="K150" s="492">
        <v>0</v>
      </c>
      <c r="L150" s="492">
        <v>0</v>
      </c>
      <c r="M150" s="492">
        <v>0</v>
      </c>
      <c r="N150" s="492">
        <v>0</v>
      </c>
      <c r="O150" s="492">
        <v>115477</v>
      </c>
      <c r="P150" s="492">
        <v>635.12350000000004</v>
      </c>
      <c r="Q150" s="492">
        <v>2540.4940000000001</v>
      </c>
      <c r="R150" s="493">
        <v>4.0902500000000001E-3</v>
      </c>
      <c r="S150" s="493">
        <v>4.0115662192732144E-3</v>
      </c>
      <c r="T150" s="626"/>
      <c r="U150" s="688"/>
      <c r="V150" s="679">
        <v>337533.04</v>
      </c>
      <c r="W150" s="688">
        <v>0</v>
      </c>
      <c r="X150" s="697">
        <v>0</v>
      </c>
      <c r="Y150" s="688">
        <v>0</v>
      </c>
      <c r="Z150" s="688">
        <v>0</v>
      </c>
      <c r="AA150" s="688">
        <v>0</v>
      </c>
      <c r="AB150" s="697">
        <v>0</v>
      </c>
      <c r="AC150" s="835">
        <v>0</v>
      </c>
      <c r="AD150" s="688">
        <v>0</v>
      </c>
    </row>
    <row r="151" spans="1:30" hidden="1">
      <c r="C151" s="688"/>
      <c r="D151" s="688"/>
      <c r="E151" s="688"/>
      <c r="F151" s="688"/>
      <c r="G151" s="701"/>
      <c r="H151" s="693" t="s">
        <v>2177</v>
      </c>
      <c r="I151" s="625"/>
      <c r="J151" s="625"/>
      <c r="K151" s="625"/>
      <c r="L151" s="625"/>
      <c r="M151" s="679"/>
      <c r="N151" s="625"/>
      <c r="O151" s="625"/>
      <c r="P151" s="625"/>
      <c r="Q151" s="625"/>
      <c r="R151" s="626"/>
      <c r="S151" s="626"/>
      <c r="T151" s="626"/>
      <c r="U151" s="688"/>
      <c r="V151" s="679"/>
      <c r="W151" s="688"/>
      <c r="X151" s="697"/>
      <c r="Y151" s="688"/>
      <c r="Z151" s="688"/>
      <c r="AA151" s="688"/>
      <c r="AB151" s="697"/>
      <c r="AC151" s="835"/>
      <c r="AD151" s="688"/>
    </row>
    <row r="152" spans="1:30" hidden="1">
      <c r="A152" s="515">
        <v>15</v>
      </c>
      <c r="B152" s="515" t="s">
        <v>928</v>
      </c>
      <c r="C152" s="688">
        <v>123</v>
      </c>
      <c r="D152" s="688" t="s">
        <v>1714</v>
      </c>
      <c r="E152" s="688" t="s">
        <v>1715</v>
      </c>
      <c r="F152" s="688">
        <v>12</v>
      </c>
      <c r="G152" s="688" t="s">
        <v>2177</v>
      </c>
      <c r="H152" s="708" t="s">
        <v>1158</v>
      </c>
      <c r="I152" s="679">
        <v>1145187</v>
      </c>
      <c r="J152" s="679">
        <v>0</v>
      </c>
      <c r="K152" s="679">
        <v>0</v>
      </c>
      <c r="L152" s="679">
        <v>0</v>
      </c>
      <c r="M152" s="679">
        <v>0</v>
      </c>
      <c r="N152" s="679">
        <v>31500</v>
      </c>
      <c r="O152" s="679">
        <v>1113687</v>
      </c>
      <c r="P152" s="679">
        <v>6192.0999922999999</v>
      </c>
      <c r="Q152" s="679">
        <v>22362.83496</v>
      </c>
      <c r="R152" s="697">
        <v>3.6004620000000001E-2</v>
      </c>
      <c r="S152" s="697">
        <v>3.5312027224909039E-2</v>
      </c>
      <c r="T152" s="697">
        <v>8.3051470588235201</v>
      </c>
      <c r="U152" s="688"/>
      <c r="V152" s="679">
        <v>70591711.040000007</v>
      </c>
      <c r="W152" s="688"/>
      <c r="X152" s="697">
        <v>0</v>
      </c>
      <c r="Y152" s="688"/>
      <c r="Z152" s="688"/>
      <c r="AA152" s="688"/>
      <c r="AB152" s="697" t="s">
        <v>1954</v>
      </c>
      <c r="AC152" s="835"/>
      <c r="AD152" s="688"/>
    </row>
    <row r="153" spans="1:30" hidden="1">
      <c r="A153" s="515">
        <v>17</v>
      </c>
      <c r="B153" s="515" t="s">
        <v>931</v>
      </c>
      <c r="C153" s="688">
        <v>124</v>
      </c>
      <c r="D153" s="688" t="s">
        <v>940</v>
      </c>
      <c r="E153" s="688" t="s">
        <v>1757</v>
      </c>
      <c r="F153" s="688">
        <v>12</v>
      </c>
      <c r="G153" s="688" t="s">
        <v>2177</v>
      </c>
      <c r="H153" s="708" t="s">
        <v>736</v>
      </c>
      <c r="I153" s="679">
        <v>1597530</v>
      </c>
      <c r="J153" s="679">
        <v>0</v>
      </c>
      <c r="K153" s="679">
        <v>0</v>
      </c>
      <c r="L153" s="679">
        <v>0</v>
      </c>
      <c r="M153" s="679">
        <v>0</v>
      </c>
      <c r="N153" s="679">
        <v>0</v>
      </c>
      <c r="O153" s="679">
        <v>1597530</v>
      </c>
      <c r="P153" s="679">
        <v>43197.211200000005</v>
      </c>
      <c r="Q153" s="679">
        <v>96810.317999999999</v>
      </c>
      <c r="R153" s="697">
        <v>0.15586659</v>
      </c>
      <c r="S153" s="697">
        <v>0.15286830095481335</v>
      </c>
      <c r="T153" s="697">
        <v>0.51449082491684195</v>
      </c>
      <c r="U153" s="688"/>
      <c r="V153" s="679">
        <v>49447620</v>
      </c>
      <c r="W153" s="688"/>
      <c r="X153" s="697">
        <v>0</v>
      </c>
      <c r="Y153" s="688"/>
      <c r="Z153" s="688"/>
      <c r="AA153" s="688"/>
      <c r="AB153" s="697" t="s">
        <v>1954</v>
      </c>
      <c r="AC153" s="835"/>
      <c r="AD153" s="688"/>
    </row>
    <row r="154" spans="1:30" hidden="1">
      <c r="A154" s="515">
        <v>17</v>
      </c>
      <c r="B154" s="515" t="s">
        <v>931</v>
      </c>
      <c r="C154" s="688">
        <v>125</v>
      </c>
      <c r="D154" s="688" t="s">
        <v>948</v>
      </c>
      <c r="E154" s="688" t="s">
        <v>1780</v>
      </c>
      <c r="F154" s="688">
        <v>12</v>
      </c>
      <c r="G154" s="688" t="s">
        <v>2177</v>
      </c>
      <c r="H154" s="708" t="s">
        <v>764</v>
      </c>
      <c r="I154" s="679">
        <v>957000</v>
      </c>
      <c r="J154" s="679">
        <v>0</v>
      </c>
      <c r="K154" s="679">
        <v>0</v>
      </c>
      <c r="L154" s="679">
        <v>0</v>
      </c>
      <c r="M154" s="679">
        <v>0</v>
      </c>
      <c r="N154" s="679">
        <v>300500</v>
      </c>
      <c r="O154" s="679">
        <v>656500</v>
      </c>
      <c r="P154" s="679">
        <v>7352.7998612000001</v>
      </c>
      <c r="Q154" s="679">
        <v>8928.4</v>
      </c>
      <c r="R154" s="697">
        <v>1.4374909999999999E-2</v>
      </c>
      <c r="S154" s="697">
        <v>1.4098387098004941E-2</v>
      </c>
      <c r="T154" s="697">
        <v>1.92700001467631</v>
      </c>
      <c r="U154" s="688"/>
      <c r="V154" s="679">
        <v>18321114</v>
      </c>
      <c r="W154" s="688"/>
      <c r="X154" s="697">
        <v>0</v>
      </c>
      <c r="Y154" s="688"/>
      <c r="Z154" s="688"/>
      <c r="AA154" s="688"/>
      <c r="AB154" s="697" t="s">
        <v>1954</v>
      </c>
      <c r="AC154" s="835"/>
      <c r="AD154" s="688"/>
    </row>
    <row r="155" spans="1:30" hidden="1">
      <c r="C155" s="688"/>
      <c r="D155" s="688"/>
      <c r="E155" s="688"/>
      <c r="F155" s="688"/>
      <c r="G155" s="701" t="s">
        <v>2178</v>
      </c>
      <c r="H155" s="710"/>
      <c r="I155" s="492">
        <v>3699717</v>
      </c>
      <c r="J155" s="492">
        <v>0</v>
      </c>
      <c r="K155" s="492">
        <v>0</v>
      </c>
      <c r="L155" s="492">
        <v>0</v>
      </c>
      <c r="M155" s="492">
        <v>0</v>
      </c>
      <c r="N155" s="492">
        <v>332000</v>
      </c>
      <c r="O155" s="492">
        <v>3367717</v>
      </c>
      <c r="P155" s="492">
        <v>56742.111053500004</v>
      </c>
      <c r="Q155" s="492">
        <v>128101.55296</v>
      </c>
      <c r="R155" s="493">
        <v>0.20624612000000001</v>
      </c>
      <c r="S155" s="493">
        <v>0.20227871527772734</v>
      </c>
      <c r="T155" s="626"/>
      <c r="U155" s="688"/>
      <c r="V155" s="679">
        <v>138360445.04000002</v>
      </c>
      <c r="W155" s="688">
        <v>0</v>
      </c>
      <c r="X155" s="697">
        <v>0</v>
      </c>
      <c r="Y155" s="688">
        <v>0</v>
      </c>
      <c r="Z155" s="688">
        <v>0</v>
      </c>
      <c r="AA155" s="688">
        <v>0</v>
      </c>
      <c r="AB155" s="697">
        <v>0</v>
      </c>
      <c r="AC155" s="835">
        <v>0</v>
      </c>
      <c r="AD155" s="688">
        <v>0</v>
      </c>
    </row>
    <row r="156" spans="1:30" hidden="1">
      <c r="C156" s="688"/>
      <c r="D156" s="688"/>
      <c r="E156" s="688"/>
      <c r="F156" s="688"/>
      <c r="G156" s="701"/>
      <c r="H156" s="693" t="s">
        <v>2301</v>
      </c>
      <c r="I156" s="625"/>
      <c r="J156" s="625"/>
      <c r="K156" s="625"/>
      <c r="L156" s="625"/>
      <c r="M156" s="679"/>
      <c r="N156" s="625"/>
      <c r="O156" s="625"/>
      <c r="P156" s="625"/>
      <c r="Q156" s="625"/>
      <c r="R156" s="626"/>
      <c r="S156" s="626"/>
      <c r="T156" s="626"/>
      <c r="U156" s="688"/>
      <c r="V156" s="679"/>
      <c r="W156" s="688"/>
      <c r="X156" s="697"/>
      <c r="Y156" s="688"/>
      <c r="Z156" s="688"/>
      <c r="AA156" s="688"/>
      <c r="AB156" s="697"/>
      <c r="AC156" s="835"/>
      <c r="AD156" s="688"/>
    </row>
    <row r="157" spans="1:30" hidden="1">
      <c r="A157" s="515">
        <v>17</v>
      </c>
      <c r="B157" s="515" t="s">
        <v>931</v>
      </c>
      <c r="C157" s="688">
        <v>126</v>
      </c>
      <c r="D157" s="688" t="s">
        <v>1195</v>
      </c>
      <c r="E157" s="688" t="s">
        <v>1738</v>
      </c>
      <c r="F157" s="688">
        <v>13</v>
      </c>
      <c r="G157" s="688" t="s">
        <v>2301</v>
      </c>
      <c r="H157" s="708" t="s">
        <v>1196</v>
      </c>
      <c r="I157" s="679">
        <v>1488808</v>
      </c>
      <c r="J157" s="679">
        <v>0</v>
      </c>
      <c r="K157" s="679">
        <v>0</v>
      </c>
      <c r="L157" s="679">
        <v>0</v>
      </c>
      <c r="M157" s="679">
        <v>0</v>
      </c>
      <c r="N157" s="679">
        <v>35000</v>
      </c>
      <c r="O157" s="679">
        <v>1453808</v>
      </c>
      <c r="P157" s="679">
        <v>0</v>
      </c>
      <c r="Q157" s="679">
        <v>4172.4289600000002</v>
      </c>
      <c r="R157" s="697">
        <v>6.7177000000000001E-3</v>
      </c>
      <c r="S157" s="697">
        <v>6.5884725837783006E-3</v>
      </c>
      <c r="T157" s="697">
        <v>6.1178193447934799</v>
      </c>
      <c r="U157" s="688"/>
      <c r="V157" s="679">
        <v>29066945.800000001</v>
      </c>
      <c r="W157" s="688"/>
      <c r="X157" s="697">
        <v>0</v>
      </c>
      <c r="Y157" s="688"/>
      <c r="Z157" s="688"/>
      <c r="AA157" s="688"/>
      <c r="AB157" s="697" t="s">
        <v>1954</v>
      </c>
      <c r="AC157" s="835"/>
      <c r="AD157" s="688"/>
    </row>
    <row r="158" spans="1:30" hidden="1">
      <c r="A158" s="515">
        <v>7</v>
      </c>
      <c r="B158" s="515" t="s">
        <v>906</v>
      </c>
      <c r="C158" s="688">
        <v>127</v>
      </c>
      <c r="D158" s="688" t="s">
        <v>911</v>
      </c>
      <c r="E158" s="688" t="s">
        <v>1667</v>
      </c>
      <c r="F158" s="688">
        <v>13</v>
      </c>
      <c r="G158" s="688" t="s">
        <v>2301</v>
      </c>
      <c r="H158" s="708" t="s">
        <v>912</v>
      </c>
      <c r="I158" s="679">
        <v>2745908</v>
      </c>
      <c r="J158" s="679">
        <v>0</v>
      </c>
      <c r="K158" s="679">
        <v>0</v>
      </c>
      <c r="L158" s="679">
        <v>0</v>
      </c>
      <c r="M158" s="679">
        <v>0</v>
      </c>
      <c r="N158" s="679">
        <v>83800</v>
      </c>
      <c r="O158" s="679">
        <v>2662108</v>
      </c>
      <c r="P158" s="679">
        <v>109414.0553026</v>
      </c>
      <c r="Q158" s="679">
        <v>673513.32400000002</v>
      </c>
      <c r="R158" s="697">
        <v>1.0843702500000001</v>
      </c>
      <c r="S158" s="697">
        <v>1.0635109938416762</v>
      </c>
      <c r="T158" s="697">
        <v>3.2853362951993001</v>
      </c>
      <c r="U158" s="688"/>
      <c r="V158" s="679" t="e">
        <v>#N/A</v>
      </c>
      <c r="W158" s="688"/>
      <c r="X158" s="697">
        <v>0</v>
      </c>
      <c r="Y158" s="688"/>
      <c r="Z158" s="688"/>
      <c r="AA158" s="688"/>
      <c r="AB158" s="697" t="e">
        <v>#N/A</v>
      </c>
      <c r="AC158" s="835"/>
      <c r="AD158" s="688"/>
    </row>
    <row r="159" spans="1:30" hidden="1">
      <c r="C159" s="688"/>
      <c r="D159" s="688"/>
      <c r="E159" s="688"/>
      <c r="F159" s="688"/>
      <c r="G159" s="701" t="s">
        <v>2238</v>
      </c>
      <c r="H159" s="710"/>
      <c r="I159" s="492">
        <v>4234716</v>
      </c>
      <c r="J159" s="492">
        <v>0</v>
      </c>
      <c r="K159" s="492">
        <v>0</v>
      </c>
      <c r="L159" s="492">
        <v>0</v>
      </c>
      <c r="M159" s="492">
        <v>0</v>
      </c>
      <c r="N159" s="492">
        <v>118800</v>
      </c>
      <c r="O159" s="492">
        <v>4115916</v>
      </c>
      <c r="P159" s="492">
        <v>109414.0553026</v>
      </c>
      <c r="Q159" s="492">
        <v>677685.75296000007</v>
      </c>
      <c r="R159" s="493">
        <v>1.0910879500000001</v>
      </c>
      <c r="S159" s="493">
        <v>1.0700994664254546</v>
      </c>
      <c r="T159" s="626"/>
      <c r="U159" s="688"/>
      <c r="V159" s="679" t="e">
        <v>#N/A</v>
      </c>
      <c r="W159" s="688">
        <v>0</v>
      </c>
      <c r="X159" s="697">
        <v>0</v>
      </c>
      <c r="Y159" s="688">
        <v>0</v>
      </c>
      <c r="Z159" s="688">
        <v>0</v>
      </c>
      <c r="AA159" s="688">
        <v>0</v>
      </c>
      <c r="AB159" s="697" t="e">
        <v>#N/A</v>
      </c>
      <c r="AC159" s="835">
        <v>0</v>
      </c>
      <c r="AD159" s="688">
        <v>0</v>
      </c>
    </row>
    <row r="160" spans="1:30" hidden="1">
      <c r="C160" s="688"/>
      <c r="D160" s="688"/>
      <c r="E160" s="688"/>
      <c r="F160" s="688"/>
      <c r="G160" s="701"/>
      <c r="H160" s="693" t="s">
        <v>2302</v>
      </c>
      <c r="I160" s="625"/>
      <c r="J160" s="625"/>
      <c r="K160" s="625"/>
      <c r="L160" s="625"/>
      <c r="M160" s="679"/>
      <c r="N160" s="625"/>
      <c r="O160" s="625"/>
      <c r="P160" s="625"/>
      <c r="Q160" s="625"/>
      <c r="R160" s="626"/>
      <c r="S160" s="626"/>
      <c r="T160" s="626"/>
      <c r="U160" s="688"/>
      <c r="V160" s="679"/>
      <c r="W160" s="688"/>
      <c r="X160" s="697"/>
      <c r="Y160" s="688"/>
      <c r="Z160" s="688"/>
      <c r="AA160" s="688"/>
      <c r="AB160" s="697"/>
      <c r="AC160" s="835"/>
      <c r="AD160" s="688"/>
    </row>
    <row r="161" spans="1:30" hidden="1">
      <c r="A161" s="515">
        <v>14</v>
      </c>
      <c r="B161" s="515" t="s">
        <v>924</v>
      </c>
      <c r="C161" s="688">
        <v>1</v>
      </c>
      <c r="D161" s="688" t="s">
        <v>1690</v>
      </c>
      <c r="E161" s="688" t="s">
        <v>1691</v>
      </c>
      <c r="F161" s="688">
        <v>14</v>
      </c>
      <c r="G161" s="688" t="s">
        <v>2302</v>
      </c>
      <c r="H161" s="708" t="s">
        <v>1131</v>
      </c>
      <c r="I161" s="679">
        <v>829583</v>
      </c>
      <c r="J161" s="679">
        <v>0</v>
      </c>
      <c r="K161" s="679">
        <v>0</v>
      </c>
      <c r="L161" s="679">
        <v>0</v>
      </c>
      <c r="M161" s="679">
        <v>0</v>
      </c>
      <c r="N161" s="679">
        <v>0</v>
      </c>
      <c r="O161" s="679">
        <v>829583</v>
      </c>
      <c r="P161" s="679">
        <v>7869.1689335000001</v>
      </c>
      <c r="Q161" s="679">
        <v>133388.65057</v>
      </c>
      <c r="R161" s="697">
        <v>0.21475846000000001</v>
      </c>
      <c r="S161" s="697">
        <v>0.21062730502849084</v>
      </c>
      <c r="T161" s="697">
        <v>4.7780708777062904</v>
      </c>
      <c r="U161" s="688"/>
      <c r="V161" s="679" t="e">
        <v>#N/A</v>
      </c>
      <c r="W161" s="688"/>
      <c r="X161" s="697">
        <v>0</v>
      </c>
      <c r="Y161" s="688"/>
      <c r="Z161" s="688"/>
      <c r="AA161" s="688"/>
      <c r="AB161" s="697" t="e">
        <v>#N/A</v>
      </c>
      <c r="AC161" s="835"/>
      <c r="AD161" s="688"/>
    </row>
    <row r="162" spans="1:30" hidden="1">
      <c r="A162" s="515">
        <v>14</v>
      </c>
      <c r="B162" s="515" t="s">
        <v>924</v>
      </c>
      <c r="C162" s="688">
        <v>2</v>
      </c>
      <c r="D162" s="688" t="s">
        <v>1692</v>
      </c>
      <c r="E162" s="688" t="s">
        <v>1693</v>
      </c>
      <c r="F162" s="688">
        <v>14</v>
      </c>
      <c r="G162" s="688" t="s">
        <v>2302</v>
      </c>
      <c r="H162" s="708" t="s">
        <v>677</v>
      </c>
      <c r="I162" s="679">
        <v>2046887</v>
      </c>
      <c r="J162" s="679">
        <v>0</v>
      </c>
      <c r="K162" s="679">
        <v>0</v>
      </c>
      <c r="L162" s="679">
        <v>0</v>
      </c>
      <c r="M162" s="679">
        <v>0</v>
      </c>
      <c r="N162" s="679">
        <v>20000</v>
      </c>
      <c r="O162" s="679">
        <v>2026887</v>
      </c>
      <c r="P162" s="679">
        <v>0</v>
      </c>
      <c r="Q162" s="679">
        <v>104384.6805</v>
      </c>
      <c r="R162" s="697">
        <v>0.16806146999999999</v>
      </c>
      <c r="S162" s="697">
        <v>0.16482859558157878</v>
      </c>
      <c r="T162" s="697">
        <v>9.8999545758705008</v>
      </c>
      <c r="U162" s="688"/>
      <c r="V162" s="679">
        <v>32360810.399999999</v>
      </c>
      <c r="W162" s="688"/>
      <c r="X162" s="697">
        <v>0</v>
      </c>
      <c r="Y162" s="688"/>
      <c r="Z162" s="688"/>
      <c r="AA162" s="688"/>
      <c r="AB162" s="697" t="s">
        <v>1954</v>
      </c>
      <c r="AC162" s="835"/>
      <c r="AD162" s="688"/>
    </row>
    <row r="163" spans="1:30" hidden="1">
      <c r="A163" s="515">
        <v>14</v>
      </c>
      <c r="B163" s="515" t="s">
        <v>924</v>
      </c>
      <c r="C163" s="688">
        <v>3</v>
      </c>
      <c r="D163" s="688" t="s">
        <v>1132</v>
      </c>
      <c r="E163" s="688" t="s">
        <v>1694</v>
      </c>
      <c r="F163" s="688">
        <v>14</v>
      </c>
      <c r="G163" s="688" t="s">
        <v>2302</v>
      </c>
      <c r="H163" s="708" t="s">
        <v>1133</v>
      </c>
      <c r="I163" s="679">
        <v>852227</v>
      </c>
      <c r="J163" s="679">
        <v>0</v>
      </c>
      <c r="K163" s="679">
        <v>0</v>
      </c>
      <c r="L163" s="679">
        <v>0</v>
      </c>
      <c r="M163" s="679">
        <v>0</v>
      </c>
      <c r="N163" s="679">
        <v>0</v>
      </c>
      <c r="O163" s="679">
        <v>852227</v>
      </c>
      <c r="P163" s="679">
        <v>2769.7377499999998</v>
      </c>
      <c r="Q163" s="679">
        <v>58803.663</v>
      </c>
      <c r="R163" s="697">
        <v>9.4675099999999998E-2</v>
      </c>
      <c r="S163" s="697">
        <v>9.2853904815491078E-2</v>
      </c>
      <c r="T163" s="697">
        <v>2.9702600027882302</v>
      </c>
      <c r="U163" s="688"/>
      <c r="V163" s="679">
        <v>6395112.2199999997</v>
      </c>
      <c r="W163" s="688"/>
      <c r="X163" s="697">
        <v>0</v>
      </c>
      <c r="Y163" s="688"/>
      <c r="Z163" s="688"/>
      <c r="AA163" s="688"/>
      <c r="AB163" s="697" t="s">
        <v>1954</v>
      </c>
      <c r="AC163" s="835"/>
      <c r="AD163" s="688"/>
    </row>
    <row r="164" spans="1:30" hidden="1">
      <c r="A164" s="515">
        <v>14</v>
      </c>
      <c r="B164" s="515" t="s">
        <v>924</v>
      </c>
      <c r="C164" s="688">
        <v>4</v>
      </c>
      <c r="D164" s="688" t="s">
        <v>1134</v>
      </c>
      <c r="E164" s="688" t="s">
        <v>1695</v>
      </c>
      <c r="F164" s="688">
        <v>14</v>
      </c>
      <c r="G164" s="688" t="s">
        <v>2302</v>
      </c>
      <c r="H164" s="708" t="s">
        <v>678</v>
      </c>
      <c r="I164" s="679">
        <v>1932432</v>
      </c>
      <c r="J164" s="679">
        <v>0</v>
      </c>
      <c r="K164" s="679">
        <v>0</v>
      </c>
      <c r="L164" s="679">
        <v>0</v>
      </c>
      <c r="M164" s="679">
        <v>0</v>
      </c>
      <c r="N164" s="679">
        <v>0</v>
      </c>
      <c r="O164" s="679">
        <v>1932432</v>
      </c>
      <c r="P164" s="679">
        <v>3246.4857599999996</v>
      </c>
      <c r="Q164" s="679">
        <v>14879.7264</v>
      </c>
      <c r="R164" s="697">
        <v>2.3956660000000001E-2</v>
      </c>
      <c r="S164" s="697">
        <v>2.3495827102235956E-2</v>
      </c>
      <c r="T164" s="697">
        <v>5.2925942156003503</v>
      </c>
      <c r="U164" s="688"/>
      <c r="V164" s="679">
        <v>48643318.75</v>
      </c>
      <c r="W164" s="688"/>
      <c r="X164" s="697">
        <v>0</v>
      </c>
      <c r="Y164" s="688"/>
      <c r="Z164" s="688"/>
      <c r="AA164" s="688"/>
      <c r="AB164" s="697" t="s">
        <v>1954</v>
      </c>
      <c r="AC164" s="835"/>
      <c r="AD164" s="688"/>
    </row>
    <row r="165" spans="1:30" hidden="1">
      <c r="A165" s="515">
        <v>14</v>
      </c>
      <c r="B165" s="515" t="s">
        <v>924</v>
      </c>
      <c r="C165" s="688">
        <v>5</v>
      </c>
      <c r="D165" s="688" t="s">
        <v>1135</v>
      </c>
      <c r="E165" s="688" t="s">
        <v>1696</v>
      </c>
      <c r="F165" s="688">
        <v>14</v>
      </c>
      <c r="G165" s="688" t="s">
        <v>2302</v>
      </c>
      <c r="H165" s="708" t="s">
        <v>679</v>
      </c>
      <c r="I165" s="679">
        <v>2285774</v>
      </c>
      <c r="J165" s="679">
        <v>0</v>
      </c>
      <c r="K165" s="679">
        <v>0</v>
      </c>
      <c r="L165" s="679">
        <v>0</v>
      </c>
      <c r="M165" s="679">
        <v>0</v>
      </c>
      <c r="N165" s="679">
        <v>66500</v>
      </c>
      <c r="O165" s="679">
        <v>2219274</v>
      </c>
      <c r="P165" s="679">
        <v>26490.3470524</v>
      </c>
      <c r="Q165" s="679">
        <v>177541.92</v>
      </c>
      <c r="R165" s="697">
        <v>0.28584612999999998</v>
      </c>
      <c r="S165" s="697">
        <v>0.28034751067190378</v>
      </c>
      <c r="T165" s="697">
        <v>8.8745756205237694</v>
      </c>
      <c r="U165" s="688"/>
      <c r="V165" s="679" t="e">
        <v>#N/A</v>
      </c>
      <c r="W165" s="688"/>
      <c r="X165" s="697">
        <v>0</v>
      </c>
      <c r="Y165" s="688"/>
      <c r="Z165" s="688"/>
      <c r="AA165" s="688"/>
      <c r="AB165" s="697" t="e">
        <v>#N/A</v>
      </c>
      <c r="AC165" s="835"/>
      <c r="AD165" s="688"/>
    </row>
    <row r="166" spans="1:30" hidden="1">
      <c r="A166" s="515">
        <v>14</v>
      </c>
      <c r="B166" s="515" t="s">
        <v>924</v>
      </c>
      <c r="C166" s="688">
        <v>6</v>
      </c>
      <c r="D166" s="688" t="s">
        <v>1136</v>
      </c>
      <c r="E166" s="688" t="s">
        <v>1697</v>
      </c>
      <c r="F166" s="688">
        <v>14</v>
      </c>
      <c r="G166" s="688" t="s">
        <v>2302</v>
      </c>
      <c r="H166" s="708" t="s">
        <v>1137</v>
      </c>
      <c r="I166" s="679">
        <v>12070751</v>
      </c>
      <c r="J166" s="679">
        <v>0</v>
      </c>
      <c r="K166" s="679">
        <v>0</v>
      </c>
      <c r="L166" s="679">
        <v>0</v>
      </c>
      <c r="M166" s="679">
        <v>0</v>
      </c>
      <c r="N166" s="679">
        <v>387500</v>
      </c>
      <c r="O166" s="679">
        <v>11683251</v>
      </c>
      <c r="P166" s="679">
        <v>36947.168022400001</v>
      </c>
      <c r="Q166" s="679">
        <v>461838.91202999995</v>
      </c>
      <c r="R166" s="697">
        <v>0.74357010999999995</v>
      </c>
      <c r="S166" s="697">
        <v>0.72926658289507529</v>
      </c>
      <c r="T166" s="697">
        <v>7.7888339999999996</v>
      </c>
      <c r="U166" s="688"/>
      <c r="V166" s="679" t="e">
        <v>#N/A</v>
      </c>
      <c r="W166" s="688"/>
      <c r="X166" s="697">
        <v>0</v>
      </c>
      <c r="Y166" s="688"/>
      <c r="Z166" s="688"/>
      <c r="AA166" s="688"/>
      <c r="AB166" s="697" t="e">
        <v>#N/A</v>
      </c>
      <c r="AC166" s="835"/>
      <c r="AD166" s="688"/>
    </row>
    <row r="167" spans="1:30" hidden="1">
      <c r="A167" s="515">
        <v>14</v>
      </c>
      <c r="B167" s="515" t="s">
        <v>924</v>
      </c>
      <c r="C167" s="688">
        <v>7</v>
      </c>
      <c r="D167" s="818" t="s">
        <v>1698</v>
      </c>
      <c r="E167" s="688" t="s">
        <v>1699</v>
      </c>
      <c r="F167" s="688">
        <v>14</v>
      </c>
      <c r="G167" s="688" t="s">
        <v>2302</v>
      </c>
      <c r="H167" s="708" t="s">
        <v>2050</v>
      </c>
      <c r="I167" s="679">
        <v>719955</v>
      </c>
      <c r="J167" s="679">
        <v>0</v>
      </c>
      <c r="K167" s="679">
        <v>0</v>
      </c>
      <c r="L167" s="679">
        <v>0</v>
      </c>
      <c r="M167" s="679">
        <v>0</v>
      </c>
      <c r="N167" s="679">
        <v>0</v>
      </c>
      <c r="O167" s="679">
        <v>719955</v>
      </c>
      <c r="P167" s="679">
        <v>2145.4659999999999</v>
      </c>
      <c r="Q167" s="679">
        <v>12239.235000000001</v>
      </c>
      <c r="R167" s="697">
        <v>1.9705420000000001E-2</v>
      </c>
      <c r="S167" s="697">
        <v>1.9326360021218868E-2</v>
      </c>
      <c r="T167" s="697">
        <v>6.59916036934509</v>
      </c>
      <c r="U167" s="688"/>
      <c r="V167" s="679" t="e">
        <v>#N/A</v>
      </c>
      <c r="W167" s="688"/>
      <c r="X167" s="697">
        <v>0</v>
      </c>
      <c r="Y167" s="688"/>
      <c r="Z167" s="688"/>
      <c r="AA167" s="688"/>
      <c r="AB167" s="697" t="e">
        <v>#N/A</v>
      </c>
      <c r="AC167" s="835"/>
      <c r="AD167" s="688"/>
    </row>
    <row r="168" spans="1:30" hidden="1">
      <c r="A168" s="515">
        <v>14</v>
      </c>
      <c r="B168" s="515" t="s">
        <v>924</v>
      </c>
      <c r="C168" s="688">
        <v>8</v>
      </c>
      <c r="D168" s="688" t="s">
        <v>1139</v>
      </c>
      <c r="E168" s="688" t="s">
        <v>1701</v>
      </c>
      <c r="F168" s="688">
        <v>14</v>
      </c>
      <c r="G168" s="688" t="s">
        <v>2302</v>
      </c>
      <c r="H168" s="708" t="s">
        <v>682</v>
      </c>
      <c r="I168" s="679">
        <v>1173889</v>
      </c>
      <c r="J168" s="679">
        <v>0</v>
      </c>
      <c r="K168" s="679">
        <v>0</v>
      </c>
      <c r="L168" s="679">
        <v>0</v>
      </c>
      <c r="M168" s="679">
        <v>0</v>
      </c>
      <c r="N168" s="679">
        <v>0</v>
      </c>
      <c r="O168" s="679">
        <v>1173889</v>
      </c>
      <c r="P168" s="679">
        <v>0</v>
      </c>
      <c r="Q168" s="679">
        <v>99780.565000000002</v>
      </c>
      <c r="R168" s="697">
        <v>0.16064875000000001</v>
      </c>
      <c r="S168" s="697">
        <v>0.15755846850809144</v>
      </c>
      <c r="T168" s="697">
        <v>9.5685512137069804</v>
      </c>
      <c r="U168" s="688"/>
      <c r="V168" s="679">
        <v>22582208.469999999</v>
      </c>
      <c r="W168" s="688"/>
      <c r="X168" s="697">
        <v>0</v>
      </c>
      <c r="Y168" s="688"/>
      <c r="Z168" s="688"/>
      <c r="AA168" s="688"/>
      <c r="AB168" s="697" t="s">
        <v>1954</v>
      </c>
      <c r="AC168" s="835"/>
      <c r="AD168" s="688"/>
    </row>
    <row r="169" spans="1:30" hidden="1">
      <c r="A169" s="515">
        <v>14</v>
      </c>
      <c r="B169" s="515" t="s">
        <v>924</v>
      </c>
      <c r="C169" s="688">
        <v>9</v>
      </c>
      <c r="D169" s="688" t="s">
        <v>1145</v>
      </c>
      <c r="E169" s="688" t="s">
        <v>1705</v>
      </c>
      <c r="F169" s="688">
        <v>14</v>
      </c>
      <c r="G169" s="688" t="s">
        <v>2302</v>
      </c>
      <c r="H169" s="708" t="s">
        <v>2239</v>
      </c>
      <c r="I169" s="679">
        <v>58825</v>
      </c>
      <c r="J169" s="679">
        <v>0</v>
      </c>
      <c r="K169" s="679">
        <v>0</v>
      </c>
      <c r="L169" s="679">
        <v>0</v>
      </c>
      <c r="M169" s="679">
        <v>0</v>
      </c>
      <c r="N169" s="679">
        <v>0</v>
      </c>
      <c r="O169" s="679">
        <v>58825</v>
      </c>
      <c r="P169" s="679">
        <v>2439.5977940000002</v>
      </c>
      <c r="Q169" s="679">
        <v>9117.875</v>
      </c>
      <c r="R169" s="697">
        <v>1.4679970000000001E-2</v>
      </c>
      <c r="S169" s="697">
        <v>1.439757753474551E-2</v>
      </c>
      <c r="T169" s="697">
        <v>1.56866666666666</v>
      </c>
      <c r="U169" s="688"/>
      <c r="V169" s="679" t="e">
        <v>#N/A</v>
      </c>
      <c r="W169" s="688"/>
      <c r="X169" s="697">
        <v>0</v>
      </c>
      <c r="Y169" s="688"/>
      <c r="Z169" s="688"/>
      <c r="AA169" s="688"/>
      <c r="AB169" s="697" t="e">
        <v>#N/A</v>
      </c>
      <c r="AC169" s="835"/>
      <c r="AD169" s="688"/>
    </row>
    <row r="170" spans="1:30" hidden="1">
      <c r="A170" s="515">
        <v>14</v>
      </c>
      <c r="B170" s="515" t="s">
        <v>924</v>
      </c>
      <c r="C170" s="688">
        <v>10</v>
      </c>
      <c r="D170" s="688" t="s">
        <v>1144</v>
      </c>
      <c r="E170" s="688" t="s">
        <v>1704</v>
      </c>
      <c r="F170" s="688">
        <v>14</v>
      </c>
      <c r="G170" s="688" t="s">
        <v>2302</v>
      </c>
      <c r="H170" s="708" t="s">
        <v>686</v>
      </c>
      <c r="I170" s="679">
        <v>760820</v>
      </c>
      <c r="J170" s="679">
        <v>0</v>
      </c>
      <c r="K170" s="679">
        <v>0</v>
      </c>
      <c r="L170" s="679">
        <v>0</v>
      </c>
      <c r="M170" s="679">
        <v>0</v>
      </c>
      <c r="N170" s="679">
        <v>0</v>
      </c>
      <c r="O170" s="679">
        <v>760820</v>
      </c>
      <c r="P170" s="679">
        <v>0</v>
      </c>
      <c r="Q170" s="679">
        <v>2122.6877999999997</v>
      </c>
      <c r="R170" s="697">
        <v>3.41757E-3</v>
      </c>
      <c r="S170" s="697">
        <v>3.351829475898536E-3</v>
      </c>
      <c r="T170" s="697">
        <v>7.0121658986175097</v>
      </c>
      <c r="U170" s="688"/>
      <c r="V170" s="679">
        <v>9696565.2300000004</v>
      </c>
      <c r="W170" s="688"/>
      <c r="X170" s="697">
        <v>0</v>
      </c>
      <c r="Y170" s="688"/>
      <c r="Z170" s="688"/>
      <c r="AA170" s="688"/>
      <c r="AB170" s="697" t="s">
        <v>1954</v>
      </c>
      <c r="AC170" s="835"/>
      <c r="AD170" s="688"/>
    </row>
    <row r="171" spans="1:30" hidden="1">
      <c r="A171" s="515">
        <v>14</v>
      </c>
      <c r="B171" s="515" t="s">
        <v>924</v>
      </c>
      <c r="C171" s="688">
        <v>11</v>
      </c>
      <c r="D171" s="688" t="s">
        <v>1153</v>
      </c>
      <c r="E171" s="688" t="s">
        <v>1710</v>
      </c>
      <c r="F171" s="688">
        <v>14</v>
      </c>
      <c r="G171" s="688" t="s">
        <v>2302</v>
      </c>
      <c r="H171" s="708" t="s">
        <v>689</v>
      </c>
      <c r="I171" s="679">
        <v>1063616</v>
      </c>
      <c r="J171" s="679">
        <v>0</v>
      </c>
      <c r="K171" s="679">
        <v>0</v>
      </c>
      <c r="L171" s="679">
        <v>0</v>
      </c>
      <c r="M171" s="679">
        <v>0</v>
      </c>
      <c r="N171" s="679">
        <v>0</v>
      </c>
      <c r="O171" s="679">
        <v>1063616</v>
      </c>
      <c r="P171" s="679">
        <v>0</v>
      </c>
      <c r="Q171" s="679">
        <v>44391.821907199999</v>
      </c>
      <c r="R171" s="697">
        <v>7.1471740000000006E-2</v>
      </c>
      <c r="S171" s="697">
        <v>7.0096891854464591E-2</v>
      </c>
      <c r="T171" s="697">
        <v>8.90353256320107</v>
      </c>
      <c r="U171" s="688"/>
      <c r="V171" s="679">
        <v>17191031.809999999</v>
      </c>
      <c r="W171" s="688"/>
      <c r="X171" s="697">
        <v>0</v>
      </c>
      <c r="Y171" s="688"/>
      <c r="Z171" s="688"/>
      <c r="AA171" s="688"/>
      <c r="AB171" s="697" t="s">
        <v>1954</v>
      </c>
      <c r="AC171" s="835"/>
      <c r="AD171" s="688"/>
    </row>
    <row r="172" spans="1:30" hidden="1">
      <c r="A172" s="515">
        <v>14</v>
      </c>
      <c r="B172" s="515" t="s">
        <v>924</v>
      </c>
      <c r="C172" s="688">
        <v>12</v>
      </c>
      <c r="D172" s="818" t="s">
        <v>2240</v>
      </c>
      <c r="E172" s="688" t="s">
        <v>1713</v>
      </c>
      <c r="F172" s="688">
        <v>14</v>
      </c>
      <c r="G172" s="688" t="s">
        <v>2302</v>
      </c>
      <c r="H172" s="708" t="s">
        <v>2052</v>
      </c>
      <c r="I172" s="679">
        <v>7049053</v>
      </c>
      <c r="J172" s="679">
        <v>0</v>
      </c>
      <c r="K172" s="679">
        <v>0</v>
      </c>
      <c r="L172" s="679">
        <v>0</v>
      </c>
      <c r="M172" s="679">
        <v>0</v>
      </c>
      <c r="N172" s="679">
        <v>252500</v>
      </c>
      <c r="O172" s="679">
        <v>6796553</v>
      </c>
      <c r="P172" s="679">
        <v>25826.901399999999</v>
      </c>
      <c r="Q172" s="679">
        <v>120366.95362999999</v>
      </c>
      <c r="R172" s="697">
        <v>0.19379325999999999</v>
      </c>
      <c r="S172" s="697">
        <v>0.19006539873699105</v>
      </c>
      <c r="T172" s="697">
        <v>9.7758658057163608</v>
      </c>
      <c r="U172" s="688"/>
      <c r="V172" s="679" t="e">
        <v>#N/A</v>
      </c>
      <c r="W172" s="688"/>
      <c r="X172" s="697">
        <v>0</v>
      </c>
      <c r="Y172" s="688"/>
      <c r="Z172" s="688"/>
      <c r="AA172" s="688"/>
      <c r="AB172" s="697" t="e">
        <v>#N/A</v>
      </c>
      <c r="AC172" s="835"/>
      <c r="AD172" s="688"/>
    </row>
    <row r="173" spans="1:30" hidden="1">
      <c r="A173" s="515">
        <v>14</v>
      </c>
      <c r="B173" s="515" t="s">
        <v>924</v>
      </c>
      <c r="C173" s="688">
        <v>13</v>
      </c>
      <c r="D173" s="688" t="s">
        <v>1155</v>
      </c>
      <c r="E173" s="688" t="s">
        <v>1712</v>
      </c>
      <c r="F173" s="688">
        <v>14</v>
      </c>
      <c r="G173" s="688" t="s">
        <v>2302</v>
      </c>
      <c r="H173" s="708" t="s">
        <v>691</v>
      </c>
      <c r="I173" s="679">
        <v>801695</v>
      </c>
      <c r="J173" s="679">
        <v>0</v>
      </c>
      <c r="K173" s="679">
        <v>0</v>
      </c>
      <c r="L173" s="679">
        <v>0</v>
      </c>
      <c r="M173" s="679">
        <v>0</v>
      </c>
      <c r="N173" s="679">
        <v>0</v>
      </c>
      <c r="O173" s="679">
        <v>801695</v>
      </c>
      <c r="P173" s="679">
        <v>13393.354310000001</v>
      </c>
      <c r="Q173" s="679">
        <v>69199.666806499998</v>
      </c>
      <c r="R173" s="697">
        <v>0.11141288000000001</v>
      </c>
      <c r="S173" s="697">
        <v>0.10926971122384754</v>
      </c>
      <c r="T173" s="697">
        <v>6.67456207539629</v>
      </c>
      <c r="U173" s="688"/>
      <c r="V173" s="679" t="e">
        <v>#N/A</v>
      </c>
      <c r="W173" s="688"/>
      <c r="X173" s="697">
        <v>0</v>
      </c>
      <c r="Y173" s="688"/>
      <c r="Z173" s="688"/>
      <c r="AA173" s="688"/>
      <c r="AB173" s="697" t="e">
        <v>#N/A</v>
      </c>
      <c r="AC173" s="835"/>
      <c r="AD173" s="688"/>
    </row>
    <row r="174" spans="1:30" hidden="1">
      <c r="A174" s="515">
        <v>14</v>
      </c>
      <c r="B174" s="515" t="s">
        <v>924</v>
      </c>
      <c r="C174" s="688">
        <v>14</v>
      </c>
      <c r="D174" s="688" t="s">
        <v>1154</v>
      </c>
      <c r="E174" s="688" t="s">
        <v>1711</v>
      </c>
      <c r="F174" s="688">
        <v>14</v>
      </c>
      <c r="G174" s="688" t="s">
        <v>2302</v>
      </c>
      <c r="H174" s="708" t="s">
        <v>690</v>
      </c>
      <c r="I174" s="679">
        <v>1789910</v>
      </c>
      <c r="J174" s="679">
        <v>0</v>
      </c>
      <c r="K174" s="679">
        <v>0</v>
      </c>
      <c r="L174" s="679">
        <v>0</v>
      </c>
      <c r="M174" s="679">
        <v>0</v>
      </c>
      <c r="N174" s="679">
        <v>0</v>
      </c>
      <c r="O174" s="679">
        <v>1789910</v>
      </c>
      <c r="P174" s="679">
        <v>0</v>
      </c>
      <c r="Q174" s="679">
        <v>105246.708</v>
      </c>
      <c r="R174" s="697">
        <v>0.16944935999999999</v>
      </c>
      <c r="S174" s="697">
        <v>0.16618977982333827</v>
      </c>
      <c r="T174" s="697">
        <v>8.4754342102770899</v>
      </c>
      <c r="U174" s="688"/>
      <c r="V174" s="679">
        <v>32558994.960000001</v>
      </c>
      <c r="W174" s="688"/>
      <c r="X174" s="697">
        <v>0</v>
      </c>
      <c r="Y174" s="688"/>
      <c r="Z174" s="688"/>
      <c r="AA174" s="688"/>
      <c r="AB174" s="697" t="s">
        <v>1954</v>
      </c>
      <c r="AC174" s="835"/>
      <c r="AD174" s="688"/>
    </row>
    <row r="175" spans="1:30" hidden="1">
      <c r="A175" s="515">
        <v>14</v>
      </c>
      <c r="B175" s="515" t="s">
        <v>924</v>
      </c>
      <c r="C175" s="688">
        <v>15</v>
      </c>
      <c r="D175" s="688" t="s">
        <v>1148</v>
      </c>
      <c r="E175" s="688" t="s">
        <v>1707</v>
      </c>
      <c r="F175" s="688">
        <v>14</v>
      </c>
      <c r="G175" s="688" t="s">
        <v>2302</v>
      </c>
      <c r="H175" s="708" t="s">
        <v>688</v>
      </c>
      <c r="I175" s="679">
        <v>340700</v>
      </c>
      <c r="J175" s="679">
        <v>0</v>
      </c>
      <c r="K175" s="679">
        <v>0</v>
      </c>
      <c r="L175" s="679">
        <v>0</v>
      </c>
      <c r="M175" s="679">
        <v>0</v>
      </c>
      <c r="N175" s="679">
        <v>0</v>
      </c>
      <c r="O175" s="679">
        <v>340700</v>
      </c>
      <c r="P175" s="679">
        <v>0</v>
      </c>
      <c r="Q175" s="679">
        <v>1069.798</v>
      </c>
      <c r="R175" s="697">
        <v>1.7224E-3</v>
      </c>
      <c r="S175" s="697">
        <v>1.6892641817874974E-3</v>
      </c>
      <c r="T175" s="697">
        <v>1.5272547964855601</v>
      </c>
      <c r="U175" s="688"/>
      <c r="V175" s="679" t="e">
        <v>#N/A</v>
      </c>
      <c r="W175" s="688"/>
      <c r="X175" s="697">
        <v>0</v>
      </c>
      <c r="Y175" s="688"/>
      <c r="Z175" s="688"/>
      <c r="AA175" s="688"/>
      <c r="AB175" s="697" t="e">
        <v>#N/A</v>
      </c>
      <c r="AC175" s="835"/>
      <c r="AD175" s="688"/>
    </row>
    <row r="176" spans="1:30" hidden="1">
      <c r="A176" s="515">
        <v>14</v>
      </c>
      <c r="B176" s="515" t="s">
        <v>924</v>
      </c>
      <c r="C176" s="688">
        <v>16</v>
      </c>
      <c r="D176" s="688" t="s">
        <v>1149</v>
      </c>
      <c r="E176" s="688" t="s">
        <v>1708</v>
      </c>
      <c r="F176" s="688">
        <v>14</v>
      </c>
      <c r="G176" s="688" t="s">
        <v>2302</v>
      </c>
      <c r="H176" s="708" t="s">
        <v>1150</v>
      </c>
      <c r="I176" s="679">
        <v>8761</v>
      </c>
      <c r="J176" s="679">
        <v>0</v>
      </c>
      <c r="K176" s="679">
        <v>0</v>
      </c>
      <c r="L176" s="679">
        <v>0</v>
      </c>
      <c r="M176" s="679">
        <v>0</v>
      </c>
      <c r="N176" s="679">
        <v>0</v>
      </c>
      <c r="O176" s="679">
        <v>8761</v>
      </c>
      <c r="P176" s="679">
        <v>0</v>
      </c>
      <c r="Q176" s="679">
        <v>0</v>
      </c>
      <c r="R176" s="697">
        <v>0</v>
      </c>
      <c r="S176" s="697">
        <v>0</v>
      </c>
      <c r="T176" s="697">
        <v>0.78111626248216803</v>
      </c>
      <c r="U176" s="688"/>
      <c r="V176" s="679" t="e">
        <v>#N/A</v>
      </c>
      <c r="W176" s="688"/>
      <c r="X176" s="697">
        <v>0</v>
      </c>
      <c r="Y176" s="688"/>
      <c r="Z176" s="688"/>
      <c r="AA176" s="688"/>
      <c r="AB176" s="697" t="e">
        <v>#N/A</v>
      </c>
      <c r="AC176" s="835" t="s">
        <v>2226</v>
      </c>
      <c r="AD176" s="688"/>
    </row>
    <row r="177" spans="1:30" hidden="1">
      <c r="A177" s="515">
        <v>14</v>
      </c>
      <c r="B177" s="515" t="s">
        <v>924</v>
      </c>
      <c r="C177" s="688">
        <v>17</v>
      </c>
      <c r="D177" s="688" t="s">
        <v>1151</v>
      </c>
      <c r="E177" s="688" t="s">
        <v>1709</v>
      </c>
      <c r="F177" s="688">
        <v>14</v>
      </c>
      <c r="G177" s="688" t="s">
        <v>2302</v>
      </c>
      <c r="H177" s="708" t="s">
        <v>1152</v>
      </c>
      <c r="I177" s="679">
        <v>198</v>
      </c>
      <c r="J177" s="679">
        <v>0</v>
      </c>
      <c r="K177" s="679">
        <v>0</v>
      </c>
      <c r="L177" s="679">
        <v>0</v>
      </c>
      <c r="M177" s="679">
        <v>0</v>
      </c>
      <c r="N177" s="679">
        <v>0</v>
      </c>
      <c r="O177" s="679">
        <v>198</v>
      </c>
      <c r="P177" s="679">
        <v>0</v>
      </c>
      <c r="Q177" s="679">
        <v>0</v>
      </c>
      <c r="R177" s="697">
        <v>0</v>
      </c>
      <c r="S177" s="697">
        <v>0</v>
      </c>
      <c r="T177" s="697">
        <v>0.39600000000000002</v>
      </c>
      <c r="U177" s="688"/>
      <c r="V177" s="679">
        <v>136128.46</v>
      </c>
      <c r="W177" s="688"/>
      <c r="X177" s="697">
        <v>0</v>
      </c>
      <c r="Y177" s="688"/>
      <c r="Z177" s="688"/>
      <c r="AA177" s="688"/>
      <c r="AB177" s="697" t="s">
        <v>1954</v>
      </c>
      <c r="AC177" s="835" t="s">
        <v>2226</v>
      </c>
      <c r="AD177" s="688"/>
    </row>
    <row r="178" spans="1:30" hidden="1">
      <c r="C178" s="688"/>
      <c r="D178" s="688"/>
      <c r="E178" s="688"/>
      <c r="F178" s="688"/>
      <c r="G178" s="701" t="s">
        <v>2241</v>
      </c>
      <c r="H178" s="710"/>
      <c r="I178" s="492">
        <v>33785076</v>
      </c>
      <c r="J178" s="492">
        <v>0</v>
      </c>
      <c r="K178" s="492">
        <v>0</v>
      </c>
      <c r="L178" s="492">
        <v>0</v>
      </c>
      <c r="M178" s="649">
        <v>0</v>
      </c>
      <c r="N178" s="492">
        <v>726500</v>
      </c>
      <c r="O178" s="492">
        <v>33058576</v>
      </c>
      <c r="P178" s="492">
        <v>121128.22702229999</v>
      </c>
      <c r="Q178" s="492">
        <v>1414372.8636436998</v>
      </c>
      <c r="R178" s="493">
        <v>2.2771692799999994</v>
      </c>
      <c r="S178" s="493">
        <v>2.2333650074551592</v>
      </c>
      <c r="T178" s="626"/>
      <c r="U178" s="688"/>
      <c r="V178" s="679" t="e">
        <v>#N/A</v>
      </c>
      <c r="W178" s="688">
        <v>0</v>
      </c>
      <c r="X178" s="697">
        <v>0</v>
      </c>
      <c r="Y178" s="688">
        <v>0</v>
      </c>
      <c r="Z178" s="688">
        <v>0</v>
      </c>
      <c r="AA178" s="688">
        <v>0</v>
      </c>
      <c r="AB178" s="697" t="e">
        <v>#N/A</v>
      </c>
      <c r="AC178" s="835">
        <v>0</v>
      </c>
      <c r="AD178" s="688">
        <v>0</v>
      </c>
    </row>
    <row r="179" spans="1:30" hidden="1">
      <c r="C179" s="688"/>
      <c r="D179" s="688"/>
      <c r="E179" s="688"/>
      <c r="F179" s="688"/>
      <c r="G179" s="701"/>
      <c r="H179" s="693" t="s">
        <v>2179</v>
      </c>
      <c r="I179" s="625"/>
      <c r="J179" s="625"/>
      <c r="K179" s="625"/>
      <c r="L179" s="625"/>
      <c r="M179" s="679"/>
      <c r="N179" s="625"/>
      <c r="O179" s="625"/>
      <c r="P179" s="625"/>
      <c r="Q179" s="625"/>
      <c r="R179" s="626"/>
      <c r="S179" s="626"/>
      <c r="T179" s="626"/>
      <c r="U179" s="688"/>
      <c r="V179" s="679"/>
      <c r="W179" s="688"/>
      <c r="X179" s="697"/>
      <c r="Y179" s="688"/>
      <c r="Z179" s="688"/>
      <c r="AA179" s="688"/>
      <c r="AB179" s="697"/>
      <c r="AC179" s="835"/>
      <c r="AD179" s="688"/>
    </row>
    <row r="180" spans="1:30" hidden="1">
      <c r="A180" s="515">
        <v>6</v>
      </c>
      <c r="B180" s="515" t="s">
        <v>899</v>
      </c>
      <c r="C180" s="688">
        <v>18</v>
      </c>
      <c r="D180" s="688" t="s">
        <v>1068</v>
      </c>
      <c r="E180" s="688" t="s">
        <v>1642</v>
      </c>
      <c r="F180" s="688">
        <v>15</v>
      </c>
      <c r="G180" s="688" t="s">
        <v>2179</v>
      </c>
      <c r="H180" s="708" t="s">
        <v>631</v>
      </c>
      <c r="I180" s="679">
        <v>66956</v>
      </c>
      <c r="J180" s="679">
        <v>0</v>
      </c>
      <c r="K180" s="679">
        <v>0</v>
      </c>
      <c r="L180" s="679">
        <v>0</v>
      </c>
      <c r="M180" s="679">
        <v>0</v>
      </c>
      <c r="N180" s="679">
        <v>0</v>
      </c>
      <c r="O180" s="679">
        <v>66956</v>
      </c>
      <c r="P180" s="679">
        <v>2457.0147148000001</v>
      </c>
      <c r="Q180" s="679">
        <v>11705.24792</v>
      </c>
      <c r="R180" s="697">
        <v>1.8845689999999998E-2</v>
      </c>
      <c r="S180" s="697">
        <v>1.8483167897302671E-2</v>
      </c>
      <c r="T180" s="697">
        <v>5.8465367067606799E-2</v>
      </c>
      <c r="U180" s="688"/>
      <c r="V180" s="679">
        <v>14885886.42</v>
      </c>
      <c r="W180" s="688"/>
      <c r="X180" s="697">
        <v>0</v>
      </c>
      <c r="Y180" s="688"/>
      <c r="Z180" s="688"/>
      <c r="AA180" s="688"/>
      <c r="AB180" s="697" t="s">
        <v>1954</v>
      </c>
      <c r="AC180" s="835"/>
      <c r="AD180" s="688"/>
    </row>
    <row r="181" spans="1:30" hidden="1">
      <c r="A181" s="515">
        <v>6</v>
      </c>
      <c r="B181" s="515" t="s">
        <v>899</v>
      </c>
      <c r="C181" s="688">
        <v>19</v>
      </c>
      <c r="D181" s="818" t="s">
        <v>1644</v>
      </c>
      <c r="E181" s="688" t="s">
        <v>1645</v>
      </c>
      <c r="F181" s="688">
        <v>15</v>
      </c>
      <c r="G181" s="688" t="s">
        <v>2179</v>
      </c>
      <c r="H181" s="708" t="s">
        <v>1646</v>
      </c>
      <c r="I181" s="679">
        <v>447020</v>
      </c>
      <c r="J181" s="679">
        <v>0</v>
      </c>
      <c r="K181" s="679">
        <v>0</v>
      </c>
      <c r="L181" s="679">
        <v>0</v>
      </c>
      <c r="M181" s="679">
        <v>0</v>
      </c>
      <c r="N181" s="679">
        <v>0</v>
      </c>
      <c r="O181" s="679">
        <v>447020</v>
      </c>
      <c r="P181" s="679">
        <v>5223.0528408</v>
      </c>
      <c r="Q181" s="679">
        <v>64817.9</v>
      </c>
      <c r="R181" s="697">
        <v>0.10435815</v>
      </c>
      <c r="S181" s="697">
        <v>0.10235068378206337</v>
      </c>
      <c r="T181" s="697">
        <v>7.7154237191890906E-2</v>
      </c>
      <c r="U181" s="688"/>
      <c r="V181" s="679">
        <v>81695186.930000007</v>
      </c>
      <c r="W181" s="688"/>
      <c r="X181" s="697">
        <v>0</v>
      </c>
      <c r="Y181" s="688"/>
      <c r="Z181" s="688"/>
      <c r="AA181" s="688"/>
      <c r="AB181" s="697" t="s">
        <v>1954</v>
      </c>
      <c r="AC181" s="835"/>
      <c r="AD181" s="688"/>
    </row>
    <row r="182" spans="1:30" hidden="1">
      <c r="A182" s="515">
        <v>6</v>
      </c>
      <c r="B182" s="515" t="s">
        <v>899</v>
      </c>
      <c r="C182" s="688">
        <v>20</v>
      </c>
      <c r="D182" s="688" t="s">
        <v>900</v>
      </c>
      <c r="E182" s="688" t="s">
        <v>1648</v>
      </c>
      <c r="F182" s="688">
        <v>15</v>
      </c>
      <c r="G182" s="688" t="s">
        <v>2179</v>
      </c>
      <c r="H182" s="708" t="s">
        <v>634</v>
      </c>
      <c r="I182" s="679">
        <v>14521858</v>
      </c>
      <c r="J182" s="679">
        <v>0</v>
      </c>
      <c r="K182" s="679">
        <v>0</v>
      </c>
      <c r="L182" s="679">
        <v>0</v>
      </c>
      <c r="M182" s="679">
        <v>0</v>
      </c>
      <c r="N182" s="679">
        <v>1718500</v>
      </c>
      <c r="O182" s="679">
        <v>12803358</v>
      </c>
      <c r="P182" s="679">
        <v>187529.05052230001</v>
      </c>
      <c r="Q182" s="679">
        <v>1103905.52676</v>
      </c>
      <c r="R182" s="697">
        <v>1.77731051</v>
      </c>
      <c r="S182" s="697">
        <v>1.7431216607555142</v>
      </c>
      <c r="T182" s="697">
        <v>7.2486102453747003</v>
      </c>
      <c r="U182" s="688"/>
      <c r="V182" s="679">
        <v>342278510.74000001</v>
      </c>
      <c r="W182" s="688"/>
      <c r="X182" s="697">
        <v>0</v>
      </c>
      <c r="Y182" s="688"/>
      <c r="Z182" s="688"/>
      <c r="AA182" s="688"/>
      <c r="AB182" s="697" t="s">
        <v>1954</v>
      </c>
      <c r="AC182" s="835"/>
      <c r="AD182" s="688"/>
    </row>
    <row r="183" spans="1:30" hidden="1">
      <c r="A183" s="515">
        <v>6</v>
      </c>
      <c r="B183" s="515" t="s">
        <v>899</v>
      </c>
      <c r="C183" s="688">
        <v>21</v>
      </c>
      <c r="D183" s="688" t="s">
        <v>901</v>
      </c>
      <c r="E183" s="688" t="s">
        <v>1544</v>
      </c>
      <c r="F183" s="688">
        <v>15</v>
      </c>
      <c r="G183" s="688" t="s">
        <v>2179</v>
      </c>
      <c r="H183" s="708" t="s">
        <v>902</v>
      </c>
      <c r="I183" s="679">
        <v>2063181</v>
      </c>
      <c r="J183" s="679">
        <v>0</v>
      </c>
      <c r="K183" s="679">
        <v>0</v>
      </c>
      <c r="L183" s="679">
        <v>0</v>
      </c>
      <c r="M183" s="679">
        <v>0</v>
      </c>
      <c r="N183" s="679">
        <v>200000</v>
      </c>
      <c r="O183" s="679">
        <v>1863181</v>
      </c>
      <c r="P183" s="679">
        <v>60715.866730899994</v>
      </c>
      <c r="Q183" s="679">
        <v>255293.06062</v>
      </c>
      <c r="R183" s="697">
        <v>0.41102706</v>
      </c>
      <c r="S183" s="697">
        <v>0.40312042382231994</v>
      </c>
      <c r="T183" s="697">
        <v>0.42526815197054801</v>
      </c>
      <c r="U183" s="688"/>
      <c r="V183" s="679">
        <v>57463341.229999997</v>
      </c>
      <c r="W183" s="688"/>
      <c r="X183" s="697">
        <v>0</v>
      </c>
      <c r="Y183" s="688"/>
      <c r="Z183" s="688"/>
      <c r="AA183" s="688"/>
      <c r="AB183" s="697" t="s">
        <v>1954</v>
      </c>
      <c r="AC183" s="835"/>
      <c r="AD183" s="688"/>
    </row>
    <row r="184" spans="1:30" hidden="1">
      <c r="A184" s="515">
        <v>6</v>
      </c>
      <c r="B184" s="515" t="s">
        <v>899</v>
      </c>
      <c r="C184" s="688">
        <v>22</v>
      </c>
      <c r="D184" s="688" t="s">
        <v>1072</v>
      </c>
      <c r="E184" s="688" t="s">
        <v>1545</v>
      </c>
      <c r="F184" s="688">
        <v>15</v>
      </c>
      <c r="G184" s="688" t="s">
        <v>2179</v>
      </c>
      <c r="H184" s="708" t="s">
        <v>636</v>
      </c>
      <c r="I184" s="679">
        <v>2771867</v>
      </c>
      <c r="J184" s="679">
        <v>440000</v>
      </c>
      <c r="K184" s="679">
        <v>0</v>
      </c>
      <c r="L184" s="679">
        <v>0</v>
      </c>
      <c r="M184" s="679">
        <v>0</v>
      </c>
      <c r="N184" s="679">
        <v>0</v>
      </c>
      <c r="O184" s="679">
        <v>3211867</v>
      </c>
      <c r="P184" s="679">
        <v>82064.138451799998</v>
      </c>
      <c r="Q184" s="679">
        <v>107533.30716</v>
      </c>
      <c r="R184" s="697">
        <v>0.17313083000000001</v>
      </c>
      <c r="S184" s="697">
        <v>0.16980043347860158</v>
      </c>
      <c r="T184" s="697">
        <v>0.24129132867328201</v>
      </c>
      <c r="U184" s="688"/>
      <c r="V184" s="679">
        <v>4064066.6</v>
      </c>
      <c r="W184" s="688"/>
      <c r="X184" s="697">
        <v>0</v>
      </c>
      <c r="Y184" s="688"/>
      <c r="Z184" s="688"/>
      <c r="AA184" s="688"/>
      <c r="AB184" s="697" t="s">
        <v>1954</v>
      </c>
      <c r="AC184" s="838"/>
      <c r="AD184" s="688"/>
    </row>
    <row r="185" spans="1:30" hidden="1">
      <c r="A185" s="515">
        <v>6</v>
      </c>
      <c r="B185" s="515" t="s">
        <v>899</v>
      </c>
      <c r="C185" s="688">
        <v>23</v>
      </c>
      <c r="D185" s="688" t="s">
        <v>1073</v>
      </c>
      <c r="E185" s="688" t="s">
        <v>1653</v>
      </c>
      <c r="F185" s="688">
        <v>15</v>
      </c>
      <c r="G185" s="688" t="s">
        <v>2179</v>
      </c>
      <c r="H185" s="708" t="s">
        <v>637</v>
      </c>
      <c r="I185" s="679">
        <v>1161655</v>
      </c>
      <c r="J185" s="679">
        <v>0</v>
      </c>
      <c r="K185" s="679">
        <v>0</v>
      </c>
      <c r="L185" s="679">
        <v>0</v>
      </c>
      <c r="M185" s="679">
        <v>0</v>
      </c>
      <c r="N185" s="679">
        <v>0</v>
      </c>
      <c r="O185" s="679">
        <v>1161655</v>
      </c>
      <c r="P185" s="679">
        <v>4530.4546682999999</v>
      </c>
      <c r="Q185" s="679">
        <v>92758.151750000005</v>
      </c>
      <c r="R185" s="697">
        <v>0.14934252000000001</v>
      </c>
      <c r="S185" s="697">
        <v>0.14646972916390222</v>
      </c>
      <c r="T185" s="697">
        <v>2.3158991228070098</v>
      </c>
      <c r="U185" s="688"/>
      <c r="V185" s="679">
        <v>50813392.350000001</v>
      </c>
      <c r="W185" s="688"/>
      <c r="X185" s="697">
        <v>0</v>
      </c>
      <c r="Y185" s="688"/>
      <c r="Z185" s="688"/>
      <c r="AA185" s="688"/>
      <c r="AB185" s="697" t="s">
        <v>1954</v>
      </c>
      <c r="AC185" s="835"/>
      <c r="AD185" s="688"/>
    </row>
    <row r="186" spans="1:30" hidden="1">
      <c r="A186" s="515">
        <v>6</v>
      </c>
      <c r="B186" s="515" t="s">
        <v>899</v>
      </c>
      <c r="C186" s="688">
        <v>24</v>
      </c>
      <c r="D186" s="818" t="s">
        <v>1074</v>
      </c>
      <c r="E186" s="688" t="s">
        <v>1654</v>
      </c>
      <c r="F186" s="688">
        <v>15</v>
      </c>
      <c r="G186" s="688" t="s">
        <v>2179</v>
      </c>
      <c r="H186" s="708" t="s">
        <v>638</v>
      </c>
      <c r="I186" s="679">
        <v>102600</v>
      </c>
      <c r="J186" s="679">
        <v>0</v>
      </c>
      <c r="K186" s="679">
        <v>0</v>
      </c>
      <c r="L186" s="679">
        <v>0</v>
      </c>
      <c r="M186" s="679">
        <v>0</v>
      </c>
      <c r="N186" s="679">
        <v>6100</v>
      </c>
      <c r="O186" s="679">
        <v>96500</v>
      </c>
      <c r="P186" s="679">
        <v>7614.8159937</v>
      </c>
      <c r="Q186" s="679">
        <v>18427.64</v>
      </c>
      <c r="R186" s="697">
        <v>2.9668880000000002E-2</v>
      </c>
      <c r="S186" s="697">
        <v>2.9098158911191229E-2</v>
      </c>
      <c r="T186" s="697">
        <v>6.24560704064369E-2</v>
      </c>
      <c r="U186" s="688"/>
      <c r="V186" s="679">
        <v>1219218.3999999999</v>
      </c>
      <c r="W186" s="688"/>
      <c r="X186" s="697">
        <v>0</v>
      </c>
      <c r="Y186" s="688"/>
      <c r="Z186" s="688"/>
      <c r="AA186" s="688"/>
      <c r="AB186" s="697" t="s">
        <v>1954</v>
      </c>
      <c r="AC186" s="835"/>
      <c r="AD186" s="688"/>
    </row>
    <row r="187" spans="1:30" hidden="1">
      <c r="A187" s="515">
        <v>6</v>
      </c>
      <c r="B187" s="515" t="s">
        <v>899</v>
      </c>
      <c r="C187" s="688">
        <v>25</v>
      </c>
      <c r="D187" s="688" t="s">
        <v>2242</v>
      </c>
      <c r="E187" s="688" t="s">
        <v>1655</v>
      </c>
      <c r="F187" s="688">
        <v>15</v>
      </c>
      <c r="G187" s="688" t="s">
        <v>2179</v>
      </c>
      <c r="H187" s="708" t="s">
        <v>2243</v>
      </c>
      <c r="I187" s="679">
        <v>5126952</v>
      </c>
      <c r="J187" s="679">
        <v>0</v>
      </c>
      <c r="K187" s="679">
        <v>0</v>
      </c>
      <c r="L187" s="679">
        <v>0</v>
      </c>
      <c r="M187" s="679">
        <v>0</v>
      </c>
      <c r="N187" s="679">
        <v>0</v>
      </c>
      <c r="O187" s="679">
        <v>5126952</v>
      </c>
      <c r="P187" s="679">
        <v>9638.6698745000012</v>
      </c>
      <c r="Q187" s="679">
        <v>92797.831200000001</v>
      </c>
      <c r="R187" s="697">
        <v>0.14940640999999999</v>
      </c>
      <c r="S187" s="697">
        <v>0.14653238498643884</v>
      </c>
      <c r="T187" s="697">
        <v>0.39058191307699802</v>
      </c>
      <c r="U187" s="688"/>
      <c r="V187" s="679" t="e">
        <v>#N/A</v>
      </c>
      <c r="W187" s="688"/>
      <c r="X187" s="697">
        <v>0</v>
      </c>
      <c r="Y187" s="688"/>
      <c r="Z187" s="688"/>
      <c r="AA187" s="688"/>
      <c r="AB187" s="697" t="e">
        <v>#N/A</v>
      </c>
      <c r="AC187" s="835"/>
      <c r="AD187" s="688"/>
    </row>
    <row r="188" spans="1:30" hidden="1">
      <c r="A188" s="515">
        <v>6</v>
      </c>
      <c r="B188" s="515" t="s">
        <v>899</v>
      </c>
      <c r="C188" s="688">
        <v>26</v>
      </c>
      <c r="D188" s="688" t="s">
        <v>903</v>
      </c>
      <c r="E188" s="688" t="s">
        <v>1547</v>
      </c>
      <c r="F188" s="688">
        <v>15</v>
      </c>
      <c r="G188" s="688" t="s">
        <v>2179</v>
      </c>
      <c r="H188" s="708" t="s">
        <v>640</v>
      </c>
      <c r="I188" s="679">
        <v>1688235</v>
      </c>
      <c r="J188" s="679">
        <v>0</v>
      </c>
      <c r="K188" s="679">
        <v>0</v>
      </c>
      <c r="L188" s="679">
        <v>0</v>
      </c>
      <c r="M188" s="679">
        <v>0</v>
      </c>
      <c r="N188" s="679">
        <v>25000</v>
      </c>
      <c r="O188" s="679">
        <v>1663235</v>
      </c>
      <c r="P188" s="679">
        <v>144600.32779800001</v>
      </c>
      <c r="Q188" s="679">
        <v>876025.87450000003</v>
      </c>
      <c r="R188" s="697">
        <v>1.4104196</v>
      </c>
      <c r="S188" s="697">
        <v>1.3832883704324737</v>
      </c>
      <c r="T188" s="697">
        <v>0.51433629686895999</v>
      </c>
      <c r="U188" s="688"/>
      <c r="V188" s="679">
        <v>183811303.18000001</v>
      </c>
      <c r="W188" s="688"/>
      <c r="X188" s="697">
        <v>0</v>
      </c>
      <c r="Y188" s="688"/>
      <c r="Z188" s="688"/>
      <c r="AA188" s="688"/>
      <c r="AB188" s="697" t="s">
        <v>1954</v>
      </c>
      <c r="AC188" s="835"/>
      <c r="AD188" s="688"/>
    </row>
    <row r="189" spans="1:30" hidden="1">
      <c r="A189" s="515">
        <v>6</v>
      </c>
      <c r="B189" s="515" t="s">
        <v>899</v>
      </c>
      <c r="C189" s="688">
        <v>27</v>
      </c>
      <c r="D189" s="688" t="s">
        <v>904</v>
      </c>
      <c r="E189" s="688" t="s">
        <v>1656</v>
      </c>
      <c r="F189" s="688">
        <v>15</v>
      </c>
      <c r="G189" s="688" t="s">
        <v>2179</v>
      </c>
      <c r="H189" s="708" t="s">
        <v>641</v>
      </c>
      <c r="I189" s="679">
        <v>249746</v>
      </c>
      <c r="J189" s="679">
        <v>0</v>
      </c>
      <c r="K189" s="679">
        <v>0</v>
      </c>
      <c r="L189" s="679">
        <v>0</v>
      </c>
      <c r="M189" s="679">
        <v>0</v>
      </c>
      <c r="N189" s="679">
        <v>0</v>
      </c>
      <c r="O189" s="679">
        <v>249746</v>
      </c>
      <c r="P189" s="679">
        <v>577.62362719999999</v>
      </c>
      <c r="Q189" s="679">
        <v>17117.590840000001</v>
      </c>
      <c r="R189" s="697">
        <v>2.7559670000000001E-2</v>
      </c>
      <c r="S189" s="697">
        <v>2.7029526213832668E-2</v>
      </c>
      <c r="T189" s="697">
        <v>4.7324229123806502E-2</v>
      </c>
      <c r="U189" s="688"/>
      <c r="V189" s="679">
        <v>45961101.600000001</v>
      </c>
      <c r="W189" s="688"/>
      <c r="X189" s="697">
        <v>0</v>
      </c>
      <c r="Y189" s="688"/>
      <c r="Z189" s="688"/>
      <c r="AA189" s="688"/>
      <c r="AB189" s="697" t="s">
        <v>1954</v>
      </c>
      <c r="AC189" s="835"/>
      <c r="AD189" s="688"/>
    </row>
    <row r="190" spans="1:30" hidden="1">
      <c r="A190" s="515">
        <v>6</v>
      </c>
      <c r="B190" s="515" t="s">
        <v>899</v>
      </c>
      <c r="C190" s="688">
        <v>28</v>
      </c>
      <c r="D190" s="688" t="s">
        <v>1076</v>
      </c>
      <c r="E190" s="688" t="s">
        <v>1657</v>
      </c>
      <c r="F190" s="688">
        <v>15</v>
      </c>
      <c r="G190" s="688" t="s">
        <v>2179</v>
      </c>
      <c r="H190" s="708" t="s">
        <v>642</v>
      </c>
      <c r="I190" s="679">
        <v>429444</v>
      </c>
      <c r="J190" s="679">
        <v>0</v>
      </c>
      <c r="K190" s="679">
        <v>0</v>
      </c>
      <c r="L190" s="679">
        <v>0</v>
      </c>
      <c r="M190" s="679">
        <v>0</v>
      </c>
      <c r="N190" s="679">
        <v>0</v>
      </c>
      <c r="O190" s="679">
        <v>429444</v>
      </c>
      <c r="P190" s="679">
        <v>1417.1652801</v>
      </c>
      <c r="Q190" s="679">
        <v>37249.972560000002</v>
      </c>
      <c r="R190" s="697">
        <v>5.9973220000000001E-2</v>
      </c>
      <c r="S190" s="697">
        <v>5.881955698007954E-2</v>
      </c>
      <c r="T190" s="697">
        <v>0.18905844979150199</v>
      </c>
      <c r="U190" s="688"/>
      <c r="V190" s="679">
        <v>27894473.850000001</v>
      </c>
      <c r="W190" s="688"/>
      <c r="X190" s="697">
        <v>0</v>
      </c>
      <c r="Y190" s="688"/>
      <c r="Z190" s="688"/>
      <c r="AA190" s="688"/>
      <c r="AB190" s="697" t="s">
        <v>1954</v>
      </c>
      <c r="AC190" s="835"/>
      <c r="AD190" s="688"/>
    </row>
    <row r="191" spans="1:30" hidden="1">
      <c r="A191" s="515">
        <v>6</v>
      </c>
      <c r="B191" s="515" t="s">
        <v>899</v>
      </c>
      <c r="C191" s="688">
        <v>29</v>
      </c>
      <c r="D191" s="688" t="s">
        <v>1082</v>
      </c>
      <c r="E191" s="688" t="s">
        <v>1660</v>
      </c>
      <c r="F191" s="688">
        <v>15</v>
      </c>
      <c r="G191" s="688" t="s">
        <v>2179</v>
      </c>
      <c r="H191" s="708" t="s">
        <v>644</v>
      </c>
      <c r="I191" s="679">
        <v>3186580</v>
      </c>
      <c r="J191" s="679">
        <v>0</v>
      </c>
      <c r="K191" s="679">
        <v>0</v>
      </c>
      <c r="L191" s="679">
        <v>0</v>
      </c>
      <c r="M191" s="679">
        <v>0</v>
      </c>
      <c r="N191" s="679">
        <v>21000</v>
      </c>
      <c r="O191" s="679">
        <v>3165580</v>
      </c>
      <c r="P191" s="679">
        <v>56681.994239699998</v>
      </c>
      <c r="Q191" s="679">
        <v>89554.258199999997</v>
      </c>
      <c r="R191" s="697">
        <v>0.14418418999999999</v>
      </c>
      <c r="S191" s="697">
        <v>0.14141062210231209</v>
      </c>
      <c r="T191" s="697">
        <v>3.17453218074971</v>
      </c>
      <c r="U191" s="688"/>
      <c r="V191" s="679" t="e">
        <v>#N/A</v>
      </c>
      <c r="W191" s="688"/>
      <c r="X191" s="697">
        <v>0</v>
      </c>
      <c r="Y191" s="688"/>
      <c r="Z191" s="688"/>
      <c r="AA191" s="688"/>
      <c r="AB191" s="697" t="e">
        <v>#N/A</v>
      </c>
      <c r="AC191" s="835"/>
      <c r="AD191" s="688"/>
    </row>
    <row r="192" spans="1:30" hidden="1">
      <c r="A192" s="515">
        <v>6</v>
      </c>
      <c r="B192" s="515" t="s">
        <v>899</v>
      </c>
      <c r="C192" s="688">
        <v>30</v>
      </c>
      <c r="D192" s="688" t="s">
        <v>1083</v>
      </c>
      <c r="E192" s="688" t="s">
        <v>1661</v>
      </c>
      <c r="F192" s="688">
        <v>15</v>
      </c>
      <c r="G192" s="688" t="s">
        <v>2179</v>
      </c>
      <c r="H192" s="708" t="s">
        <v>645</v>
      </c>
      <c r="I192" s="679">
        <v>486248</v>
      </c>
      <c r="J192" s="679">
        <v>0</v>
      </c>
      <c r="K192" s="679">
        <v>0</v>
      </c>
      <c r="L192" s="679">
        <v>0</v>
      </c>
      <c r="M192" s="679">
        <v>0</v>
      </c>
      <c r="N192" s="679">
        <v>0</v>
      </c>
      <c r="O192" s="679">
        <v>486248</v>
      </c>
      <c r="P192" s="679">
        <v>0</v>
      </c>
      <c r="Q192" s="679">
        <v>213.94911999999999</v>
      </c>
      <c r="R192" s="697">
        <v>3.4445999999999999E-4</v>
      </c>
      <c r="S192" s="697">
        <v>3.3783628791692923E-4</v>
      </c>
      <c r="T192" s="697">
        <v>0.11365223092358399</v>
      </c>
      <c r="U192" s="688"/>
      <c r="V192" s="679">
        <v>40697309.890000001</v>
      </c>
      <c r="W192" s="688"/>
      <c r="X192" s="697">
        <v>0</v>
      </c>
      <c r="Y192" s="688"/>
      <c r="Z192" s="688"/>
      <c r="AA192" s="688"/>
      <c r="AB192" s="697" t="s">
        <v>1954</v>
      </c>
      <c r="AC192" s="835"/>
      <c r="AD192" s="688"/>
    </row>
    <row r="193" spans="1:30" hidden="1">
      <c r="C193" s="688"/>
      <c r="D193" s="688"/>
      <c r="E193" s="688"/>
      <c r="F193" s="688"/>
      <c r="G193" s="701" t="s">
        <v>2180</v>
      </c>
      <c r="H193" s="710"/>
      <c r="I193" s="492">
        <v>32302342</v>
      </c>
      <c r="J193" s="492">
        <v>440000</v>
      </c>
      <c r="K193" s="492">
        <v>0</v>
      </c>
      <c r="L193" s="492">
        <v>0</v>
      </c>
      <c r="M193" s="649">
        <v>0</v>
      </c>
      <c r="N193" s="492">
        <v>1970600</v>
      </c>
      <c r="O193" s="492">
        <v>30771742</v>
      </c>
      <c r="P193" s="492">
        <v>563050.17474210006</v>
      </c>
      <c r="Q193" s="492">
        <v>2767400.3106300002</v>
      </c>
      <c r="R193" s="493">
        <v>4.4555711899999988</v>
      </c>
      <c r="S193" s="493">
        <v>4.3698625548139489</v>
      </c>
      <c r="T193" s="626"/>
      <c r="U193" s="688"/>
      <c r="V193" s="679" t="e">
        <v>#N/A</v>
      </c>
      <c r="W193" s="688">
        <v>0</v>
      </c>
      <c r="X193" s="697">
        <v>0</v>
      </c>
      <c r="Y193" s="688">
        <v>0</v>
      </c>
      <c r="Z193" s="688">
        <v>0</v>
      </c>
      <c r="AA193" s="688">
        <v>0</v>
      </c>
      <c r="AB193" s="697" t="e">
        <v>#N/A</v>
      </c>
      <c r="AC193" s="835">
        <v>0</v>
      </c>
      <c r="AD193" s="688">
        <v>0</v>
      </c>
    </row>
    <row r="194" spans="1:30" hidden="1">
      <c r="C194" s="688"/>
      <c r="D194" s="688"/>
      <c r="E194" s="688"/>
      <c r="F194" s="688"/>
      <c r="G194" s="701"/>
      <c r="H194" s="693" t="s">
        <v>954</v>
      </c>
      <c r="I194" s="625"/>
      <c r="J194" s="625"/>
      <c r="K194" s="625"/>
      <c r="L194" s="625"/>
      <c r="M194" s="679"/>
      <c r="N194" s="625"/>
      <c r="O194" s="625"/>
      <c r="P194" s="625"/>
      <c r="Q194" s="625"/>
      <c r="R194" s="626"/>
      <c r="S194" s="626"/>
      <c r="T194" s="626"/>
      <c r="U194" s="688"/>
      <c r="V194" s="679"/>
      <c r="W194" s="688"/>
      <c r="X194" s="697"/>
      <c r="Y194" s="688"/>
      <c r="Z194" s="688"/>
      <c r="AA194" s="688"/>
      <c r="AB194" s="697"/>
      <c r="AC194" s="835"/>
      <c r="AD194" s="688"/>
    </row>
    <row r="195" spans="1:30" hidden="1">
      <c r="A195" s="515">
        <v>18</v>
      </c>
      <c r="B195" s="515" t="s">
        <v>954</v>
      </c>
      <c r="C195" s="688">
        <v>31</v>
      </c>
      <c r="D195" s="688" t="s">
        <v>955</v>
      </c>
      <c r="E195" s="688" t="s">
        <v>1570</v>
      </c>
      <c r="F195" s="688">
        <v>16</v>
      </c>
      <c r="G195" s="688" t="s">
        <v>954</v>
      </c>
      <c r="H195" s="708" t="s">
        <v>956</v>
      </c>
      <c r="I195" s="679">
        <v>1813539</v>
      </c>
      <c r="J195" s="679">
        <v>0</v>
      </c>
      <c r="K195" s="679">
        <v>0</v>
      </c>
      <c r="L195" s="679">
        <v>0</v>
      </c>
      <c r="M195" s="679">
        <v>0</v>
      </c>
      <c r="N195" s="679">
        <v>0</v>
      </c>
      <c r="O195" s="679">
        <v>1813539</v>
      </c>
      <c r="P195" s="679">
        <v>89919.274912699999</v>
      </c>
      <c r="Q195" s="679">
        <v>1837640.93331</v>
      </c>
      <c r="R195" s="697">
        <v>2.9586395400000001</v>
      </c>
      <c r="S195" s="697">
        <v>2.9017263143389034</v>
      </c>
      <c r="T195" s="697">
        <v>0.70981722452756102</v>
      </c>
      <c r="U195" s="688"/>
      <c r="V195" s="679">
        <v>124780141.08</v>
      </c>
      <c r="W195" s="688"/>
      <c r="X195" s="697">
        <v>0</v>
      </c>
      <c r="Y195" s="688"/>
      <c r="Z195" s="688"/>
      <c r="AA195" s="688"/>
      <c r="AB195" s="697" t="s">
        <v>1954</v>
      </c>
      <c r="AC195" s="835"/>
      <c r="AD195" s="688"/>
    </row>
    <row r="196" spans="1:30" hidden="1">
      <c r="C196" s="688"/>
      <c r="D196" s="688"/>
      <c r="E196" s="688"/>
      <c r="F196" s="688"/>
      <c r="G196" s="701" t="s">
        <v>957</v>
      </c>
      <c r="H196" s="710"/>
      <c r="I196" s="492">
        <v>1813539</v>
      </c>
      <c r="J196" s="492">
        <v>0</v>
      </c>
      <c r="K196" s="492">
        <v>0</v>
      </c>
      <c r="L196" s="492">
        <v>0</v>
      </c>
      <c r="M196" s="649">
        <v>0</v>
      </c>
      <c r="N196" s="492">
        <v>0</v>
      </c>
      <c r="O196" s="492">
        <v>1813539</v>
      </c>
      <c r="P196" s="492">
        <v>89919.274912699999</v>
      </c>
      <c r="Q196" s="492">
        <v>1837640.93331</v>
      </c>
      <c r="R196" s="493">
        <v>2.9586395400000001</v>
      </c>
      <c r="S196" s="493">
        <v>2.9017263143389034</v>
      </c>
      <c r="T196" s="626"/>
      <c r="U196" s="688"/>
      <c r="V196" s="679">
        <v>124780141.08</v>
      </c>
      <c r="W196" s="688">
        <v>0</v>
      </c>
      <c r="X196" s="697">
        <v>0</v>
      </c>
      <c r="Y196" s="688">
        <v>0</v>
      </c>
      <c r="Z196" s="688">
        <v>0</v>
      </c>
      <c r="AA196" s="688">
        <v>0</v>
      </c>
      <c r="AB196" s="697">
        <v>0</v>
      </c>
      <c r="AC196" s="835">
        <v>0</v>
      </c>
      <c r="AD196" s="688">
        <v>0</v>
      </c>
    </row>
    <row r="197" spans="1:30" hidden="1">
      <c r="C197" s="688"/>
      <c r="D197" s="688"/>
      <c r="E197" s="688"/>
      <c r="F197" s="688"/>
      <c r="G197" s="701"/>
      <c r="H197" s="693" t="s">
        <v>2181</v>
      </c>
      <c r="I197" s="625"/>
      <c r="J197" s="625"/>
      <c r="K197" s="625"/>
      <c r="L197" s="625"/>
      <c r="M197" s="679"/>
      <c r="N197" s="625"/>
      <c r="O197" s="625"/>
      <c r="P197" s="625"/>
      <c r="Q197" s="625"/>
      <c r="R197" s="626"/>
      <c r="S197" s="626"/>
      <c r="T197" s="626"/>
      <c r="U197" s="688"/>
      <c r="V197" s="679"/>
      <c r="W197" s="688"/>
      <c r="X197" s="697"/>
      <c r="Y197" s="688"/>
      <c r="Z197" s="688"/>
      <c r="AA197" s="688"/>
      <c r="AB197" s="697"/>
      <c r="AC197" s="835"/>
      <c r="AD197" s="688"/>
    </row>
    <row r="198" spans="1:30" hidden="1">
      <c r="A198" s="515">
        <v>2</v>
      </c>
      <c r="B198" s="515" t="s">
        <v>867</v>
      </c>
      <c r="C198" s="688">
        <v>32</v>
      </c>
      <c r="D198" s="688" t="s">
        <v>868</v>
      </c>
      <c r="E198" s="688" t="s">
        <v>1529</v>
      </c>
      <c r="F198" s="688">
        <v>17</v>
      </c>
      <c r="G198" s="688" t="s">
        <v>2181</v>
      </c>
      <c r="H198" s="708" t="s">
        <v>610</v>
      </c>
      <c r="I198" s="679">
        <v>2870757</v>
      </c>
      <c r="J198" s="679">
        <v>0</v>
      </c>
      <c r="K198" s="679">
        <v>0</v>
      </c>
      <c r="L198" s="679">
        <v>0</v>
      </c>
      <c r="M198" s="679">
        <v>0</v>
      </c>
      <c r="N198" s="679">
        <v>788900</v>
      </c>
      <c r="O198" s="679">
        <v>2081857</v>
      </c>
      <c r="P198" s="679">
        <v>192070.3528243</v>
      </c>
      <c r="Q198" s="679">
        <v>397613.86843000003</v>
      </c>
      <c r="R198" s="697">
        <v>0.64016647000000004</v>
      </c>
      <c r="S198" s="697">
        <v>0.62785204881740819</v>
      </c>
      <c r="T198" s="697">
        <v>2.44082984535659</v>
      </c>
      <c r="U198" s="688"/>
      <c r="V198" s="679">
        <v>88347072.459999993</v>
      </c>
      <c r="W198" s="688"/>
      <c r="X198" s="697">
        <v>0</v>
      </c>
      <c r="Y198" s="688"/>
      <c r="Z198" s="688"/>
      <c r="AA198" s="688"/>
      <c r="AB198" s="697" t="s">
        <v>1954</v>
      </c>
      <c r="AC198" s="835"/>
      <c r="AD198" s="688"/>
    </row>
    <row r="199" spans="1:30" hidden="1">
      <c r="A199" s="515">
        <v>2</v>
      </c>
      <c r="B199" s="515" t="s">
        <v>867</v>
      </c>
      <c r="C199" s="688">
        <v>33</v>
      </c>
      <c r="D199" s="688" t="s">
        <v>869</v>
      </c>
      <c r="E199" s="688" t="s">
        <v>1604</v>
      </c>
      <c r="F199" s="688">
        <v>17</v>
      </c>
      <c r="G199" s="688" t="s">
        <v>2181</v>
      </c>
      <c r="H199" s="708" t="s">
        <v>612</v>
      </c>
      <c r="I199" s="679">
        <v>4165451</v>
      </c>
      <c r="J199" s="679">
        <v>0</v>
      </c>
      <c r="K199" s="679">
        <v>0</v>
      </c>
      <c r="L199" s="679">
        <v>0</v>
      </c>
      <c r="M199" s="679">
        <v>0</v>
      </c>
      <c r="N199" s="679">
        <v>1060700</v>
      </c>
      <c r="O199" s="679">
        <v>3104751</v>
      </c>
      <c r="P199" s="679">
        <v>427437.9809574</v>
      </c>
      <c r="Q199" s="679">
        <v>682796.83991999994</v>
      </c>
      <c r="R199" s="697">
        <v>1.0993169</v>
      </c>
      <c r="S199" s="697">
        <v>1.0781701266169383</v>
      </c>
      <c r="T199" s="697">
        <v>3.8825616607742002</v>
      </c>
      <c r="U199" s="688"/>
      <c r="V199" s="679">
        <v>633622182.69000006</v>
      </c>
      <c r="W199" s="688"/>
      <c r="X199" s="697">
        <v>0</v>
      </c>
      <c r="Y199" s="688"/>
      <c r="Z199" s="688"/>
      <c r="AA199" s="688"/>
      <c r="AB199" s="697" t="s">
        <v>1954</v>
      </c>
      <c r="AC199" s="835"/>
      <c r="AD199" s="688"/>
    </row>
    <row r="200" spans="1:30" hidden="1">
      <c r="A200" s="515">
        <v>2</v>
      </c>
      <c r="B200" s="515" t="s">
        <v>867</v>
      </c>
      <c r="C200" s="688">
        <v>33</v>
      </c>
      <c r="D200" s="688" t="s">
        <v>874</v>
      </c>
      <c r="E200" s="688" t="s">
        <v>1536</v>
      </c>
      <c r="F200" s="688">
        <v>17</v>
      </c>
      <c r="G200" s="688" t="s">
        <v>2181</v>
      </c>
      <c r="H200" s="708" t="s">
        <v>615</v>
      </c>
      <c r="I200" s="679">
        <v>14188116</v>
      </c>
      <c r="J200" s="679">
        <v>0</v>
      </c>
      <c r="K200" s="679">
        <v>0</v>
      </c>
      <c r="L200" s="679">
        <v>0</v>
      </c>
      <c r="M200" s="679">
        <v>0</v>
      </c>
      <c r="N200" s="679">
        <v>2204572</v>
      </c>
      <c r="O200" s="679">
        <v>11983544</v>
      </c>
      <c r="P200" s="679">
        <v>182341.12450850001</v>
      </c>
      <c r="Q200" s="679">
        <v>491924.48119999998</v>
      </c>
      <c r="R200" s="697">
        <v>0.79200848999999995</v>
      </c>
      <c r="S200" s="697">
        <v>0.77677319104686782</v>
      </c>
      <c r="T200" s="697">
        <v>4.07603537414965</v>
      </c>
      <c r="U200" s="688"/>
      <c r="V200" s="679">
        <v>221428620</v>
      </c>
      <c r="W200" s="688"/>
      <c r="X200" s="697">
        <v>0</v>
      </c>
      <c r="Y200" s="688"/>
      <c r="Z200" s="688"/>
      <c r="AA200" s="688"/>
      <c r="AB200" s="697" t="s">
        <v>1954</v>
      </c>
      <c r="AC200" s="835"/>
      <c r="AD200" s="688"/>
    </row>
    <row r="201" spans="1:30" hidden="1">
      <c r="C201" s="688"/>
      <c r="D201" s="688"/>
      <c r="E201" s="688"/>
      <c r="F201" s="688"/>
      <c r="G201" s="701" t="s">
        <v>2182</v>
      </c>
      <c r="H201" s="710"/>
      <c r="I201" s="492">
        <v>21224324</v>
      </c>
      <c r="J201" s="492">
        <v>0</v>
      </c>
      <c r="K201" s="492">
        <v>0</v>
      </c>
      <c r="L201" s="492">
        <v>0</v>
      </c>
      <c r="M201" s="649">
        <v>0</v>
      </c>
      <c r="N201" s="492">
        <v>4054172</v>
      </c>
      <c r="O201" s="492">
        <v>17170152</v>
      </c>
      <c r="P201" s="492">
        <v>801849.45829019998</v>
      </c>
      <c r="Q201" s="492">
        <v>1572335.18955</v>
      </c>
      <c r="R201" s="493">
        <v>2.53149186</v>
      </c>
      <c r="S201" s="493">
        <v>2.4827953664812146</v>
      </c>
      <c r="T201" s="626"/>
      <c r="U201" s="688"/>
      <c r="V201" s="679">
        <v>943397875.1500001</v>
      </c>
      <c r="W201" s="688">
        <v>0</v>
      </c>
      <c r="X201" s="697">
        <v>0</v>
      </c>
      <c r="Y201" s="688">
        <v>0</v>
      </c>
      <c r="Z201" s="688">
        <v>0</v>
      </c>
      <c r="AA201" s="688">
        <v>0</v>
      </c>
      <c r="AB201" s="697">
        <v>0</v>
      </c>
      <c r="AC201" s="835">
        <v>0</v>
      </c>
      <c r="AD201" s="688">
        <v>0</v>
      </c>
    </row>
    <row r="202" spans="1:30" hidden="1">
      <c r="C202" s="688"/>
      <c r="D202" s="688"/>
      <c r="E202" s="688"/>
      <c r="F202" s="688"/>
      <c r="G202" s="701"/>
      <c r="H202" s="693" t="s">
        <v>2184</v>
      </c>
      <c r="I202" s="625"/>
      <c r="J202" s="625"/>
      <c r="K202" s="625"/>
      <c r="L202" s="625"/>
      <c r="M202" s="679"/>
      <c r="N202" s="625"/>
      <c r="O202" s="625"/>
      <c r="P202" s="625"/>
      <c r="Q202" s="625"/>
      <c r="R202" s="626"/>
      <c r="S202" s="626"/>
      <c r="T202" s="626"/>
      <c r="U202" s="688"/>
      <c r="V202" s="679"/>
      <c r="W202" s="688"/>
      <c r="X202" s="697"/>
      <c r="Y202" s="688"/>
      <c r="Z202" s="688"/>
      <c r="AA202" s="688"/>
      <c r="AB202" s="697"/>
      <c r="AC202" s="835"/>
      <c r="AD202" s="688"/>
    </row>
    <row r="203" spans="1:30" hidden="1">
      <c r="A203" s="515">
        <v>24</v>
      </c>
      <c r="B203" s="515" t="s">
        <v>974</v>
      </c>
      <c r="C203" s="688">
        <v>34</v>
      </c>
      <c r="D203" s="688" t="s">
        <v>975</v>
      </c>
      <c r="E203" s="688" t="s">
        <v>1576</v>
      </c>
      <c r="F203" s="688">
        <v>18</v>
      </c>
      <c r="G203" s="688" t="s">
        <v>2184</v>
      </c>
      <c r="H203" s="708" t="s">
        <v>810</v>
      </c>
      <c r="I203" s="679">
        <v>6289797</v>
      </c>
      <c r="J203" s="679">
        <v>0</v>
      </c>
      <c r="K203" s="679">
        <v>0</v>
      </c>
      <c r="L203" s="679">
        <v>0</v>
      </c>
      <c r="M203" s="679">
        <v>0</v>
      </c>
      <c r="N203" s="679">
        <v>310500</v>
      </c>
      <c r="O203" s="679">
        <v>5979297</v>
      </c>
      <c r="P203" s="679">
        <v>89419.960419299998</v>
      </c>
      <c r="Q203" s="679">
        <v>587406.13728000002</v>
      </c>
      <c r="R203" s="697">
        <v>0.94573591000000001</v>
      </c>
      <c r="S203" s="697">
        <v>0.927543468831736</v>
      </c>
      <c r="T203" s="697">
        <v>0.51672421588683404</v>
      </c>
      <c r="U203" s="688"/>
      <c r="V203" s="679">
        <v>326848807.86000001</v>
      </c>
      <c r="W203" s="688"/>
      <c r="X203" s="697">
        <v>0</v>
      </c>
      <c r="Y203" s="688"/>
      <c r="Z203" s="688"/>
      <c r="AA203" s="688"/>
      <c r="AB203" s="697" t="s">
        <v>1954</v>
      </c>
      <c r="AC203" s="835"/>
      <c r="AD203" s="688"/>
    </row>
    <row r="204" spans="1:30" hidden="1">
      <c r="A204" s="515">
        <v>24</v>
      </c>
      <c r="B204" s="515" t="s">
        <v>974</v>
      </c>
      <c r="C204" s="688">
        <v>35</v>
      </c>
      <c r="D204" s="688" t="s">
        <v>978</v>
      </c>
      <c r="E204" s="688" t="s">
        <v>1820</v>
      </c>
      <c r="F204" s="688">
        <v>18</v>
      </c>
      <c r="G204" s="688" t="s">
        <v>2184</v>
      </c>
      <c r="H204" s="708" t="s">
        <v>979</v>
      </c>
      <c r="I204" s="679">
        <v>927832</v>
      </c>
      <c r="J204" s="679">
        <v>0</v>
      </c>
      <c r="K204" s="679">
        <v>0</v>
      </c>
      <c r="L204" s="679">
        <v>0</v>
      </c>
      <c r="M204" s="679">
        <v>0</v>
      </c>
      <c r="N204" s="679">
        <v>75000</v>
      </c>
      <c r="O204" s="679">
        <v>852832</v>
      </c>
      <c r="P204" s="679">
        <v>26915.377921200001</v>
      </c>
      <c r="Q204" s="679">
        <v>80805.831999999995</v>
      </c>
      <c r="R204" s="697">
        <v>0.13009904</v>
      </c>
      <c r="S204" s="697">
        <v>0.12759642257429715</v>
      </c>
      <c r="T204" s="697">
        <v>9.6884847777007996E-2</v>
      </c>
      <c r="U204" s="688"/>
      <c r="V204" s="679">
        <v>24839452.670000002</v>
      </c>
      <c r="W204" s="688"/>
      <c r="X204" s="697">
        <v>0</v>
      </c>
      <c r="Y204" s="688"/>
      <c r="Z204" s="688"/>
      <c r="AA204" s="688"/>
      <c r="AB204" s="697" t="s">
        <v>1954</v>
      </c>
      <c r="AC204" s="835"/>
      <c r="AD204" s="688"/>
    </row>
    <row r="205" spans="1:30" hidden="1">
      <c r="A205" s="515">
        <v>24</v>
      </c>
      <c r="B205" s="515" t="s">
        <v>974</v>
      </c>
      <c r="C205" s="688">
        <v>36</v>
      </c>
      <c r="D205" s="818" t="s">
        <v>1817</v>
      </c>
      <c r="E205" s="688" t="s">
        <v>1818</v>
      </c>
      <c r="F205" s="688">
        <v>18</v>
      </c>
      <c r="G205" s="688" t="s">
        <v>2184</v>
      </c>
      <c r="H205" s="708" t="s">
        <v>976</v>
      </c>
      <c r="I205" s="679">
        <v>5073775</v>
      </c>
      <c r="J205" s="679">
        <v>0</v>
      </c>
      <c r="K205" s="679">
        <v>0</v>
      </c>
      <c r="L205" s="679">
        <v>0</v>
      </c>
      <c r="M205" s="679">
        <v>0</v>
      </c>
      <c r="N205" s="679">
        <v>400000</v>
      </c>
      <c r="O205" s="679">
        <v>4673775</v>
      </c>
      <c r="P205" s="679">
        <v>7478.0396535999998</v>
      </c>
      <c r="Q205" s="679">
        <v>32996.851499999997</v>
      </c>
      <c r="R205" s="697">
        <v>5.3125609999999997E-2</v>
      </c>
      <c r="S205" s="697">
        <v>5.210366756220431E-2</v>
      </c>
      <c r="T205" s="697">
        <v>1.6924650248700001E-2</v>
      </c>
      <c r="U205" s="688"/>
      <c r="V205" s="679">
        <v>24207343.02</v>
      </c>
      <c r="W205" s="688"/>
      <c r="X205" s="697">
        <v>0</v>
      </c>
      <c r="Y205" s="688"/>
      <c r="Z205" s="688"/>
      <c r="AA205" s="688"/>
      <c r="AB205" s="697" t="s">
        <v>1954</v>
      </c>
      <c r="AC205" s="835"/>
      <c r="AD205" s="688"/>
    </row>
    <row r="206" spans="1:30" hidden="1">
      <c r="A206" s="515">
        <v>24</v>
      </c>
      <c r="B206" s="515" t="s">
        <v>974</v>
      </c>
      <c r="C206" s="688">
        <v>37</v>
      </c>
      <c r="D206" s="688" t="s">
        <v>977</v>
      </c>
      <c r="E206" s="688" t="s">
        <v>1819</v>
      </c>
      <c r="F206" s="688">
        <v>18</v>
      </c>
      <c r="G206" s="688" t="s">
        <v>2184</v>
      </c>
      <c r="H206" s="708" t="s">
        <v>811</v>
      </c>
      <c r="I206" s="679">
        <v>410390</v>
      </c>
      <c r="J206" s="679">
        <v>0</v>
      </c>
      <c r="K206" s="679">
        <v>0</v>
      </c>
      <c r="L206" s="679">
        <v>0</v>
      </c>
      <c r="M206" s="679">
        <v>0</v>
      </c>
      <c r="N206" s="679">
        <v>0</v>
      </c>
      <c r="O206" s="679">
        <v>410390</v>
      </c>
      <c r="P206" s="679">
        <v>6471.85</v>
      </c>
      <c r="Q206" s="679">
        <v>20330.720600000001</v>
      </c>
      <c r="R206" s="697">
        <v>3.2732879999999999E-2</v>
      </c>
      <c r="S206" s="697">
        <v>3.2103217709800555E-2</v>
      </c>
      <c r="T206" s="697">
        <v>0.24217714533225199</v>
      </c>
      <c r="U206" s="688"/>
      <c r="V206" s="679">
        <v>8522693</v>
      </c>
      <c r="W206" s="688"/>
      <c r="X206" s="697">
        <v>0</v>
      </c>
      <c r="Y206" s="688"/>
      <c r="Z206" s="688"/>
      <c r="AA206" s="688"/>
      <c r="AB206" s="697" t="s">
        <v>1954</v>
      </c>
      <c r="AC206" s="835"/>
      <c r="AD206" s="688"/>
    </row>
    <row r="207" spans="1:30" hidden="1">
      <c r="A207" s="515">
        <v>24</v>
      </c>
      <c r="B207" s="515" t="s">
        <v>974</v>
      </c>
      <c r="C207" s="688">
        <v>38</v>
      </c>
      <c r="D207" s="688" t="s">
        <v>1821</v>
      </c>
      <c r="E207" s="688" t="s">
        <v>1822</v>
      </c>
      <c r="F207" s="688">
        <v>18</v>
      </c>
      <c r="G207" s="688" t="s">
        <v>2184</v>
      </c>
      <c r="H207" s="708" t="s">
        <v>1823</v>
      </c>
      <c r="I207" s="679">
        <v>1024055</v>
      </c>
      <c r="J207" s="679">
        <v>0</v>
      </c>
      <c r="K207" s="679">
        <v>0</v>
      </c>
      <c r="L207" s="679">
        <v>0</v>
      </c>
      <c r="M207" s="679">
        <v>0</v>
      </c>
      <c r="N207" s="679">
        <v>50000</v>
      </c>
      <c r="O207" s="679">
        <v>974055</v>
      </c>
      <c r="P207" s="679">
        <v>16705.043564799998</v>
      </c>
      <c r="Q207" s="679">
        <v>28413.184350000003</v>
      </c>
      <c r="R207" s="697">
        <v>4.5745809999999998E-2</v>
      </c>
      <c r="S207" s="697">
        <v>4.4865829449092329E-2</v>
      </c>
      <c r="T207" s="697">
        <v>0.25643911481373499</v>
      </c>
      <c r="U207" s="688"/>
      <c r="V207" s="679" t="e">
        <v>#N/A</v>
      </c>
      <c r="W207" s="688"/>
      <c r="X207" s="697">
        <v>0</v>
      </c>
      <c r="Y207" s="688"/>
      <c r="Z207" s="688"/>
      <c r="AA207" s="688"/>
      <c r="AB207" s="697" t="e">
        <v>#N/A</v>
      </c>
      <c r="AC207" s="835"/>
      <c r="AD207" s="688"/>
    </row>
    <row r="208" spans="1:30" hidden="1">
      <c r="A208" s="515">
        <v>24</v>
      </c>
      <c r="B208" s="515" t="s">
        <v>974</v>
      </c>
      <c r="C208" s="688">
        <v>39</v>
      </c>
      <c r="D208" s="688" t="s">
        <v>1341</v>
      </c>
      <c r="E208" s="688" t="s">
        <v>1824</v>
      </c>
      <c r="F208" s="688">
        <v>18</v>
      </c>
      <c r="G208" s="688" t="s">
        <v>2184</v>
      </c>
      <c r="H208" s="708" t="s">
        <v>812</v>
      </c>
      <c r="I208" s="679">
        <v>866000</v>
      </c>
      <c r="J208" s="679">
        <v>0</v>
      </c>
      <c r="K208" s="679">
        <v>0</v>
      </c>
      <c r="L208" s="679">
        <v>0</v>
      </c>
      <c r="M208" s="679">
        <v>0</v>
      </c>
      <c r="N208" s="679">
        <v>6000</v>
      </c>
      <c r="O208" s="679">
        <v>860000</v>
      </c>
      <c r="P208" s="679">
        <v>8600</v>
      </c>
      <c r="Q208" s="679">
        <v>48160</v>
      </c>
      <c r="R208" s="697">
        <v>7.7538590000000004E-2</v>
      </c>
      <c r="S208" s="697">
        <v>7.6047032238689805E-2</v>
      </c>
      <c r="T208" s="697">
        <v>0.23411113582284199</v>
      </c>
      <c r="U208" s="688"/>
      <c r="V208" s="679" t="e">
        <v>#N/A</v>
      </c>
      <c r="W208" s="688"/>
      <c r="X208" s="697">
        <v>0</v>
      </c>
      <c r="Y208" s="688"/>
      <c r="Z208" s="688"/>
      <c r="AA208" s="688"/>
      <c r="AB208" s="697" t="e">
        <v>#N/A</v>
      </c>
      <c r="AC208" s="835"/>
      <c r="AD208" s="688"/>
    </row>
    <row r="209" spans="1:30" hidden="1">
      <c r="A209" s="515">
        <v>24</v>
      </c>
      <c r="B209" s="515" t="s">
        <v>974</v>
      </c>
      <c r="C209" s="688">
        <v>40</v>
      </c>
      <c r="D209" s="688" t="s">
        <v>1342</v>
      </c>
      <c r="E209" s="688" t="s">
        <v>1825</v>
      </c>
      <c r="F209" s="688">
        <v>18</v>
      </c>
      <c r="G209" s="688" t="s">
        <v>2184</v>
      </c>
      <c r="H209" s="708" t="s">
        <v>813</v>
      </c>
      <c r="I209" s="679">
        <v>256117</v>
      </c>
      <c r="J209" s="679">
        <v>0</v>
      </c>
      <c r="K209" s="679">
        <v>0</v>
      </c>
      <c r="L209" s="679">
        <v>0</v>
      </c>
      <c r="M209" s="679">
        <v>0</v>
      </c>
      <c r="N209" s="679">
        <v>0</v>
      </c>
      <c r="O209" s="679">
        <v>256117</v>
      </c>
      <c r="P209" s="679">
        <v>4225.9305000000004</v>
      </c>
      <c r="Q209" s="679">
        <v>8567.1136500000011</v>
      </c>
      <c r="R209" s="697">
        <v>1.379323E-2</v>
      </c>
      <c r="S209" s="697">
        <v>1.352789800527553E-2</v>
      </c>
      <c r="T209" s="697">
        <v>1.3414885816048601</v>
      </c>
      <c r="U209" s="688"/>
      <c r="V209" s="679">
        <v>2179560.2999999998</v>
      </c>
      <c r="W209" s="688"/>
      <c r="X209" s="697">
        <v>0</v>
      </c>
      <c r="Y209" s="688"/>
      <c r="Z209" s="688"/>
      <c r="AA209" s="688"/>
      <c r="AB209" s="697" t="s">
        <v>1954</v>
      </c>
      <c r="AC209" s="835"/>
      <c r="AD209" s="688"/>
    </row>
    <row r="210" spans="1:30" hidden="1">
      <c r="C210" s="688"/>
      <c r="D210" s="688"/>
      <c r="E210" s="688"/>
      <c r="F210" s="688"/>
      <c r="G210" s="701" t="s">
        <v>2185</v>
      </c>
      <c r="H210" s="710"/>
      <c r="I210" s="492">
        <v>14847966</v>
      </c>
      <c r="J210" s="492">
        <v>0</v>
      </c>
      <c r="K210" s="492">
        <v>0</v>
      </c>
      <c r="L210" s="492">
        <v>0</v>
      </c>
      <c r="M210" s="649">
        <v>0</v>
      </c>
      <c r="N210" s="492">
        <v>841500</v>
      </c>
      <c r="O210" s="492">
        <v>14006466</v>
      </c>
      <c r="P210" s="492">
        <v>159816.2020589</v>
      </c>
      <c r="Q210" s="492">
        <v>806679.83938000002</v>
      </c>
      <c r="R210" s="493">
        <v>1.2987710699999999</v>
      </c>
      <c r="S210" s="493">
        <v>1.2737875363710958</v>
      </c>
      <c r="T210" s="626"/>
      <c r="U210" s="688"/>
      <c r="V210" s="679" t="e">
        <v>#N/A</v>
      </c>
      <c r="W210" s="688">
        <v>0</v>
      </c>
      <c r="X210" s="697">
        <v>0</v>
      </c>
      <c r="Y210" s="688">
        <v>0</v>
      </c>
      <c r="Z210" s="688">
        <v>0</v>
      </c>
      <c r="AA210" s="688">
        <v>0</v>
      </c>
      <c r="AB210" s="697" t="e">
        <v>#N/A</v>
      </c>
      <c r="AC210" s="835">
        <v>0</v>
      </c>
      <c r="AD210" s="688">
        <v>0</v>
      </c>
    </row>
    <row r="211" spans="1:30" hidden="1">
      <c r="C211" s="688"/>
      <c r="D211" s="688"/>
      <c r="E211" s="688"/>
      <c r="F211" s="688"/>
      <c r="G211" s="701"/>
      <c r="H211" s="693" t="s">
        <v>2186</v>
      </c>
      <c r="I211" s="625"/>
      <c r="J211" s="625"/>
      <c r="K211" s="625"/>
      <c r="L211" s="625"/>
      <c r="M211" s="679"/>
      <c r="N211" s="625"/>
      <c r="O211" s="625"/>
      <c r="P211" s="625"/>
      <c r="Q211" s="625"/>
      <c r="R211" s="626"/>
      <c r="S211" s="626"/>
      <c r="T211" s="626"/>
      <c r="U211" s="688"/>
      <c r="V211" s="679"/>
      <c r="W211" s="688"/>
      <c r="X211" s="697"/>
      <c r="Y211" s="688"/>
      <c r="Z211" s="688"/>
      <c r="AA211" s="688"/>
      <c r="AB211" s="697"/>
      <c r="AC211" s="835"/>
      <c r="AD211" s="688"/>
    </row>
    <row r="212" spans="1:30" hidden="1">
      <c r="A212" s="515">
        <v>25</v>
      </c>
      <c r="B212" s="515" t="s">
        <v>982</v>
      </c>
      <c r="C212" s="688">
        <v>41</v>
      </c>
      <c r="D212" s="688" t="s">
        <v>1023</v>
      </c>
      <c r="E212" s="688" t="s">
        <v>1602</v>
      </c>
      <c r="F212" s="688">
        <v>19</v>
      </c>
      <c r="G212" s="688" t="s">
        <v>2186</v>
      </c>
      <c r="H212" s="708" t="s">
        <v>609</v>
      </c>
      <c r="I212" s="679">
        <v>55229</v>
      </c>
      <c r="J212" s="679">
        <v>0</v>
      </c>
      <c r="K212" s="679">
        <v>0</v>
      </c>
      <c r="L212" s="679">
        <v>0</v>
      </c>
      <c r="M212" s="679">
        <v>0</v>
      </c>
      <c r="N212" s="679">
        <v>0</v>
      </c>
      <c r="O212" s="679">
        <v>55229</v>
      </c>
      <c r="P212" s="679">
        <v>14920.147072799999</v>
      </c>
      <c r="Q212" s="679">
        <v>27628.307250000002</v>
      </c>
      <c r="R212" s="697">
        <v>4.4482140000000003E-2</v>
      </c>
      <c r="S212" s="697">
        <v>4.3626469521203845E-2</v>
      </c>
      <c r="T212" s="697">
        <v>6.6585889274691307E-2</v>
      </c>
      <c r="U212" s="688"/>
      <c r="V212" s="679" t="e">
        <v>#N/A</v>
      </c>
      <c r="W212" s="688"/>
      <c r="X212" s="697">
        <v>0</v>
      </c>
      <c r="Y212" s="688"/>
      <c r="Z212" s="688"/>
      <c r="AA212" s="688"/>
      <c r="AB212" s="697" t="e">
        <v>#N/A</v>
      </c>
      <c r="AC212" s="835"/>
      <c r="AD212" s="688"/>
    </row>
    <row r="213" spans="1:30" hidden="1">
      <c r="A213" s="515">
        <v>25</v>
      </c>
      <c r="B213" s="515" t="s">
        <v>982</v>
      </c>
      <c r="C213" s="688">
        <v>42</v>
      </c>
      <c r="D213" s="688" t="s">
        <v>1024</v>
      </c>
      <c r="E213" s="688" t="s">
        <v>1606</v>
      </c>
      <c r="F213" s="688">
        <v>19</v>
      </c>
      <c r="G213" s="688" t="s">
        <v>2186</v>
      </c>
      <c r="H213" s="708" t="s">
        <v>1420</v>
      </c>
      <c r="I213" s="679">
        <v>1445033</v>
      </c>
      <c r="J213" s="679">
        <v>0</v>
      </c>
      <c r="K213" s="679">
        <v>0</v>
      </c>
      <c r="L213" s="679">
        <v>0</v>
      </c>
      <c r="M213" s="679">
        <v>0</v>
      </c>
      <c r="N213" s="679">
        <v>8000</v>
      </c>
      <c r="O213" s="679">
        <v>1437033</v>
      </c>
      <c r="P213" s="679">
        <v>33750.723069300002</v>
      </c>
      <c r="Q213" s="679">
        <v>128758.1568</v>
      </c>
      <c r="R213" s="697">
        <v>0.20730327000000001</v>
      </c>
      <c r="S213" s="697">
        <v>0.20331552535639277</v>
      </c>
      <c r="T213" s="697">
        <v>6.3473189045936298</v>
      </c>
      <c r="U213" s="688"/>
      <c r="V213" s="679" t="e">
        <v>#N/A</v>
      </c>
      <c r="W213" s="688"/>
      <c r="X213" s="697">
        <v>0</v>
      </c>
      <c r="Y213" s="688"/>
      <c r="Z213" s="688"/>
      <c r="AA213" s="688"/>
      <c r="AB213" s="697" t="e">
        <v>#N/A</v>
      </c>
      <c r="AC213" s="835"/>
      <c r="AD213" s="688"/>
    </row>
    <row r="214" spans="1:30" hidden="1">
      <c r="A214" s="515">
        <v>25</v>
      </c>
      <c r="B214" s="515" t="s">
        <v>982</v>
      </c>
      <c r="C214" s="688">
        <v>43</v>
      </c>
      <c r="D214" s="688" t="s">
        <v>875</v>
      </c>
      <c r="E214" s="688" t="s">
        <v>1605</v>
      </c>
      <c r="F214" s="688">
        <v>19</v>
      </c>
      <c r="G214" s="688" t="s">
        <v>2186</v>
      </c>
      <c r="H214" s="708" t="s">
        <v>876</v>
      </c>
      <c r="I214" s="679">
        <v>20215015</v>
      </c>
      <c r="J214" s="679">
        <v>0</v>
      </c>
      <c r="K214" s="679">
        <v>0</v>
      </c>
      <c r="L214" s="679">
        <v>0</v>
      </c>
      <c r="M214" s="679">
        <v>0</v>
      </c>
      <c r="N214" s="679">
        <v>0</v>
      </c>
      <c r="O214" s="679">
        <v>20215015</v>
      </c>
      <c r="P214" s="679">
        <v>1300763.8262527999</v>
      </c>
      <c r="Q214" s="679">
        <v>5829808.1758500002</v>
      </c>
      <c r="R214" s="697">
        <v>9.3861105699999996</v>
      </c>
      <c r="S214" s="697">
        <v>9.2055566921561951</v>
      </c>
      <c r="T214" s="697">
        <v>7.4405830409307203</v>
      </c>
      <c r="U214" s="688"/>
      <c r="V214" s="679" t="e">
        <v>#N/A</v>
      </c>
      <c r="W214" s="688"/>
      <c r="X214" s="697">
        <v>0</v>
      </c>
      <c r="Y214" s="688"/>
      <c r="Z214" s="688"/>
      <c r="AA214" s="688"/>
      <c r="AB214" s="697" t="e">
        <v>#N/A</v>
      </c>
      <c r="AC214" s="835"/>
      <c r="AD214" s="688"/>
    </row>
    <row r="215" spans="1:30" hidden="1">
      <c r="A215" s="515">
        <v>25</v>
      </c>
      <c r="B215" s="515" t="s">
        <v>982</v>
      </c>
      <c r="C215" s="688">
        <v>44</v>
      </c>
      <c r="D215" s="491" t="s">
        <v>2244</v>
      </c>
      <c r="E215" s="706" t="s">
        <v>2245</v>
      </c>
      <c r="F215" s="688">
        <v>19</v>
      </c>
      <c r="G215" s="688" t="s">
        <v>2186</v>
      </c>
      <c r="H215" s="708" t="s">
        <v>2246</v>
      </c>
      <c r="I215" s="679">
        <v>25</v>
      </c>
      <c r="J215" s="679">
        <v>0</v>
      </c>
      <c r="K215" s="679">
        <v>0</v>
      </c>
      <c r="L215" s="679">
        <v>0</v>
      </c>
      <c r="M215" s="679">
        <v>0</v>
      </c>
      <c r="N215" s="679">
        <v>0</v>
      </c>
      <c r="O215" s="679">
        <v>25</v>
      </c>
      <c r="P215" s="679">
        <v>1E-3</v>
      </c>
      <c r="Q215" s="679">
        <v>4.8962500000000002</v>
      </c>
      <c r="R215" s="697">
        <v>7.8800000000000008E-6</v>
      </c>
      <c r="S215" s="697">
        <v>7.7314219601055838E-6</v>
      </c>
      <c r="T215" s="697">
        <v>2.92022301159094E-5</v>
      </c>
      <c r="U215" s="688"/>
      <c r="V215" s="679" t="e">
        <v>#N/A</v>
      </c>
      <c r="W215" s="688"/>
      <c r="X215" s="697">
        <v>0</v>
      </c>
      <c r="Y215" s="688"/>
      <c r="Z215" s="688"/>
      <c r="AA215" s="688"/>
      <c r="AB215" s="697"/>
      <c r="AC215" s="835"/>
      <c r="AD215" s="688"/>
    </row>
    <row r="216" spans="1:30" hidden="1">
      <c r="A216" s="515">
        <v>25</v>
      </c>
      <c r="B216" s="515" t="s">
        <v>982</v>
      </c>
      <c r="C216" s="688">
        <v>45</v>
      </c>
      <c r="D216" s="688" t="s">
        <v>983</v>
      </c>
      <c r="E216" s="688" t="s">
        <v>1577</v>
      </c>
      <c r="F216" s="688">
        <v>19</v>
      </c>
      <c r="G216" s="688" t="s">
        <v>2186</v>
      </c>
      <c r="H216" s="708" t="s">
        <v>814</v>
      </c>
      <c r="I216" s="679">
        <v>19513012</v>
      </c>
      <c r="J216" s="679">
        <v>0</v>
      </c>
      <c r="K216" s="679">
        <v>0</v>
      </c>
      <c r="L216" s="679">
        <v>0</v>
      </c>
      <c r="M216" s="679">
        <v>0</v>
      </c>
      <c r="N216" s="679">
        <v>0</v>
      </c>
      <c r="O216" s="679">
        <v>19513012</v>
      </c>
      <c r="P216" s="679">
        <v>109282.04531839999</v>
      </c>
      <c r="Q216" s="679">
        <v>613293.96716</v>
      </c>
      <c r="R216" s="697">
        <v>0.98741584999999998</v>
      </c>
      <c r="S216" s="697">
        <v>0.96842163813144688</v>
      </c>
      <c r="T216" s="697">
        <v>3.0767110163940798</v>
      </c>
      <c r="U216" s="688"/>
      <c r="V216" s="679" t="e">
        <v>#N/A</v>
      </c>
      <c r="W216" s="688"/>
      <c r="X216" s="697">
        <v>0</v>
      </c>
      <c r="Y216" s="688"/>
      <c r="Z216" s="688"/>
      <c r="AA216" s="688"/>
      <c r="AB216" s="697" t="e">
        <v>#N/A</v>
      </c>
      <c r="AC216" s="835"/>
      <c r="AD216" s="688"/>
    </row>
    <row r="217" spans="1:30" hidden="1">
      <c r="A217" s="515">
        <v>25</v>
      </c>
      <c r="B217" s="515" t="s">
        <v>982</v>
      </c>
      <c r="C217" s="688">
        <v>46</v>
      </c>
      <c r="D217" s="688" t="s">
        <v>984</v>
      </c>
      <c r="E217" s="688" t="s">
        <v>1578</v>
      </c>
      <c r="F217" s="688">
        <v>19</v>
      </c>
      <c r="G217" s="688" t="s">
        <v>2186</v>
      </c>
      <c r="H217" s="708" t="s">
        <v>815</v>
      </c>
      <c r="I217" s="679">
        <v>10696823</v>
      </c>
      <c r="J217" s="679">
        <v>0</v>
      </c>
      <c r="K217" s="679">
        <v>0</v>
      </c>
      <c r="L217" s="679">
        <v>0</v>
      </c>
      <c r="M217" s="679">
        <v>0</v>
      </c>
      <c r="N217" s="679">
        <v>3900000</v>
      </c>
      <c r="O217" s="679">
        <v>6796823</v>
      </c>
      <c r="P217" s="679">
        <v>54419.445237</v>
      </c>
      <c r="Q217" s="679">
        <v>252026.19683999999</v>
      </c>
      <c r="R217" s="697">
        <v>0.40576733999999998</v>
      </c>
      <c r="S217" s="697">
        <v>0.39796188363965657</v>
      </c>
      <c r="T217" s="697">
        <v>0.77156277258545702</v>
      </c>
      <c r="U217" s="688"/>
      <c r="V217" s="679">
        <v>32810056.75</v>
      </c>
      <c r="W217" s="688"/>
      <c r="X217" s="697">
        <v>0</v>
      </c>
      <c r="Y217" s="688"/>
      <c r="Z217" s="688"/>
      <c r="AA217" s="688"/>
      <c r="AB217" s="697" t="s">
        <v>1954</v>
      </c>
      <c r="AC217" s="835"/>
      <c r="AD217" s="688"/>
    </row>
    <row r="218" spans="1:30" hidden="1">
      <c r="C218" s="688"/>
      <c r="D218" s="688"/>
      <c r="E218" s="688"/>
      <c r="F218" s="688"/>
      <c r="G218" s="701" t="s">
        <v>2187</v>
      </c>
      <c r="H218" s="710"/>
      <c r="I218" s="492">
        <v>51925137</v>
      </c>
      <c r="J218" s="492">
        <v>0</v>
      </c>
      <c r="K218" s="492">
        <v>0</v>
      </c>
      <c r="L218" s="492">
        <v>0</v>
      </c>
      <c r="M218" s="649">
        <v>0</v>
      </c>
      <c r="N218" s="492">
        <v>3908000</v>
      </c>
      <c r="O218" s="492">
        <v>48017137</v>
      </c>
      <c r="P218" s="492">
        <v>1513136.1879502998</v>
      </c>
      <c r="Q218" s="492">
        <v>6851519.7001500009</v>
      </c>
      <c r="R218" s="493">
        <v>11.03108705</v>
      </c>
      <c r="S218" s="493">
        <v>10.818889940226855</v>
      </c>
      <c r="T218" s="626"/>
      <c r="U218" s="688"/>
      <c r="V218" s="679" t="e">
        <v>#N/A</v>
      </c>
      <c r="W218" s="688">
        <v>0</v>
      </c>
      <c r="X218" s="697">
        <v>0</v>
      </c>
      <c r="Y218" s="688">
        <v>0</v>
      </c>
      <c r="Z218" s="688">
        <v>0</v>
      </c>
      <c r="AA218" s="688">
        <v>0</v>
      </c>
      <c r="AB218" s="697" t="e">
        <v>#N/A</v>
      </c>
      <c r="AC218" s="835">
        <v>0</v>
      </c>
      <c r="AD218" s="688">
        <v>0</v>
      </c>
    </row>
    <row r="219" spans="1:30" hidden="1">
      <c r="C219" s="688"/>
      <c r="D219" s="688"/>
      <c r="E219" s="688"/>
      <c r="F219" s="688"/>
      <c r="G219" s="701"/>
      <c r="H219" s="693" t="s">
        <v>2188</v>
      </c>
      <c r="I219" s="625"/>
      <c r="J219" s="625"/>
      <c r="K219" s="625"/>
      <c r="L219" s="625"/>
      <c r="M219" s="679"/>
      <c r="N219" s="625"/>
      <c r="O219" s="625"/>
      <c r="P219" s="625"/>
      <c r="Q219" s="625"/>
      <c r="R219" s="626"/>
      <c r="S219" s="626"/>
      <c r="T219" s="626"/>
      <c r="U219" s="688"/>
      <c r="V219" s="679"/>
      <c r="W219" s="688"/>
      <c r="X219" s="697"/>
      <c r="Y219" s="688"/>
      <c r="Z219" s="688"/>
      <c r="AA219" s="688"/>
      <c r="AB219" s="697"/>
      <c r="AC219" s="835"/>
      <c r="AD219" s="688"/>
    </row>
    <row r="220" spans="1:30" hidden="1">
      <c r="A220" s="515">
        <v>2</v>
      </c>
      <c r="B220" s="515" t="s">
        <v>867</v>
      </c>
      <c r="C220" s="688">
        <v>47</v>
      </c>
      <c r="D220" s="818" t="s">
        <v>1419</v>
      </c>
      <c r="E220" s="688" t="s">
        <v>1603</v>
      </c>
      <c r="F220" s="688">
        <v>20</v>
      </c>
      <c r="G220" s="688" t="s">
        <v>2188</v>
      </c>
      <c r="H220" s="708" t="s">
        <v>2049</v>
      </c>
      <c r="I220" s="679">
        <v>4208974</v>
      </c>
      <c r="J220" s="679">
        <v>0</v>
      </c>
      <c r="K220" s="679">
        <v>0</v>
      </c>
      <c r="L220" s="679">
        <v>0</v>
      </c>
      <c r="M220" s="679">
        <v>0</v>
      </c>
      <c r="N220" s="679">
        <v>482600</v>
      </c>
      <c r="O220" s="679">
        <v>3726374</v>
      </c>
      <c r="P220" s="679">
        <v>140619.92284119999</v>
      </c>
      <c r="Q220" s="679">
        <v>1353344.50932</v>
      </c>
      <c r="R220" s="697">
        <v>2.1789123799999999</v>
      </c>
      <c r="S220" s="697">
        <v>2.1369982045330538</v>
      </c>
      <c r="T220" s="697">
        <v>3.3799310657596302</v>
      </c>
      <c r="U220" s="688"/>
      <c r="V220" s="679">
        <v>128895533.40000001</v>
      </c>
      <c r="W220" s="688"/>
      <c r="X220" s="697">
        <v>0</v>
      </c>
      <c r="Y220" s="688"/>
      <c r="Z220" s="688"/>
      <c r="AA220" s="688"/>
      <c r="AB220" s="697" t="s">
        <v>1954</v>
      </c>
      <c r="AC220" s="835"/>
      <c r="AD220" s="688"/>
    </row>
    <row r="221" spans="1:30" hidden="1">
      <c r="A221" s="515">
        <v>2</v>
      </c>
      <c r="B221" s="515" t="s">
        <v>867</v>
      </c>
      <c r="C221" s="688">
        <v>48</v>
      </c>
      <c r="D221" s="688" t="s">
        <v>870</v>
      </c>
      <c r="E221" s="688" t="s">
        <v>1531</v>
      </c>
      <c r="F221" s="688">
        <v>20</v>
      </c>
      <c r="G221" s="688" t="s">
        <v>2188</v>
      </c>
      <c r="H221" s="708" t="s">
        <v>871</v>
      </c>
      <c r="I221" s="679">
        <v>1576743</v>
      </c>
      <c r="J221" s="679">
        <v>0</v>
      </c>
      <c r="K221" s="679">
        <v>0</v>
      </c>
      <c r="L221" s="679">
        <v>0</v>
      </c>
      <c r="M221" s="679">
        <v>0</v>
      </c>
      <c r="N221" s="679">
        <v>493100</v>
      </c>
      <c r="O221" s="679">
        <v>1083643</v>
      </c>
      <c r="P221" s="679">
        <v>100049.3097772</v>
      </c>
      <c r="Q221" s="679">
        <v>135097.77280999999</v>
      </c>
      <c r="R221" s="697">
        <v>0.21751018</v>
      </c>
      <c r="S221" s="697">
        <v>0.21332609394221885</v>
      </c>
      <c r="T221" s="697">
        <v>2.5195560102790799E-2</v>
      </c>
      <c r="U221" s="688"/>
      <c r="V221" s="679">
        <v>232575954.06999999</v>
      </c>
      <c r="W221" s="688"/>
      <c r="X221" s="697">
        <v>0</v>
      </c>
      <c r="Y221" s="688"/>
      <c r="Z221" s="688"/>
      <c r="AA221" s="688"/>
      <c r="AB221" s="697" t="s">
        <v>1954</v>
      </c>
      <c r="AC221" s="835"/>
      <c r="AD221" s="688"/>
    </row>
    <row r="222" spans="1:30" hidden="1">
      <c r="A222" s="515">
        <v>2</v>
      </c>
      <c r="B222" s="515" t="s">
        <v>867</v>
      </c>
      <c r="C222" s="688">
        <v>49</v>
      </c>
      <c r="D222" s="688" t="s">
        <v>872</v>
      </c>
      <c r="E222" s="688" t="s">
        <v>1532</v>
      </c>
      <c r="F222" s="688">
        <v>20</v>
      </c>
      <c r="G222" s="688" t="s">
        <v>2188</v>
      </c>
      <c r="H222" s="708" t="s">
        <v>613</v>
      </c>
      <c r="I222" s="679">
        <v>1862422</v>
      </c>
      <c r="J222" s="679">
        <v>0</v>
      </c>
      <c r="K222" s="679">
        <v>0</v>
      </c>
      <c r="L222" s="679">
        <v>0</v>
      </c>
      <c r="M222" s="679">
        <v>0</v>
      </c>
      <c r="N222" s="679">
        <v>654800</v>
      </c>
      <c r="O222" s="679">
        <v>1207622</v>
      </c>
      <c r="P222" s="679">
        <v>272832.5043496</v>
      </c>
      <c r="Q222" s="679">
        <v>354956.33445999998</v>
      </c>
      <c r="R222" s="697">
        <v>0.57148697000000004</v>
      </c>
      <c r="S222" s="697">
        <v>0.56049368376259923</v>
      </c>
      <c r="T222" s="697">
        <v>0.510523327607876</v>
      </c>
      <c r="U222" s="688"/>
      <c r="V222" s="679">
        <v>320493800.41000003</v>
      </c>
      <c r="W222" s="688"/>
      <c r="X222" s="697">
        <v>0</v>
      </c>
      <c r="Y222" s="688"/>
      <c r="Z222" s="688"/>
      <c r="AA222" s="688"/>
      <c r="AB222" s="697" t="s">
        <v>1954</v>
      </c>
      <c r="AC222" s="835"/>
      <c r="AD222" s="688"/>
    </row>
    <row r="223" spans="1:30" hidden="1">
      <c r="A223" s="515">
        <v>2</v>
      </c>
      <c r="B223" s="515" t="s">
        <v>867</v>
      </c>
      <c r="C223" s="688">
        <v>50</v>
      </c>
      <c r="D223" s="688" t="s">
        <v>873</v>
      </c>
      <c r="E223" s="688" t="s">
        <v>1534</v>
      </c>
      <c r="F223" s="688">
        <v>20</v>
      </c>
      <c r="G223" s="688" t="s">
        <v>2188</v>
      </c>
      <c r="H223" s="708" t="s">
        <v>614</v>
      </c>
      <c r="I223" s="679">
        <v>3313274</v>
      </c>
      <c r="J223" s="679">
        <v>0</v>
      </c>
      <c r="K223" s="679">
        <v>0</v>
      </c>
      <c r="L223" s="679">
        <v>0</v>
      </c>
      <c r="M223" s="679">
        <v>0</v>
      </c>
      <c r="N223" s="679">
        <v>992100</v>
      </c>
      <c r="O223" s="679">
        <v>2321174</v>
      </c>
      <c r="P223" s="679">
        <v>229567.5648807</v>
      </c>
      <c r="Q223" s="679">
        <v>276544.67035999999</v>
      </c>
      <c r="R223" s="697">
        <v>0.44524258</v>
      </c>
      <c r="S223" s="697">
        <v>0.43667777122725837</v>
      </c>
      <c r="T223" s="697">
        <v>0.11772357027555</v>
      </c>
      <c r="U223" s="688"/>
      <c r="V223" s="679">
        <v>124517157.06999999</v>
      </c>
      <c r="W223" s="688"/>
      <c r="X223" s="697">
        <v>0</v>
      </c>
      <c r="Y223" s="688"/>
      <c r="Z223" s="688"/>
      <c r="AA223" s="688"/>
      <c r="AB223" s="697" t="s">
        <v>1954</v>
      </c>
      <c r="AC223" s="835"/>
      <c r="AD223" s="688"/>
    </row>
    <row r="224" spans="1:30" hidden="1">
      <c r="C224" s="688"/>
      <c r="D224" s="688"/>
      <c r="E224" s="688"/>
      <c r="F224" s="688"/>
      <c r="G224" s="701" t="s">
        <v>2189</v>
      </c>
      <c r="H224" s="710"/>
      <c r="I224" s="492">
        <v>10961413</v>
      </c>
      <c r="J224" s="492">
        <v>0</v>
      </c>
      <c r="K224" s="492">
        <v>0</v>
      </c>
      <c r="L224" s="492">
        <v>0</v>
      </c>
      <c r="M224" s="649">
        <v>0</v>
      </c>
      <c r="N224" s="492">
        <v>2622600</v>
      </c>
      <c r="O224" s="492">
        <v>8338813</v>
      </c>
      <c r="P224" s="492">
        <v>743069.30184870004</v>
      </c>
      <c r="Q224" s="492">
        <v>2119943.2869500001</v>
      </c>
      <c r="R224" s="493">
        <v>3.41315211</v>
      </c>
      <c r="S224" s="493">
        <v>3.3474957534651302</v>
      </c>
      <c r="T224" s="626"/>
      <c r="U224" s="688"/>
      <c r="V224" s="679">
        <v>806482444.95000005</v>
      </c>
      <c r="W224" s="688">
        <v>0</v>
      </c>
      <c r="X224" s="697">
        <v>0</v>
      </c>
      <c r="Y224" s="688">
        <v>0</v>
      </c>
      <c r="Z224" s="688">
        <v>0</v>
      </c>
      <c r="AA224" s="688">
        <v>0</v>
      </c>
      <c r="AB224" s="697">
        <v>0</v>
      </c>
      <c r="AC224" s="835">
        <v>0</v>
      </c>
      <c r="AD224" s="688">
        <v>0</v>
      </c>
    </row>
    <row r="225" spans="1:30" hidden="1">
      <c r="C225" s="688"/>
      <c r="D225" s="688"/>
      <c r="E225" s="688"/>
      <c r="F225" s="688"/>
      <c r="G225" s="701"/>
      <c r="H225" s="693" t="s">
        <v>2303</v>
      </c>
      <c r="I225" s="625"/>
      <c r="J225" s="625"/>
      <c r="K225" s="625"/>
      <c r="L225" s="625"/>
      <c r="M225" s="679"/>
      <c r="N225" s="625"/>
      <c r="O225" s="625"/>
      <c r="P225" s="625"/>
      <c r="Q225" s="625"/>
      <c r="R225" s="626"/>
      <c r="S225" s="626"/>
      <c r="T225" s="626"/>
      <c r="U225" s="688"/>
      <c r="V225" s="679"/>
      <c r="W225" s="688"/>
      <c r="X225" s="697"/>
      <c r="Y225" s="688"/>
      <c r="Z225" s="688"/>
      <c r="AA225" s="688"/>
      <c r="AB225" s="697"/>
      <c r="AC225" s="835"/>
      <c r="AD225" s="688"/>
    </row>
    <row r="226" spans="1:30" hidden="1">
      <c r="A226" s="515">
        <v>5</v>
      </c>
      <c r="B226" s="515" t="s">
        <v>894</v>
      </c>
      <c r="C226" s="688">
        <v>51</v>
      </c>
      <c r="D226" s="818" t="s">
        <v>1424</v>
      </c>
      <c r="E226" s="688" t="s">
        <v>1631</v>
      </c>
      <c r="F226" s="688">
        <v>21</v>
      </c>
      <c r="G226" s="688" t="s">
        <v>2303</v>
      </c>
      <c r="H226" s="708" t="s">
        <v>1425</v>
      </c>
      <c r="I226" s="866">
        <v>392388</v>
      </c>
      <c r="J226" s="679">
        <v>0</v>
      </c>
      <c r="K226" s="679">
        <v>0</v>
      </c>
      <c r="L226" s="679">
        <v>0</v>
      </c>
      <c r="M226" s="679">
        <v>0</v>
      </c>
      <c r="N226" s="679">
        <v>210000</v>
      </c>
      <c r="O226" s="679">
        <v>182388</v>
      </c>
      <c r="P226" s="679">
        <v>1289.4830938</v>
      </c>
      <c r="Q226" s="679">
        <v>1424.45028</v>
      </c>
      <c r="R226" s="697">
        <v>2.2933900000000002E-3</v>
      </c>
      <c r="S226" s="697">
        <v>2.2492777484545414E-3</v>
      </c>
      <c r="T226" s="697">
        <v>6.7411120683824294E-2</v>
      </c>
      <c r="U226" s="688"/>
      <c r="V226" s="679" t="e">
        <v>#N/A</v>
      </c>
      <c r="W226" s="688"/>
      <c r="X226" s="697">
        <v>0</v>
      </c>
      <c r="Y226" s="688"/>
      <c r="Z226" s="688"/>
      <c r="AA226" s="688"/>
      <c r="AB226" s="697" t="e">
        <v>#N/A</v>
      </c>
      <c r="AC226" s="835"/>
      <c r="AD226" s="688"/>
    </row>
    <row r="227" spans="1:30" hidden="1">
      <c r="A227" s="515">
        <v>5</v>
      </c>
      <c r="B227" s="515" t="s">
        <v>894</v>
      </c>
      <c r="C227" s="688">
        <v>52</v>
      </c>
      <c r="D227" s="818" t="s">
        <v>1426</v>
      </c>
      <c r="E227" s="840" t="s">
        <v>1632</v>
      </c>
      <c r="F227" s="688">
        <v>21</v>
      </c>
      <c r="G227" s="688" t="s">
        <v>2303</v>
      </c>
      <c r="H227" s="708" t="s">
        <v>1427</v>
      </c>
      <c r="I227" s="866">
        <v>121208</v>
      </c>
      <c r="J227" s="679">
        <v>0</v>
      </c>
      <c r="K227" s="679">
        <v>0</v>
      </c>
      <c r="L227" s="679">
        <v>0</v>
      </c>
      <c r="M227" s="679">
        <v>0</v>
      </c>
      <c r="N227" s="679">
        <v>0</v>
      </c>
      <c r="O227" s="679">
        <v>121208</v>
      </c>
      <c r="P227" s="679">
        <v>0</v>
      </c>
      <c r="Q227" s="679">
        <v>888.45464000000004</v>
      </c>
      <c r="R227" s="697">
        <v>1.4304299999999999E-3</v>
      </c>
      <c r="S227" s="697">
        <v>1.4029140085276897E-3</v>
      </c>
      <c r="T227" s="697">
        <v>0.16545066633178299</v>
      </c>
      <c r="U227" s="688"/>
      <c r="V227" s="679" t="e">
        <v>#N/A</v>
      </c>
      <c r="W227" s="688"/>
      <c r="X227" s="697">
        <v>0</v>
      </c>
      <c r="Y227" s="688"/>
      <c r="Z227" s="688"/>
      <c r="AA227" s="688"/>
      <c r="AB227" s="697" t="e">
        <v>#N/A</v>
      </c>
      <c r="AC227" s="835"/>
      <c r="AD227" s="688"/>
    </row>
    <row r="228" spans="1:30" hidden="1">
      <c r="A228" s="515">
        <v>9</v>
      </c>
      <c r="B228" s="515" t="s">
        <v>914</v>
      </c>
      <c r="C228" s="688">
        <v>53</v>
      </c>
      <c r="D228" s="688" t="s">
        <v>1105</v>
      </c>
      <c r="E228" s="688" t="s">
        <v>1671</v>
      </c>
      <c r="F228" s="688">
        <v>21</v>
      </c>
      <c r="G228" s="688" t="s">
        <v>2303</v>
      </c>
      <c r="H228" s="708" t="s">
        <v>657</v>
      </c>
      <c r="I228" s="679">
        <v>490276</v>
      </c>
      <c r="J228" s="679">
        <v>0</v>
      </c>
      <c r="K228" s="679">
        <v>0</v>
      </c>
      <c r="L228" s="679">
        <v>0</v>
      </c>
      <c r="M228" s="679">
        <v>0</v>
      </c>
      <c r="N228" s="679">
        <v>2000</v>
      </c>
      <c r="O228" s="679">
        <v>488276</v>
      </c>
      <c r="P228" s="679">
        <v>4829.9096473999998</v>
      </c>
      <c r="Q228" s="679">
        <v>28759.456399999999</v>
      </c>
      <c r="R228" s="697">
        <v>4.630331E-2</v>
      </c>
      <c r="S228" s="697">
        <v>4.5412610216320468E-2</v>
      </c>
      <c r="T228" s="697">
        <v>4.2560557855741896</v>
      </c>
      <c r="U228" s="688"/>
      <c r="V228" s="679" t="e">
        <v>#N/A</v>
      </c>
      <c r="W228" s="688"/>
      <c r="X228" s="697">
        <v>0</v>
      </c>
      <c r="Y228" s="688"/>
      <c r="Z228" s="688"/>
      <c r="AA228" s="688"/>
      <c r="AB228" s="697" t="e">
        <v>#N/A</v>
      </c>
      <c r="AC228" s="835"/>
      <c r="AD228" s="688"/>
    </row>
    <row r="229" spans="1:30" hidden="1">
      <c r="A229" s="515">
        <v>5</v>
      </c>
      <c r="B229" s="515" t="s">
        <v>894</v>
      </c>
      <c r="C229" s="688">
        <v>53</v>
      </c>
      <c r="D229" s="688" t="s">
        <v>895</v>
      </c>
      <c r="E229" s="688" t="s">
        <v>1633</v>
      </c>
      <c r="F229" s="688">
        <v>21</v>
      </c>
      <c r="G229" s="688" t="s">
        <v>2303</v>
      </c>
      <c r="H229" s="708" t="s">
        <v>2247</v>
      </c>
      <c r="I229" s="679">
        <v>3314789</v>
      </c>
      <c r="J229" s="679">
        <v>0</v>
      </c>
      <c r="K229" s="679">
        <v>0</v>
      </c>
      <c r="L229" s="679">
        <v>0</v>
      </c>
      <c r="M229" s="679">
        <v>0</v>
      </c>
      <c r="N229" s="679">
        <v>585000</v>
      </c>
      <c r="O229" s="679">
        <v>2729789</v>
      </c>
      <c r="P229" s="679">
        <v>46874.134931100001</v>
      </c>
      <c r="Q229" s="679">
        <v>226627.08278</v>
      </c>
      <c r="R229" s="697">
        <v>0.36487425000000001</v>
      </c>
      <c r="S229" s="697">
        <v>0.35785542089557476</v>
      </c>
      <c r="T229" s="697">
        <v>4.39537081763436</v>
      </c>
      <c r="U229" s="688"/>
      <c r="V229" s="679">
        <v>25169630.530000001</v>
      </c>
      <c r="W229" s="688"/>
      <c r="X229" s="697">
        <v>0</v>
      </c>
      <c r="Y229" s="688"/>
      <c r="Z229" s="688"/>
      <c r="AA229" s="688"/>
      <c r="AB229" s="697" t="s">
        <v>1954</v>
      </c>
      <c r="AC229" s="835"/>
      <c r="AD229" s="688"/>
    </row>
    <row r="230" spans="1:30" ht="30" hidden="1">
      <c r="A230" s="515">
        <v>5</v>
      </c>
      <c r="B230" s="515" t="s">
        <v>894</v>
      </c>
      <c r="C230" s="688">
        <v>54</v>
      </c>
      <c r="D230" s="515" t="s">
        <v>2248</v>
      </c>
      <c r="E230" s="688" t="s">
        <v>2249</v>
      </c>
      <c r="F230" s="688">
        <v>21</v>
      </c>
      <c r="G230" s="688" t="s">
        <v>2303</v>
      </c>
      <c r="H230" s="708" t="s">
        <v>2250</v>
      </c>
      <c r="I230" s="679">
        <v>0</v>
      </c>
      <c r="J230" s="679">
        <v>0</v>
      </c>
      <c r="K230" s="679">
        <v>0</v>
      </c>
      <c r="L230" s="679">
        <v>698947</v>
      </c>
      <c r="M230" s="679">
        <v>0</v>
      </c>
      <c r="N230" s="679">
        <v>0</v>
      </c>
      <c r="O230" s="679">
        <v>698947</v>
      </c>
      <c r="P230" s="679">
        <v>0</v>
      </c>
      <c r="Q230" s="679">
        <v>17487.65394</v>
      </c>
      <c r="R230" s="697">
        <v>2.815548E-2</v>
      </c>
      <c r="S230" s="697">
        <v>2.7613874230777217E-2</v>
      </c>
      <c r="T230" s="697">
        <v>4.5</v>
      </c>
      <c r="U230" s="688"/>
      <c r="V230" s="679" t="e">
        <v>#N/A</v>
      </c>
      <c r="W230" s="688"/>
      <c r="X230" s="697">
        <v>0</v>
      </c>
      <c r="Y230" s="688"/>
      <c r="Z230" s="688"/>
      <c r="AA230" s="688"/>
      <c r="AB230" s="697" t="e">
        <v>#N/A</v>
      </c>
      <c r="AC230" s="835"/>
      <c r="AD230" s="688"/>
    </row>
    <row r="231" spans="1:30" hidden="1">
      <c r="A231" s="515">
        <v>5</v>
      </c>
      <c r="B231" s="515" t="s">
        <v>894</v>
      </c>
      <c r="C231" s="688">
        <v>55</v>
      </c>
      <c r="D231" s="688" t="s">
        <v>1059</v>
      </c>
      <c r="E231" s="688" t="s">
        <v>1638</v>
      </c>
      <c r="F231" s="688">
        <v>21</v>
      </c>
      <c r="G231" s="688" t="s">
        <v>2303</v>
      </c>
      <c r="H231" s="708" t="s">
        <v>2251</v>
      </c>
      <c r="I231" s="679">
        <v>1335896</v>
      </c>
      <c r="J231" s="679">
        <v>0</v>
      </c>
      <c r="K231" s="679">
        <v>0</v>
      </c>
      <c r="L231" s="679">
        <v>0</v>
      </c>
      <c r="M231" s="679">
        <v>0</v>
      </c>
      <c r="N231" s="679">
        <v>4000</v>
      </c>
      <c r="O231" s="679">
        <v>1331896</v>
      </c>
      <c r="P231" s="679">
        <v>6606.4985290000004</v>
      </c>
      <c r="Q231" s="679">
        <v>27876.583280000003</v>
      </c>
      <c r="R231" s="697">
        <v>4.4881869999999997E-2</v>
      </c>
      <c r="S231" s="697">
        <v>4.4018509705122118E-2</v>
      </c>
      <c r="T231" s="697">
        <v>2.4004916706167299</v>
      </c>
      <c r="U231" s="688"/>
      <c r="V231" s="679" t="e">
        <v>#N/A</v>
      </c>
      <c r="W231" s="688"/>
      <c r="X231" s="697">
        <v>0</v>
      </c>
      <c r="Y231" s="688"/>
      <c r="Z231" s="688"/>
      <c r="AA231" s="688"/>
      <c r="AB231" s="697" t="e">
        <v>#N/A</v>
      </c>
      <c r="AC231" s="835"/>
      <c r="AD231" s="688"/>
    </row>
    <row r="232" spans="1:30" hidden="1">
      <c r="A232" s="515">
        <v>5</v>
      </c>
      <c r="B232" s="515" t="s">
        <v>894</v>
      </c>
      <c r="C232" s="688">
        <v>56</v>
      </c>
      <c r="D232" s="688" t="s">
        <v>896</v>
      </c>
      <c r="E232" s="688" t="s">
        <v>1639</v>
      </c>
      <c r="F232" s="688">
        <v>21</v>
      </c>
      <c r="G232" s="688" t="s">
        <v>2303</v>
      </c>
      <c r="H232" s="708" t="s">
        <v>628</v>
      </c>
      <c r="I232" s="679">
        <v>10406133</v>
      </c>
      <c r="J232" s="679">
        <v>0</v>
      </c>
      <c r="K232" s="679">
        <v>0</v>
      </c>
      <c r="L232" s="679">
        <v>0</v>
      </c>
      <c r="M232" s="679">
        <v>0</v>
      </c>
      <c r="N232" s="679">
        <v>697500</v>
      </c>
      <c r="O232" s="679">
        <v>9708633</v>
      </c>
      <c r="P232" s="679">
        <v>274268.88225000002</v>
      </c>
      <c r="Q232" s="679">
        <v>621449.59833000007</v>
      </c>
      <c r="R232" s="697">
        <v>1.00054658</v>
      </c>
      <c r="S232" s="697">
        <v>0.98129978486134428</v>
      </c>
      <c r="T232" s="697">
        <v>8.0977750086327198</v>
      </c>
      <c r="U232" s="688"/>
      <c r="V232" s="679">
        <v>312310029.88999999</v>
      </c>
      <c r="W232" s="688"/>
      <c r="X232" s="697">
        <v>0</v>
      </c>
      <c r="Y232" s="688"/>
      <c r="Z232" s="688"/>
      <c r="AA232" s="688"/>
      <c r="AB232" s="697" t="s">
        <v>1954</v>
      </c>
      <c r="AC232" s="835"/>
      <c r="AD232" s="688"/>
    </row>
    <row r="233" spans="1:30" hidden="1">
      <c r="B233" s="515" t="s">
        <v>894</v>
      </c>
      <c r="C233" s="688">
        <v>57</v>
      </c>
      <c r="D233" s="688" t="s">
        <v>1060</v>
      </c>
      <c r="E233" s="688" t="s">
        <v>1640</v>
      </c>
      <c r="F233" s="688">
        <v>21</v>
      </c>
      <c r="G233" s="688" t="s">
        <v>2303</v>
      </c>
      <c r="H233" s="708" t="s">
        <v>629</v>
      </c>
      <c r="I233" s="679">
        <v>2040500</v>
      </c>
      <c r="J233" s="679">
        <v>0</v>
      </c>
      <c r="K233" s="679">
        <v>0</v>
      </c>
      <c r="L233" s="679">
        <v>0</v>
      </c>
      <c r="M233" s="679">
        <v>0</v>
      </c>
      <c r="N233" s="679">
        <v>150000</v>
      </c>
      <c r="O233" s="679">
        <v>1890500</v>
      </c>
      <c r="P233" s="679">
        <v>19850.25</v>
      </c>
      <c r="Q233" s="679">
        <v>49568.91</v>
      </c>
      <c r="R233" s="697">
        <v>7.9806959999999996E-2</v>
      </c>
      <c r="S233" s="697">
        <v>7.8271771113096203E-2</v>
      </c>
      <c r="T233" s="697">
        <v>0.43459770114942498</v>
      </c>
      <c r="U233" s="688"/>
      <c r="V233" s="679">
        <v>17136000</v>
      </c>
      <c r="W233" s="688"/>
      <c r="X233" s="697">
        <v>0</v>
      </c>
      <c r="Y233" s="688"/>
      <c r="Z233" s="688"/>
      <c r="AA233" s="688"/>
      <c r="AB233" s="697" t="s">
        <v>1954</v>
      </c>
      <c r="AC233" s="835"/>
      <c r="AD233" s="688"/>
    </row>
    <row r="234" spans="1:30" hidden="1">
      <c r="A234" s="515">
        <v>9</v>
      </c>
      <c r="B234" s="515" t="s">
        <v>914</v>
      </c>
      <c r="C234" s="688">
        <v>58</v>
      </c>
      <c r="D234" s="688" t="s">
        <v>1107</v>
      </c>
      <c r="E234" s="688" t="s">
        <v>1674</v>
      </c>
      <c r="F234" s="688">
        <v>21</v>
      </c>
      <c r="G234" s="688" t="s">
        <v>2303</v>
      </c>
      <c r="H234" s="708" t="s">
        <v>1108</v>
      </c>
      <c r="I234" s="679">
        <v>1292159</v>
      </c>
      <c r="J234" s="679">
        <v>0</v>
      </c>
      <c r="K234" s="679">
        <v>0</v>
      </c>
      <c r="L234" s="679">
        <v>0</v>
      </c>
      <c r="M234" s="679">
        <v>0</v>
      </c>
      <c r="N234" s="679">
        <v>85800</v>
      </c>
      <c r="O234" s="679">
        <v>1206359</v>
      </c>
      <c r="P234" s="679">
        <v>25499.788710099998</v>
      </c>
      <c r="Q234" s="679">
        <v>270405.36985000002</v>
      </c>
      <c r="R234" s="697">
        <v>0.43535817999999998</v>
      </c>
      <c r="S234" s="697">
        <v>0.4269835107661501</v>
      </c>
      <c r="T234" s="697">
        <v>9.1390833333333301</v>
      </c>
      <c r="U234" s="688"/>
      <c r="V234" s="679" t="e">
        <v>#N/A</v>
      </c>
      <c r="W234" s="688"/>
      <c r="X234" s="697">
        <v>0</v>
      </c>
      <c r="Y234" s="688"/>
      <c r="Z234" s="688"/>
      <c r="AA234" s="688"/>
      <c r="AB234" s="697" t="e">
        <v>#N/A</v>
      </c>
      <c r="AC234" s="835"/>
      <c r="AD234" s="688"/>
    </row>
    <row r="235" spans="1:30" hidden="1">
      <c r="A235" s="515">
        <v>5</v>
      </c>
      <c r="B235" s="515" t="s">
        <v>894</v>
      </c>
      <c r="C235" s="688">
        <v>59</v>
      </c>
      <c r="D235" s="688" t="s">
        <v>1065</v>
      </c>
      <c r="E235" s="688" t="s">
        <v>1641</v>
      </c>
      <c r="F235" s="688">
        <v>21</v>
      </c>
      <c r="G235" s="688" t="s">
        <v>2303</v>
      </c>
      <c r="H235" s="708" t="s">
        <v>630</v>
      </c>
      <c r="I235" s="679">
        <v>2922</v>
      </c>
      <c r="J235" s="679">
        <v>0</v>
      </c>
      <c r="K235" s="679">
        <v>0</v>
      </c>
      <c r="L235" s="679">
        <v>0</v>
      </c>
      <c r="M235" s="679">
        <v>0</v>
      </c>
      <c r="N235" s="679">
        <v>0</v>
      </c>
      <c r="O235" s="679">
        <v>2922</v>
      </c>
      <c r="P235" s="679">
        <v>0</v>
      </c>
      <c r="Q235" s="679">
        <v>0</v>
      </c>
      <c r="R235" s="697">
        <v>0</v>
      </c>
      <c r="S235" s="697">
        <v>0</v>
      </c>
      <c r="T235" s="697">
        <v>0.16491703352522799</v>
      </c>
      <c r="U235" s="688"/>
      <c r="V235" s="679" t="e">
        <v>#N/A</v>
      </c>
      <c r="W235" s="688"/>
      <c r="X235" s="697">
        <v>0</v>
      </c>
      <c r="Y235" s="688"/>
      <c r="Z235" s="688"/>
      <c r="AA235" s="688"/>
      <c r="AB235" s="697" t="e">
        <v>#N/A</v>
      </c>
      <c r="AC235" s="835" t="s">
        <v>2226</v>
      </c>
      <c r="AD235" s="688"/>
    </row>
    <row r="236" spans="1:30" hidden="1">
      <c r="C236" s="688"/>
      <c r="D236" s="688"/>
      <c r="E236" s="688"/>
      <c r="F236" s="688"/>
      <c r="G236" s="701" t="s">
        <v>2252</v>
      </c>
      <c r="H236" s="710"/>
      <c r="I236" s="492">
        <v>19396271</v>
      </c>
      <c r="J236" s="492">
        <v>0</v>
      </c>
      <c r="K236" s="492">
        <v>0</v>
      </c>
      <c r="L236" s="492">
        <v>698947</v>
      </c>
      <c r="M236" s="649">
        <v>0</v>
      </c>
      <c r="N236" s="492">
        <v>1734300</v>
      </c>
      <c r="O236" s="492">
        <v>18360918</v>
      </c>
      <c r="P236" s="492">
        <v>379218.94716139999</v>
      </c>
      <c r="Q236" s="492">
        <v>1244487.5595000002</v>
      </c>
      <c r="R236" s="493">
        <v>2.0036504499999999</v>
      </c>
      <c r="S236" s="493">
        <v>1.9651076735453674</v>
      </c>
      <c r="T236" s="626"/>
      <c r="U236" s="688"/>
      <c r="V236" s="679" t="e">
        <v>#N/A</v>
      </c>
      <c r="W236" s="688">
        <v>0</v>
      </c>
      <c r="X236" s="697">
        <v>0</v>
      </c>
      <c r="Y236" s="688">
        <v>0</v>
      </c>
      <c r="Z236" s="688">
        <v>0</v>
      </c>
      <c r="AA236" s="688">
        <v>0</v>
      </c>
      <c r="AB236" s="697" t="e">
        <v>#N/A</v>
      </c>
      <c r="AC236" s="835">
        <v>0</v>
      </c>
      <c r="AD236" s="688">
        <v>0</v>
      </c>
    </row>
    <row r="237" spans="1:30" hidden="1">
      <c r="C237" s="688"/>
      <c r="D237" s="688"/>
      <c r="E237" s="688"/>
      <c r="F237" s="688"/>
      <c r="G237" s="701"/>
      <c r="H237" s="693" t="s">
        <v>2304</v>
      </c>
      <c r="I237" s="625"/>
      <c r="J237" s="625"/>
      <c r="K237" s="625"/>
      <c r="L237" s="625"/>
      <c r="M237" s="679"/>
      <c r="N237" s="625"/>
      <c r="O237" s="625"/>
      <c r="P237" s="625"/>
      <c r="Q237" s="625"/>
      <c r="R237" s="626"/>
      <c r="S237" s="626"/>
      <c r="T237" s="626"/>
      <c r="U237" s="688"/>
      <c r="V237" s="679"/>
      <c r="W237" s="688"/>
      <c r="X237" s="697"/>
      <c r="Y237" s="688"/>
      <c r="Z237" s="688"/>
      <c r="AA237" s="688"/>
      <c r="AB237" s="697"/>
      <c r="AC237" s="835"/>
      <c r="AD237" s="688"/>
    </row>
    <row r="238" spans="1:30" hidden="1">
      <c r="A238" s="515">
        <v>12</v>
      </c>
      <c r="B238" s="515" t="s">
        <v>919</v>
      </c>
      <c r="C238" s="688">
        <v>60</v>
      </c>
      <c r="D238" s="688" t="s">
        <v>1117</v>
      </c>
      <c r="E238" s="688" t="s">
        <v>1679</v>
      </c>
      <c r="F238" s="688">
        <v>22</v>
      </c>
      <c r="G238" s="688" t="s">
        <v>2304</v>
      </c>
      <c r="H238" s="708" t="s">
        <v>664</v>
      </c>
      <c r="I238" s="679">
        <v>277566</v>
      </c>
      <c r="J238" s="679">
        <v>0</v>
      </c>
      <c r="K238" s="679">
        <v>0</v>
      </c>
      <c r="L238" s="679">
        <v>0</v>
      </c>
      <c r="M238" s="679">
        <v>0</v>
      </c>
      <c r="N238" s="679">
        <v>0</v>
      </c>
      <c r="O238" s="679">
        <v>277566</v>
      </c>
      <c r="P238" s="679">
        <v>644.64656000000002</v>
      </c>
      <c r="Q238" s="679">
        <v>90489.291660000003</v>
      </c>
      <c r="R238" s="697">
        <v>0.14568961</v>
      </c>
      <c r="S238" s="697">
        <v>0.14288708638131695</v>
      </c>
      <c r="T238" s="697">
        <v>0.26842219783089</v>
      </c>
      <c r="U238" s="688"/>
      <c r="V238" s="679" t="e">
        <v>#N/A</v>
      </c>
      <c r="W238" s="688"/>
      <c r="X238" s="697">
        <v>0</v>
      </c>
      <c r="Y238" s="688"/>
      <c r="Z238" s="688"/>
      <c r="AA238" s="688"/>
      <c r="AB238" s="697" t="e">
        <v>#N/A</v>
      </c>
      <c r="AC238" s="835"/>
      <c r="AD238" s="688"/>
    </row>
    <row r="239" spans="1:30" hidden="1">
      <c r="A239" s="515">
        <v>9</v>
      </c>
      <c r="B239" s="515" t="s">
        <v>914</v>
      </c>
      <c r="C239" s="688">
        <v>61</v>
      </c>
      <c r="D239" s="688" t="s">
        <v>1106</v>
      </c>
      <c r="E239" s="688" t="s">
        <v>1672</v>
      </c>
      <c r="F239" s="688">
        <v>22</v>
      </c>
      <c r="G239" s="688" t="s">
        <v>2304</v>
      </c>
      <c r="H239" s="708" t="s">
        <v>658</v>
      </c>
      <c r="I239" s="679">
        <v>158577</v>
      </c>
      <c r="J239" s="679">
        <v>0</v>
      </c>
      <c r="K239" s="679">
        <v>0</v>
      </c>
      <c r="L239" s="679">
        <v>0</v>
      </c>
      <c r="M239" s="679">
        <v>0</v>
      </c>
      <c r="N239" s="679">
        <v>18000</v>
      </c>
      <c r="O239" s="679">
        <v>140577</v>
      </c>
      <c r="P239" s="679">
        <v>913.75049999999999</v>
      </c>
      <c r="Q239" s="679">
        <v>20945.973000000002</v>
      </c>
      <c r="R239" s="697">
        <v>3.3723450000000002E-2</v>
      </c>
      <c r="S239" s="697">
        <v>3.3074731810667071E-2</v>
      </c>
      <c r="T239" s="697">
        <v>0.65984892713822496</v>
      </c>
      <c r="U239" s="688"/>
      <c r="V239" s="679">
        <v>1216751.3999999999</v>
      </c>
      <c r="W239" s="688"/>
      <c r="X239" s="697">
        <v>0</v>
      </c>
      <c r="Y239" s="688"/>
      <c r="Z239" s="688"/>
      <c r="AA239" s="688"/>
      <c r="AB239" s="697" t="s">
        <v>1954</v>
      </c>
      <c r="AC239" s="835"/>
      <c r="AD239" s="688"/>
    </row>
    <row r="240" spans="1:30" hidden="1">
      <c r="A240" s="515">
        <v>12</v>
      </c>
      <c r="B240" s="515" t="s">
        <v>919</v>
      </c>
      <c r="C240" s="688">
        <v>62</v>
      </c>
      <c r="D240" s="688" t="s">
        <v>1123</v>
      </c>
      <c r="E240" s="688" t="s">
        <v>1683</v>
      </c>
      <c r="F240" s="688">
        <v>22</v>
      </c>
      <c r="G240" s="688" t="s">
        <v>2304</v>
      </c>
      <c r="H240" s="708" t="s">
        <v>668</v>
      </c>
      <c r="I240" s="679">
        <v>1359711</v>
      </c>
      <c r="J240" s="679">
        <v>0</v>
      </c>
      <c r="K240" s="679">
        <v>0</v>
      </c>
      <c r="L240" s="679">
        <v>0</v>
      </c>
      <c r="M240" s="679">
        <v>0</v>
      </c>
      <c r="N240" s="679">
        <v>142500</v>
      </c>
      <c r="O240" s="679">
        <v>1217211</v>
      </c>
      <c r="P240" s="679">
        <v>2945.6508371</v>
      </c>
      <c r="Q240" s="679">
        <v>204491.448</v>
      </c>
      <c r="R240" s="697">
        <v>0.32923542</v>
      </c>
      <c r="S240" s="697">
        <v>0.32290215404053901</v>
      </c>
      <c r="T240" s="697">
        <v>2.7047630687184001</v>
      </c>
      <c r="U240" s="688"/>
      <c r="V240" s="679">
        <v>26487204.059999999</v>
      </c>
      <c r="W240" s="688"/>
      <c r="X240" s="697">
        <v>0</v>
      </c>
      <c r="Y240" s="688"/>
      <c r="Z240" s="688"/>
      <c r="AA240" s="688"/>
      <c r="AB240" s="697" t="s">
        <v>1954</v>
      </c>
      <c r="AC240" s="835"/>
      <c r="AD240" s="688"/>
    </row>
    <row r="241" spans="1:30" hidden="1">
      <c r="A241" s="515">
        <v>12</v>
      </c>
      <c r="B241" s="515" t="s">
        <v>919</v>
      </c>
      <c r="C241" s="688">
        <v>63</v>
      </c>
      <c r="D241" s="688" t="s">
        <v>920</v>
      </c>
      <c r="E241" s="688" t="s">
        <v>1684</v>
      </c>
      <c r="F241" s="688">
        <v>22</v>
      </c>
      <c r="G241" s="688" t="s">
        <v>2304</v>
      </c>
      <c r="H241" s="708" t="s">
        <v>669</v>
      </c>
      <c r="I241" s="679">
        <v>2617989</v>
      </c>
      <c r="J241" s="679">
        <v>0</v>
      </c>
      <c r="K241" s="679">
        <v>0</v>
      </c>
      <c r="L241" s="679">
        <v>0</v>
      </c>
      <c r="M241" s="679">
        <v>0</v>
      </c>
      <c r="N241" s="679">
        <v>25000</v>
      </c>
      <c r="O241" s="679">
        <v>2592989</v>
      </c>
      <c r="P241" s="679">
        <v>22403.4249743</v>
      </c>
      <c r="Q241" s="679">
        <v>597269.08626000001</v>
      </c>
      <c r="R241" s="697">
        <v>0.96161545999999998</v>
      </c>
      <c r="S241" s="697">
        <v>0.94311755519076035</v>
      </c>
      <c r="T241" s="697">
        <v>1.81581862745098</v>
      </c>
      <c r="U241" s="688"/>
      <c r="V241" s="679">
        <v>95049139.140000001</v>
      </c>
      <c r="W241" s="688"/>
      <c r="X241" s="697">
        <v>0</v>
      </c>
      <c r="Y241" s="688"/>
      <c r="Z241" s="688"/>
      <c r="AA241" s="688"/>
      <c r="AB241" s="697" t="s">
        <v>1954</v>
      </c>
      <c r="AC241" s="835"/>
      <c r="AD241" s="688"/>
    </row>
    <row r="242" spans="1:30" hidden="1">
      <c r="A242" s="515">
        <v>9</v>
      </c>
      <c r="B242" s="515" t="s">
        <v>914</v>
      </c>
      <c r="C242" s="688">
        <v>64</v>
      </c>
      <c r="D242" s="688" t="s">
        <v>915</v>
      </c>
      <c r="E242" s="688" t="s">
        <v>1673</v>
      </c>
      <c r="F242" s="688">
        <v>22</v>
      </c>
      <c r="G242" s="688" t="s">
        <v>2304</v>
      </c>
      <c r="H242" s="708" t="s">
        <v>659</v>
      </c>
      <c r="I242" s="679">
        <v>463752</v>
      </c>
      <c r="J242" s="679">
        <v>0</v>
      </c>
      <c r="K242" s="679">
        <v>0</v>
      </c>
      <c r="L242" s="679">
        <v>0</v>
      </c>
      <c r="M242" s="679">
        <v>0</v>
      </c>
      <c r="N242" s="679">
        <v>23750</v>
      </c>
      <c r="O242" s="679">
        <v>440002</v>
      </c>
      <c r="P242" s="679">
        <v>30822.140100000001</v>
      </c>
      <c r="Q242" s="679">
        <v>512386.72901999997</v>
      </c>
      <c r="R242" s="697">
        <v>0.82495313000000003</v>
      </c>
      <c r="S242" s="697">
        <v>0.80908409677036441</v>
      </c>
      <c r="T242" s="697">
        <v>3.5482315371836801</v>
      </c>
      <c r="U242" s="688"/>
      <c r="V242" s="679">
        <v>135009000</v>
      </c>
      <c r="W242" s="688"/>
      <c r="X242" s="697">
        <v>0</v>
      </c>
      <c r="Y242" s="688"/>
      <c r="Z242" s="688"/>
      <c r="AA242" s="688"/>
      <c r="AB242" s="697" t="s">
        <v>1954</v>
      </c>
      <c r="AC242" s="835"/>
      <c r="AD242" s="688"/>
    </row>
    <row r="243" spans="1:30" hidden="1">
      <c r="A243" s="515">
        <v>12</v>
      </c>
      <c r="B243" s="515" t="s">
        <v>919</v>
      </c>
      <c r="C243" s="688">
        <v>65</v>
      </c>
      <c r="D243" s="688" t="s">
        <v>1124</v>
      </c>
      <c r="E243" s="688" t="s">
        <v>1685</v>
      </c>
      <c r="F243" s="688">
        <v>22</v>
      </c>
      <c r="G243" s="688" t="s">
        <v>2304</v>
      </c>
      <c r="H243" s="708" t="s">
        <v>670</v>
      </c>
      <c r="I243" s="679">
        <v>604806</v>
      </c>
      <c r="J243" s="679">
        <v>0</v>
      </c>
      <c r="K243" s="679">
        <v>0</v>
      </c>
      <c r="L243" s="679">
        <v>0</v>
      </c>
      <c r="M243" s="679">
        <v>0</v>
      </c>
      <c r="N243" s="679">
        <v>7820</v>
      </c>
      <c r="O243" s="679">
        <v>596986</v>
      </c>
      <c r="P243" s="679">
        <v>74738.788805000004</v>
      </c>
      <c r="Q243" s="679">
        <v>597821.78039999993</v>
      </c>
      <c r="R243" s="697">
        <v>0.96250530999999995</v>
      </c>
      <c r="S243" s="697">
        <v>0.9439902866916472</v>
      </c>
      <c r="T243" s="697">
        <v>0.75952417302798902</v>
      </c>
      <c r="U243" s="688"/>
      <c r="V243" s="679">
        <v>166892447.62</v>
      </c>
      <c r="W243" s="688"/>
      <c r="X243" s="697">
        <v>0</v>
      </c>
      <c r="Y243" s="688"/>
      <c r="Z243" s="688"/>
      <c r="AA243" s="688"/>
      <c r="AB243" s="697" t="s">
        <v>1954</v>
      </c>
      <c r="AC243" s="835"/>
      <c r="AD243" s="688"/>
    </row>
    <row r="244" spans="1:30" hidden="1">
      <c r="A244" s="515">
        <v>9</v>
      </c>
      <c r="B244" s="515" t="s">
        <v>914</v>
      </c>
      <c r="C244" s="688">
        <v>66</v>
      </c>
      <c r="D244" s="688" t="s">
        <v>916</v>
      </c>
      <c r="E244" s="688" t="s">
        <v>1551</v>
      </c>
      <c r="F244" s="688">
        <v>22</v>
      </c>
      <c r="G244" s="688" t="s">
        <v>2304</v>
      </c>
      <c r="H244" s="708" t="s">
        <v>660</v>
      </c>
      <c r="I244" s="679">
        <v>617579</v>
      </c>
      <c r="J244" s="679">
        <v>0</v>
      </c>
      <c r="K244" s="679">
        <v>0</v>
      </c>
      <c r="L244" s="679">
        <v>0</v>
      </c>
      <c r="M244" s="679">
        <v>0</v>
      </c>
      <c r="N244" s="679">
        <v>36450</v>
      </c>
      <c r="O244" s="679">
        <v>581129</v>
      </c>
      <c r="P244" s="679">
        <v>97750.213365899996</v>
      </c>
      <c r="Q244" s="679">
        <v>363019.66372000001</v>
      </c>
      <c r="R244" s="697">
        <v>0.58446909000000002</v>
      </c>
      <c r="S244" s="697">
        <v>0.57322608119171869</v>
      </c>
      <c r="T244" s="697">
        <v>1.3120257379917499</v>
      </c>
      <c r="U244" s="688"/>
      <c r="V244" s="679">
        <v>41169725</v>
      </c>
      <c r="W244" s="688"/>
      <c r="X244" s="697">
        <v>0</v>
      </c>
      <c r="Y244" s="688"/>
      <c r="Z244" s="688"/>
      <c r="AA244" s="688"/>
      <c r="AB244" s="697" t="s">
        <v>1954</v>
      </c>
      <c r="AC244" s="835"/>
      <c r="AD244" s="688"/>
    </row>
    <row r="245" spans="1:30" hidden="1">
      <c r="A245" s="515">
        <v>12</v>
      </c>
      <c r="B245" s="515" t="s">
        <v>919</v>
      </c>
      <c r="C245" s="688">
        <v>67</v>
      </c>
      <c r="D245" s="688" t="s">
        <v>921</v>
      </c>
      <c r="E245" s="688" t="s">
        <v>1686</v>
      </c>
      <c r="F245" s="688">
        <v>22</v>
      </c>
      <c r="G245" s="688" t="s">
        <v>2304</v>
      </c>
      <c r="H245" s="708" t="s">
        <v>922</v>
      </c>
      <c r="I245" s="679">
        <v>1883190</v>
      </c>
      <c r="J245" s="679">
        <v>0</v>
      </c>
      <c r="K245" s="679">
        <v>0</v>
      </c>
      <c r="L245" s="679">
        <v>0</v>
      </c>
      <c r="M245" s="679">
        <v>0</v>
      </c>
      <c r="N245" s="679">
        <v>198500</v>
      </c>
      <c r="O245" s="679">
        <v>1684690</v>
      </c>
      <c r="P245" s="679">
        <v>104776.23215889999</v>
      </c>
      <c r="Q245" s="679">
        <v>698421.93329999992</v>
      </c>
      <c r="R245" s="697">
        <v>1.1244736200000001</v>
      </c>
      <c r="S245" s="697">
        <v>1.1028429252050074</v>
      </c>
      <c r="T245" s="697">
        <v>2.0470146416182402</v>
      </c>
      <c r="U245" s="688"/>
      <c r="V245" s="679">
        <v>645157018.74000001</v>
      </c>
      <c r="W245" s="688"/>
      <c r="X245" s="697">
        <v>0</v>
      </c>
      <c r="Y245" s="688"/>
      <c r="Z245" s="688"/>
      <c r="AA245" s="688"/>
      <c r="AB245" s="697" t="s">
        <v>1954</v>
      </c>
      <c r="AC245" s="835"/>
      <c r="AD245" s="688"/>
    </row>
    <row r="246" spans="1:30" hidden="1">
      <c r="C246" s="688"/>
      <c r="D246" s="688"/>
      <c r="E246" s="688"/>
      <c r="F246" s="688"/>
      <c r="G246" s="701" t="s">
        <v>2253</v>
      </c>
      <c r="H246" s="710"/>
      <c r="I246" s="492">
        <v>7983170</v>
      </c>
      <c r="J246" s="492">
        <v>0</v>
      </c>
      <c r="K246" s="492">
        <v>0</v>
      </c>
      <c r="L246" s="492">
        <v>0</v>
      </c>
      <c r="M246" s="649">
        <v>0</v>
      </c>
      <c r="N246" s="492">
        <v>452020</v>
      </c>
      <c r="O246" s="492">
        <v>7531150</v>
      </c>
      <c r="P246" s="492">
        <v>334994.84730119997</v>
      </c>
      <c r="Q246" s="492">
        <v>3084845.9053600002</v>
      </c>
      <c r="R246" s="493">
        <v>4.9666650900000002</v>
      </c>
      <c r="S246" s="493">
        <v>4.871124917282021</v>
      </c>
      <c r="T246" s="626"/>
      <c r="U246" s="688"/>
      <c r="V246" s="679" t="e">
        <v>#N/A</v>
      </c>
      <c r="W246" s="688">
        <v>0</v>
      </c>
      <c r="X246" s="697">
        <v>0</v>
      </c>
      <c r="Y246" s="688">
        <v>0</v>
      </c>
      <c r="Z246" s="688">
        <v>0</v>
      </c>
      <c r="AA246" s="688">
        <v>0</v>
      </c>
      <c r="AB246" s="697" t="e">
        <v>#N/A</v>
      </c>
      <c r="AC246" s="835">
        <v>0</v>
      </c>
      <c r="AD246" s="688">
        <v>0</v>
      </c>
    </row>
    <row r="247" spans="1:30" hidden="1">
      <c r="C247" s="688"/>
      <c r="D247" s="688"/>
      <c r="E247" s="688"/>
      <c r="F247" s="688"/>
      <c r="G247" s="701"/>
      <c r="H247" s="693" t="s">
        <v>2190</v>
      </c>
      <c r="I247" s="625"/>
      <c r="J247" s="625"/>
      <c r="K247" s="625"/>
      <c r="L247" s="625"/>
      <c r="M247" s="679"/>
      <c r="N247" s="625"/>
      <c r="O247" s="625"/>
      <c r="P247" s="625"/>
      <c r="Q247" s="625"/>
      <c r="R247" s="626"/>
      <c r="S247" s="626"/>
      <c r="T247" s="626"/>
      <c r="U247" s="688"/>
      <c r="V247" s="679"/>
      <c r="W247" s="688"/>
      <c r="X247" s="697"/>
      <c r="Y247" s="688"/>
      <c r="Z247" s="688"/>
      <c r="AA247" s="688"/>
      <c r="AB247" s="697"/>
      <c r="AC247" s="835"/>
      <c r="AD247" s="688"/>
    </row>
    <row r="248" spans="1:30" hidden="1">
      <c r="A248" s="515">
        <v>12</v>
      </c>
      <c r="B248" s="515" t="s">
        <v>919</v>
      </c>
      <c r="C248" s="688">
        <v>68</v>
      </c>
      <c r="D248" s="688" t="s">
        <v>1115</v>
      </c>
      <c r="E248" s="688" t="s">
        <v>1678</v>
      </c>
      <c r="F248" s="688">
        <v>23</v>
      </c>
      <c r="G248" s="688" t="s">
        <v>2190</v>
      </c>
      <c r="H248" s="708" t="s">
        <v>1116</v>
      </c>
      <c r="I248" s="679">
        <v>1231220</v>
      </c>
      <c r="J248" s="679">
        <v>0</v>
      </c>
      <c r="K248" s="679">
        <v>0</v>
      </c>
      <c r="L248" s="679">
        <v>0</v>
      </c>
      <c r="M248" s="679">
        <v>0</v>
      </c>
      <c r="N248" s="679">
        <v>39300</v>
      </c>
      <c r="O248" s="679">
        <v>1191920</v>
      </c>
      <c r="P248" s="679">
        <v>8883.2675732999996</v>
      </c>
      <c r="Q248" s="679">
        <v>202626.4</v>
      </c>
      <c r="R248" s="697">
        <v>0.32623265000000001</v>
      </c>
      <c r="S248" s="697">
        <v>0.31995715060651275</v>
      </c>
      <c r="T248" s="697">
        <v>4.1386111111111097</v>
      </c>
      <c r="U248" s="688"/>
      <c r="V248" s="679" t="e">
        <v>#N/A</v>
      </c>
      <c r="W248" s="688"/>
      <c r="X248" s="697">
        <v>0</v>
      </c>
      <c r="Y248" s="688"/>
      <c r="Z248" s="688"/>
      <c r="AA248" s="688"/>
      <c r="AB248" s="697" t="e">
        <v>#N/A</v>
      </c>
      <c r="AC248" s="835"/>
      <c r="AD248" s="688"/>
    </row>
    <row r="249" spans="1:30" hidden="1">
      <c r="A249" s="515">
        <v>12</v>
      </c>
      <c r="B249" s="515" t="s">
        <v>919</v>
      </c>
      <c r="C249" s="688">
        <v>69</v>
      </c>
      <c r="D249" s="688" t="s">
        <v>1118</v>
      </c>
      <c r="E249" s="688" t="s">
        <v>1680</v>
      </c>
      <c r="F249" s="688">
        <v>23</v>
      </c>
      <c r="G249" s="688" t="s">
        <v>2190</v>
      </c>
      <c r="H249" s="708" t="s">
        <v>665</v>
      </c>
      <c r="I249" s="679">
        <v>1455160</v>
      </c>
      <c r="J249" s="679">
        <v>0</v>
      </c>
      <c r="K249" s="679">
        <v>0</v>
      </c>
      <c r="L249" s="679">
        <v>0</v>
      </c>
      <c r="M249" s="679">
        <v>0</v>
      </c>
      <c r="N249" s="679">
        <v>30000</v>
      </c>
      <c r="O249" s="679">
        <v>1425160</v>
      </c>
      <c r="P249" s="679">
        <v>37225.179021300006</v>
      </c>
      <c r="Q249" s="679">
        <v>96868.125200000009</v>
      </c>
      <c r="R249" s="697">
        <v>0.15595966999999999</v>
      </c>
      <c r="S249" s="697">
        <v>0.15295958139505483</v>
      </c>
      <c r="T249" s="697">
        <v>10.6879652023923</v>
      </c>
      <c r="U249" s="688"/>
      <c r="V249" s="679">
        <v>47126590</v>
      </c>
      <c r="W249" s="688"/>
      <c r="X249" s="697">
        <v>0</v>
      </c>
      <c r="Y249" s="688"/>
      <c r="Z249" s="688"/>
      <c r="AA249" s="688"/>
      <c r="AB249" s="697" t="s">
        <v>1954</v>
      </c>
      <c r="AC249" s="835"/>
      <c r="AD249" s="688"/>
    </row>
    <row r="250" spans="1:30" hidden="1">
      <c r="A250" s="515">
        <v>12</v>
      </c>
      <c r="B250" s="515" t="s">
        <v>919</v>
      </c>
      <c r="C250" s="688">
        <v>70</v>
      </c>
      <c r="D250" s="688" t="s">
        <v>1120</v>
      </c>
      <c r="E250" s="688" t="s">
        <v>1681</v>
      </c>
      <c r="F250" s="688">
        <v>23</v>
      </c>
      <c r="G250" s="688" t="s">
        <v>2190</v>
      </c>
      <c r="H250" s="708" t="s">
        <v>667</v>
      </c>
      <c r="I250" s="679">
        <v>511074</v>
      </c>
      <c r="J250" s="679">
        <v>380</v>
      </c>
      <c r="K250" s="679">
        <v>0</v>
      </c>
      <c r="L250" s="679">
        <v>0</v>
      </c>
      <c r="M250" s="679">
        <v>0</v>
      </c>
      <c r="N250" s="679">
        <v>900</v>
      </c>
      <c r="O250" s="679">
        <v>510554</v>
      </c>
      <c r="P250" s="679">
        <v>25842.733192699998</v>
      </c>
      <c r="Q250" s="679">
        <v>494471.549</v>
      </c>
      <c r="R250" s="697">
        <v>0.79610932000000001</v>
      </c>
      <c r="S250" s="697">
        <v>0.78079513762287966</v>
      </c>
      <c r="T250" s="697">
        <v>6.5720206987101903</v>
      </c>
      <c r="U250" s="688"/>
      <c r="V250" s="679">
        <v>2955544.86</v>
      </c>
      <c r="W250" s="688"/>
      <c r="X250" s="697">
        <v>0</v>
      </c>
      <c r="Y250" s="688"/>
      <c r="Z250" s="688"/>
      <c r="AA250" s="688"/>
      <c r="AB250" s="697" t="s">
        <v>1954</v>
      </c>
      <c r="AC250" s="835"/>
      <c r="AD250" s="688"/>
    </row>
    <row r="251" spans="1:30" hidden="1">
      <c r="A251" s="515">
        <v>12</v>
      </c>
      <c r="B251" s="515" t="s">
        <v>919</v>
      </c>
      <c r="C251" s="688">
        <v>71</v>
      </c>
      <c r="D251" s="688" t="s">
        <v>1121</v>
      </c>
      <c r="E251" s="688" t="s">
        <v>1682</v>
      </c>
      <c r="F251" s="688">
        <v>23</v>
      </c>
      <c r="G251" s="688" t="s">
        <v>2190</v>
      </c>
      <c r="H251" s="489" t="s">
        <v>2254</v>
      </c>
      <c r="I251" s="679">
        <v>2934476</v>
      </c>
      <c r="J251" s="679">
        <v>0</v>
      </c>
      <c r="K251" s="679">
        <v>0</v>
      </c>
      <c r="L251" s="679">
        <v>0</v>
      </c>
      <c r="M251" s="679">
        <v>0</v>
      </c>
      <c r="N251" s="679">
        <v>27500</v>
      </c>
      <c r="O251" s="679">
        <v>2906976</v>
      </c>
      <c r="P251" s="679">
        <v>29505.806554299998</v>
      </c>
      <c r="Q251" s="679">
        <v>418546.40448000003</v>
      </c>
      <c r="R251" s="697">
        <v>0.67386827999999999</v>
      </c>
      <c r="S251" s="697">
        <v>0.66090556301657521</v>
      </c>
      <c r="T251" s="697">
        <v>4.8634980333370601</v>
      </c>
      <c r="U251" s="688"/>
      <c r="V251" s="679">
        <v>38584469.359999999</v>
      </c>
      <c r="W251" s="688"/>
      <c r="X251" s="697">
        <v>0</v>
      </c>
      <c r="Y251" s="688"/>
      <c r="Z251" s="688"/>
      <c r="AA251" s="688"/>
      <c r="AB251" s="697" t="s">
        <v>1954</v>
      </c>
      <c r="AC251" s="835"/>
      <c r="AD251" s="688"/>
    </row>
    <row r="252" spans="1:30" hidden="1">
      <c r="C252" s="688"/>
      <c r="D252" s="688"/>
      <c r="E252" s="688"/>
      <c r="F252" s="688"/>
      <c r="G252" s="701" t="s">
        <v>2255</v>
      </c>
      <c r="H252" s="710"/>
      <c r="I252" s="492">
        <v>6131930</v>
      </c>
      <c r="J252" s="492">
        <v>380</v>
      </c>
      <c r="K252" s="492">
        <v>0</v>
      </c>
      <c r="L252" s="492">
        <v>0</v>
      </c>
      <c r="M252" s="649">
        <v>0</v>
      </c>
      <c r="N252" s="492">
        <v>97700</v>
      </c>
      <c r="O252" s="492">
        <v>6034610</v>
      </c>
      <c r="P252" s="492">
        <v>101456.9863416</v>
      </c>
      <c r="Q252" s="492">
        <v>1212512.4786800002</v>
      </c>
      <c r="R252" s="493">
        <v>1.95216992</v>
      </c>
      <c r="S252" s="493">
        <v>1.9146174326410224</v>
      </c>
      <c r="T252" s="626"/>
      <c r="U252" s="688"/>
      <c r="V252" s="679" t="e">
        <v>#N/A</v>
      </c>
      <c r="W252" s="688">
        <v>0</v>
      </c>
      <c r="X252" s="697">
        <v>0</v>
      </c>
      <c r="Y252" s="688">
        <v>0</v>
      </c>
      <c r="Z252" s="688">
        <v>0</v>
      </c>
      <c r="AA252" s="688">
        <v>0</v>
      </c>
      <c r="AB252" s="697" t="e">
        <v>#N/A</v>
      </c>
      <c r="AC252" s="835">
        <v>0</v>
      </c>
      <c r="AD252" s="688">
        <v>0</v>
      </c>
    </row>
    <row r="253" spans="1:30" hidden="1">
      <c r="C253" s="688"/>
      <c r="D253" s="688"/>
      <c r="E253" s="688"/>
      <c r="F253" s="688"/>
      <c r="G253" s="701"/>
      <c r="H253" s="693" t="s">
        <v>2192</v>
      </c>
      <c r="I253" s="625"/>
      <c r="J253" s="625"/>
      <c r="K253" s="625"/>
      <c r="L253" s="625"/>
      <c r="M253" s="679"/>
      <c r="N253" s="625"/>
      <c r="O253" s="625"/>
      <c r="P253" s="625"/>
      <c r="Q253" s="625"/>
      <c r="R253" s="626"/>
      <c r="S253" s="626"/>
      <c r="T253" s="626"/>
      <c r="U253" s="688"/>
      <c r="V253" s="679"/>
      <c r="W253" s="688"/>
      <c r="X253" s="697"/>
      <c r="Y253" s="688"/>
      <c r="Z253" s="688"/>
      <c r="AA253" s="688"/>
      <c r="AB253" s="697"/>
      <c r="AC253" s="835"/>
      <c r="AD253" s="688"/>
    </row>
    <row r="254" spans="1:30" hidden="1">
      <c r="A254" s="515">
        <v>15</v>
      </c>
      <c r="B254" s="515" t="s">
        <v>928</v>
      </c>
      <c r="C254" s="688">
        <v>72</v>
      </c>
      <c r="D254" s="688" t="s">
        <v>1159</v>
      </c>
      <c r="E254" s="688" t="s">
        <v>1716</v>
      </c>
      <c r="F254" s="688">
        <v>24</v>
      </c>
      <c r="G254" s="688" t="s">
        <v>2192</v>
      </c>
      <c r="H254" s="708" t="s">
        <v>695</v>
      </c>
      <c r="I254" s="679">
        <v>54184</v>
      </c>
      <c r="J254" s="679">
        <v>0</v>
      </c>
      <c r="K254" s="679">
        <v>0</v>
      </c>
      <c r="L254" s="679">
        <v>0</v>
      </c>
      <c r="M254" s="679">
        <v>0</v>
      </c>
      <c r="N254" s="679">
        <v>0</v>
      </c>
      <c r="O254" s="679">
        <v>54184</v>
      </c>
      <c r="P254" s="679">
        <v>0</v>
      </c>
      <c r="Q254" s="679">
        <v>0</v>
      </c>
      <c r="R254" s="697">
        <v>0</v>
      </c>
      <c r="S254" s="697">
        <v>0</v>
      </c>
      <c r="T254" s="697">
        <v>2.4629090909090898</v>
      </c>
      <c r="U254" s="688"/>
      <c r="V254" s="679">
        <v>541849.89</v>
      </c>
      <c r="W254" s="688"/>
      <c r="X254" s="697">
        <v>0</v>
      </c>
      <c r="Y254" s="688"/>
      <c r="Z254" s="688"/>
      <c r="AA254" s="688"/>
      <c r="AB254" s="697" t="s">
        <v>1954</v>
      </c>
      <c r="AC254" s="835" t="s">
        <v>2226</v>
      </c>
      <c r="AD254" s="688"/>
    </row>
    <row r="255" spans="1:30" hidden="1">
      <c r="A255" s="515">
        <v>8</v>
      </c>
      <c r="B255" s="515" t="s">
        <v>1089</v>
      </c>
      <c r="C255" s="688">
        <v>73</v>
      </c>
      <c r="D255" s="688" t="s">
        <v>1097</v>
      </c>
      <c r="E255" s="688" t="s">
        <v>1668</v>
      </c>
      <c r="F255" s="688">
        <v>24</v>
      </c>
      <c r="G255" s="688" t="s">
        <v>2192</v>
      </c>
      <c r="H255" s="708" t="s">
        <v>2256</v>
      </c>
      <c r="I255" s="679">
        <v>534824</v>
      </c>
      <c r="J255" s="679">
        <v>0</v>
      </c>
      <c r="K255" s="679">
        <v>0</v>
      </c>
      <c r="L255" s="679">
        <v>0</v>
      </c>
      <c r="M255" s="679">
        <v>0</v>
      </c>
      <c r="N255" s="679">
        <v>20500</v>
      </c>
      <c r="O255" s="679">
        <v>514324</v>
      </c>
      <c r="P255" s="679">
        <v>0</v>
      </c>
      <c r="Q255" s="679">
        <v>9823.5884000000005</v>
      </c>
      <c r="R255" s="697">
        <v>1.5816179999999999E-2</v>
      </c>
      <c r="S255" s="697">
        <v>1.5511934048056876E-2</v>
      </c>
      <c r="T255" s="697">
        <v>9.4371376146788908</v>
      </c>
      <c r="U255" s="688"/>
      <c r="V255" s="679">
        <v>20025312.920000002</v>
      </c>
      <c r="W255" s="688"/>
      <c r="X255" s="697">
        <v>0</v>
      </c>
      <c r="Y255" s="688"/>
      <c r="Z255" s="688"/>
      <c r="AA255" s="688"/>
      <c r="AB255" s="697" t="s">
        <v>1954</v>
      </c>
      <c r="AC255" s="835"/>
      <c r="AD255" s="688"/>
    </row>
    <row r="256" spans="1:30" hidden="1">
      <c r="A256" s="515">
        <v>15</v>
      </c>
      <c r="B256" s="515" t="s">
        <v>928</v>
      </c>
      <c r="C256" s="688">
        <v>74</v>
      </c>
      <c r="D256" s="688" t="s">
        <v>929</v>
      </c>
      <c r="E256" s="688" t="s">
        <v>1717</v>
      </c>
      <c r="F256" s="688">
        <v>24</v>
      </c>
      <c r="G256" s="688" t="s">
        <v>2192</v>
      </c>
      <c r="H256" s="708" t="s">
        <v>696</v>
      </c>
      <c r="I256" s="679">
        <v>9546942</v>
      </c>
      <c r="J256" s="679">
        <v>0</v>
      </c>
      <c r="K256" s="679">
        <v>0</v>
      </c>
      <c r="L256" s="679">
        <v>0</v>
      </c>
      <c r="M256" s="679">
        <v>0</v>
      </c>
      <c r="N256" s="679">
        <v>2666000</v>
      </c>
      <c r="O256" s="679">
        <v>6880942</v>
      </c>
      <c r="P256" s="679">
        <v>86600.088510000001</v>
      </c>
      <c r="Q256" s="679">
        <v>496047.10877999995</v>
      </c>
      <c r="R256" s="697">
        <v>0.79864601000000002</v>
      </c>
      <c r="S256" s="697">
        <v>0.7832830247778555</v>
      </c>
      <c r="T256" s="697">
        <v>1.72824982650797</v>
      </c>
      <c r="U256" s="688"/>
      <c r="V256" s="679">
        <v>188165942.59</v>
      </c>
      <c r="W256" s="688"/>
      <c r="X256" s="697">
        <v>0</v>
      </c>
      <c r="Y256" s="688"/>
      <c r="Z256" s="688"/>
      <c r="AA256" s="688"/>
      <c r="AB256" s="697" t="s">
        <v>1954</v>
      </c>
      <c r="AC256" s="835"/>
      <c r="AD256" s="688"/>
    </row>
    <row r="257" spans="1:30" hidden="1">
      <c r="A257" s="515">
        <v>8</v>
      </c>
      <c r="B257" s="515" t="s">
        <v>1089</v>
      </c>
      <c r="C257" s="688">
        <v>75</v>
      </c>
      <c r="D257" s="688" t="s">
        <v>1098</v>
      </c>
      <c r="E257" s="688" t="s">
        <v>1669</v>
      </c>
      <c r="F257" s="688">
        <v>24</v>
      </c>
      <c r="G257" s="688" t="s">
        <v>2192</v>
      </c>
      <c r="H257" s="708" t="s">
        <v>654</v>
      </c>
      <c r="I257" s="679">
        <v>1758827</v>
      </c>
      <c r="J257" s="679">
        <v>0</v>
      </c>
      <c r="K257" s="679">
        <v>0</v>
      </c>
      <c r="L257" s="679">
        <v>0</v>
      </c>
      <c r="M257" s="679">
        <v>0</v>
      </c>
      <c r="N257" s="679">
        <v>33500</v>
      </c>
      <c r="O257" s="679">
        <v>1725327</v>
      </c>
      <c r="P257" s="679">
        <v>11646.041229499999</v>
      </c>
      <c r="Q257" s="679">
        <v>275759.01441</v>
      </c>
      <c r="R257" s="697">
        <v>0.44397766</v>
      </c>
      <c r="S257" s="697">
        <v>0.43543718145653226</v>
      </c>
      <c r="T257" s="697">
        <v>6.06177623812468</v>
      </c>
      <c r="U257" s="688"/>
      <c r="V257" s="679" t="e">
        <v>#N/A</v>
      </c>
      <c r="W257" s="688"/>
      <c r="X257" s="697">
        <v>0</v>
      </c>
      <c r="Y257" s="688"/>
      <c r="Z257" s="688"/>
      <c r="AA257" s="688"/>
      <c r="AB257" s="697" t="e">
        <v>#N/A</v>
      </c>
      <c r="AC257" s="835"/>
      <c r="AD257" s="688"/>
    </row>
    <row r="258" spans="1:30" hidden="1">
      <c r="A258" s="515">
        <v>7</v>
      </c>
      <c r="B258" s="515" t="s">
        <v>906</v>
      </c>
      <c r="C258" s="688">
        <v>76</v>
      </c>
      <c r="D258" s="688" t="s">
        <v>909</v>
      </c>
      <c r="E258" s="688" t="s">
        <v>1549</v>
      </c>
      <c r="F258" s="688">
        <v>24</v>
      </c>
      <c r="G258" s="688" t="s">
        <v>2192</v>
      </c>
      <c r="H258" s="708" t="s">
        <v>2257</v>
      </c>
      <c r="I258" s="679">
        <v>983658</v>
      </c>
      <c r="J258" s="679">
        <v>0</v>
      </c>
      <c r="K258" s="679">
        <v>0</v>
      </c>
      <c r="L258" s="679">
        <v>0</v>
      </c>
      <c r="M258" s="679">
        <v>0</v>
      </c>
      <c r="N258" s="679">
        <v>0</v>
      </c>
      <c r="O258" s="679">
        <v>983658</v>
      </c>
      <c r="P258" s="679">
        <v>598221.4487999999</v>
      </c>
      <c r="Q258" s="679">
        <v>1078089.1680000001</v>
      </c>
      <c r="R258" s="697">
        <v>1.73574564</v>
      </c>
      <c r="S258" s="697">
        <v>1.702356347904449</v>
      </c>
      <c r="T258" s="697">
        <v>11.927464532557201</v>
      </c>
      <c r="U258" s="688"/>
      <c r="V258" s="679">
        <v>911283011.20000005</v>
      </c>
      <c r="W258" s="688"/>
      <c r="X258" s="697">
        <v>0</v>
      </c>
      <c r="Y258" s="688"/>
      <c r="Z258" s="688"/>
      <c r="AA258" s="688"/>
      <c r="AB258" s="697" t="s">
        <v>1954</v>
      </c>
      <c r="AC258" s="835"/>
      <c r="AD258" s="688"/>
    </row>
    <row r="259" spans="1:30" hidden="1">
      <c r="A259" s="515">
        <v>8</v>
      </c>
      <c r="B259" s="515" t="s">
        <v>1089</v>
      </c>
      <c r="C259" s="688">
        <v>77</v>
      </c>
      <c r="D259" s="688" t="s">
        <v>1101</v>
      </c>
      <c r="E259" s="688" t="s">
        <v>1670</v>
      </c>
      <c r="F259" s="688">
        <v>24</v>
      </c>
      <c r="G259" s="688" t="s">
        <v>2192</v>
      </c>
      <c r="H259" s="708" t="s">
        <v>655</v>
      </c>
      <c r="I259" s="679">
        <v>8</v>
      </c>
      <c r="J259" s="679">
        <v>0</v>
      </c>
      <c r="K259" s="679">
        <v>0</v>
      </c>
      <c r="L259" s="679">
        <v>0</v>
      </c>
      <c r="M259" s="679">
        <v>0</v>
      </c>
      <c r="N259" s="679">
        <v>0</v>
      </c>
      <c r="O259" s="679">
        <v>8</v>
      </c>
      <c r="P259" s="679">
        <v>0</v>
      </c>
      <c r="Q259" s="679">
        <v>0.12768000000000002</v>
      </c>
      <c r="R259" s="697">
        <v>2.1E-7</v>
      </c>
      <c r="S259" s="697">
        <v>2.0161306221420087E-7</v>
      </c>
      <c r="T259" s="697">
        <v>0</v>
      </c>
      <c r="U259" s="688"/>
      <c r="V259" s="679" t="e">
        <v>#N/A</v>
      </c>
      <c r="W259" s="688"/>
      <c r="X259" s="697">
        <v>0</v>
      </c>
      <c r="Y259" s="688"/>
      <c r="Z259" s="688"/>
      <c r="AA259" s="688"/>
      <c r="AB259" s="697" t="e">
        <v>#N/A</v>
      </c>
      <c r="AC259" s="835"/>
      <c r="AD259" s="688"/>
    </row>
    <row r="260" spans="1:30" hidden="1">
      <c r="C260" s="688"/>
      <c r="D260" s="688"/>
      <c r="E260" s="688"/>
      <c r="F260" s="688"/>
      <c r="G260" s="701" t="s">
        <v>2193</v>
      </c>
      <c r="H260" s="710"/>
      <c r="I260" s="492">
        <v>12878443</v>
      </c>
      <c r="J260" s="492">
        <v>0</v>
      </c>
      <c r="K260" s="492">
        <v>0</v>
      </c>
      <c r="L260" s="492">
        <v>0</v>
      </c>
      <c r="M260" s="649">
        <v>0</v>
      </c>
      <c r="N260" s="492">
        <v>2720000</v>
      </c>
      <c r="O260" s="492">
        <v>10158443</v>
      </c>
      <c r="P260" s="492">
        <v>696467.5785394999</v>
      </c>
      <c r="Q260" s="492">
        <v>1859719.0072699999</v>
      </c>
      <c r="R260" s="493">
        <v>2.9941857000000001</v>
      </c>
      <c r="S260" s="493">
        <v>2.9365886897999558</v>
      </c>
      <c r="T260" s="626"/>
      <c r="U260" s="688"/>
      <c r="V260" s="679" t="e">
        <v>#N/A</v>
      </c>
      <c r="W260" s="688">
        <v>0</v>
      </c>
      <c r="X260" s="697">
        <v>0</v>
      </c>
      <c r="Y260" s="688">
        <v>0</v>
      </c>
      <c r="Z260" s="688">
        <v>0</v>
      </c>
      <c r="AA260" s="688">
        <v>0</v>
      </c>
      <c r="AB260" s="697" t="e">
        <v>#N/A</v>
      </c>
      <c r="AC260" s="835">
        <v>0</v>
      </c>
      <c r="AD260" s="688">
        <v>0</v>
      </c>
    </row>
    <row r="261" spans="1:30" hidden="1">
      <c r="C261" s="688"/>
      <c r="D261" s="688"/>
      <c r="E261" s="688"/>
      <c r="F261" s="688"/>
      <c r="G261" s="701"/>
      <c r="H261" s="693" t="s">
        <v>2194</v>
      </c>
      <c r="I261" s="625"/>
      <c r="J261" s="625"/>
      <c r="K261" s="625"/>
      <c r="L261" s="625"/>
      <c r="M261" s="679"/>
      <c r="N261" s="625"/>
      <c r="O261" s="625"/>
      <c r="P261" s="625"/>
      <c r="Q261" s="841"/>
      <c r="R261" s="626"/>
      <c r="S261" s="626"/>
      <c r="T261" s="626"/>
      <c r="U261" s="688"/>
      <c r="V261" s="679"/>
      <c r="W261" s="688"/>
      <c r="X261" s="697"/>
      <c r="Y261" s="688"/>
      <c r="Z261" s="688"/>
      <c r="AA261" s="688"/>
      <c r="AB261" s="697"/>
      <c r="AC261" s="835"/>
      <c r="AD261" s="688"/>
    </row>
    <row r="262" spans="1:30" hidden="1">
      <c r="A262" s="515">
        <v>10</v>
      </c>
      <c r="B262" s="515" t="s">
        <v>1110</v>
      </c>
      <c r="C262" s="688">
        <v>78</v>
      </c>
      <c r="D262" s="688" t="s">
        <v>1112</v>
      </c>
      <c r="E262" s="688" t="s">
        <v>1677</v>
      </c>
      <c r="F262" s="688">
        <v>25</v>
      </c>
      <c r="G262" s="688" t="s">
        <v>2194</v>
      </c>
      <c r="H262" s="708" t="s">
        <v>1113</v>
      </c>
      <c r="I262" s="679">
        <v>1136</v>
      </c>
      <c r="J262" s="679">
        <v>0</v>
      </c>
      <c r="K262" s="679">
        <v>0</v>
      </c>
      <c r="L262" s="679">
        <v>0</v>
      </c>
      <c r="M262" s="679">
        <v>0</v>
      </c>
      <c r="N262" s="679">
        <v>0</v>
      </c>
      <c r="O262" s="679">
        <v>1136</v>
      </c>
      <c r="P262" s="679">
        <v>0</v>
      </c>
      <c r="Q262" s="679">
        <v>0</v>
      </c>
      <c r="R262" s="697">
        <v>0</v>
      </c>
      <c r="S262" s="697">
        <v>0</v>
      </c>
      <c r="T262" s="697">
        <v>2.27199995456E-2</v>
      </c>
      <c r="U262" s="688"/>
      <c r="V262" s="679">
        <v>584250.63</v>
      </c>
      <c r="W262" s="688"/>
      <c r="X262" s="697">
        <v>0</v>
      </c>
      <c r="Y262" s="688"/>
      <c r="Z262" s="688"/>
      <c r="AA262" s="688"/>
      <c r="AB262" s="697" t="s">
        <v>1954</v>
      </c>
      <c r="AC262" s="835" t="s">
        <v>2226</v>
      </c>
      <c r="AD262" s="688"/>
    </row>
    <row r="263" spans="1:30" hidden="1">
      <c r="A263" s="515">
        <v>10</v>
      </c>
      <c r="B263" s="515" t="s">
        <v>1110</v>
      </c>
      <c r="C263" s="688">
        <v>79</v>
      </c>
      <c r="D263" s="688" t="s">
        <v>1111</v>
      </c>
      <c r="E263" s="688" t="s">
        <v>1676</v>
      </c>
      <c r="F263" s="688">
        <v>25</v>
      </c>
      <c r="G263" s="688" t="s">
        <v>2194</v>
      </c>
      <c r="H263" s="708" t="s">
        <v>2258</v>
      </c>
      <c r="I263" s="679">
        <v>436564</v>
      </c>
      <c r="J263" s="679">
        <v>0</v>
      </c>
      <c r="K263" s="679">
        <v>0</v>
      </c>
      <c r="L263" s="679">
        <v>0</v>
      </c>
      <c r="M263" s="679">
        <v>0</v>
      </c>
      <c r="N263" s="679">
        <v>0</v>
      </c>
      <c r="O263" s="679">
        <v>436564</v>
      </c>
      <c r="P263" s="679">
        <v>4482.9208799999997</v>
      </c>
      <c r="Q263" s="679">
        <v>39491.579439999994</v>
      </c>
      <c r="R263" s="697">
        <v>6.3582250000000007E-2</v>
      </c>
      <c r="S263" s="697">
        <v>6.235916559033345E-2</v>
      </c>
      <c r="T263" s="697">
        <v>0.330571628648551</v>
      </c>
      <c r="U263" s="688"/>
      <c r="V263" s="679" t="e">
        <v>#N/A</v>
      </c>
      <c r="W263" s="688"/>
      <c r="X263" s="697">
        <v>0</v>
      </c>
      <c r="Y263" s="688"/>
      <c r="Z263" s="688"/>
      <c r="AA263" s="688"/>
      <c r="AB263" s="697" t="e">
        <v>#N/A</v>
      </c>
      <c r="AC263" s="835"/>
      <c r="AD263" s="688"/>
    </row>
    <row r="264" spans="1:30" hidden="1">
      <c r="C264" s="688"/>
      <c r="D264" s="688"/>
      <c r="E264" s="688"/>
      <c r="F264" s="688"/>
      <c r="G264" s="701" t="s">
        <v>2195</v>
      </c>
      <c r="H264" s="710"/>
      <c r="I264" s="492">
        <v>437700</v>
      </c>
      <c r="J264" s="492">
        <v>0</v>
      </c>
      <c r="K264" s="492">
        <v>0</v>
      </c>
      <c r="L264" s="492">
        <v>0</v>
      </c>
      <c r="M264" s="649">
        <v>0</v>
      </c>
      <c r="N264" s="492">
        <v>0</v>
      </c>
      <c r="O264" s="492">
        <v>437700</v>
      </c>
      <c r="P264" s="492">
        <v>4482.9208799999997</v>
      </c>
      <c r="Q264" s="492">
        <v>39491.579439999994</v>
      </c>
      <c r="R264" s="493">
        <v>6.3582250000000007E-2</v>
      </c>
      <c r="S264" s="493">
        <v>6.235916559033345E-2</v>
      </c>
      <c r="T264" s="626"/>
      <c r="U264" s="688"/>
      <c r="V264" s="679" t="e">
        <v>#N/A</v>
      </c>
      <c r="W264" s="688">
        <v>0</v>
      </c>
      <c r="X264" s="697">
        <v>0</v>
      </c>
      <c r="Y264" s="688">
        <v>0</v>
      </c>
      <c r="Z264" s="688">
        <v>0</v>
      </c>
      <c r="AA264" s="688">
        <v>0</v>
      </c>
      <c r="AB264" s="697" t="e">
        <v>#N/A</v>
      </c>
      <c r="AC264" s="835">
        <v>0</v>
      </c>
      <c r="AD264" s="688">
        <v>0</v>
      </c>
    </row>
    <row r="265" spans="1:30" hidden="1">
      <c r="C265" s="688"/>
      <c r="D265" s="688"/>
      <c r="E265" s="688"/>
      <c r="F265" s="688"/>
      <c r="G265" s="701"/>
      <c r="H265" s="693" t="s">
        <v>2305</v>
      </c>
      <c r="I265" s="625"/>
      <c r="J265" s="625"/>
      <c r="K265" s="625"/>
      <c r="L265" s="625"/>
      <c r="M265" s="679"/>
      <c r="N265" s="625"/>
      <c r="O265" s="625"/>
      <c r="P265" s="625"/>
      <c r="Q265" s="625"/>
      <c r="R265" s="626"/>
      <c r="S265" s="626"/>
      <c r="T265" s="626"/>
      <c r="U265" s="688"/>
      <c r="V265" s="679"/>
      <c r="W265" s="688"/>
      <c r="X265" s="697"/>
      <c r="Y265" s="688"/>
      <c r="Z265" s="688"/>
      <c r="AA265" s="688"/>
      <c r="AB265" s="697"/>
      <c r="AC265" s="835"/>
      <c r="AD265" s="688"/>
    </row>
    <row r="266" spans="1:30" hidden="1">
      <c r="A266" s="515">
        <v>23</v>
      </c>
      <c r="B266" s="515" t="s">
        <v>970</v>
      </c>
      <c r="C266" s="688">
        <v>80</v>
      </c>
      <c r="D266" s="688" t="s">
        <v>1340</v>
      </c>
      <c r="E266" s="688" t="s">
        <v>1815</v>
      </c>
      <c r="F266" s="688">
        <v>26</v>
      </c>
      <c r="G266" s="688" t="s">
        <v>2305</v>
      </c>
      <c r="H266" s="708" t="s">
        <v>807</v>
      </c>
      <c r="I266" s="679">
        <v>178898</v>
      </c>
      <c r="J266" s="679">
        <v>0</v>
      </c>
      <c r="K266" s="679">
        <v>0</v>
      </c>
      <c r="L266" s="679">
        <v>0</v>
      </c>
      <c r="M266" s="679">
        <v>0</v>
      </c>
      <c r="N266" s="679">
        <v>0</v>
      </c>
      <c r="O266" s="679">
        <v>178898</v>
      </c>
      <c r="P266" s="679">
        <v>2537.5987999999998</v>
      </c>
      <c r="Q266" s="679">
        <v>13057.765019999999</v>
      </c>
      <c r="R266" s="697">
        <v>2.102327E-2</v>
      </c>
      <c r="S266" s="697">
        <v>2.0618859581419766E-2</v>
      </c>
      <c r="T266" s="697">
        <v>1.8253035404550499</v>
      </c>
      <c r="U266" s="688"/>
      <c r="V266" s="679" t="e">
        <v>#N/A</v>
      </c>
      <c r="W266" s="688"/>
      <c r="X266" s="697">
        <v>0</v>
      </c>
      <c r="Y266" s="688"/>
      <c r="Z266" s="688"/>
      <c r="AA266" s="688"/>
      <c r="AB266" s="697" t="e">
        <v>#N/A</v>
      </c>
      <c r="AC266" s="835"/>
      <c r="AD266" s="688"/>
    </row>
    <row r="267" spans="1:30" ht="30" hidden="1">
      <c r="A267" s="515">
        <v>23</v>
      </c>
      <c r="B267" s="515" t="s">
        <v>970</v>
      </c>
      <c r="C267" s="688">
        <v>81</v>
      </c>
      <c r="D267" s="688" t="s">
        <v>972</v>
      </c>
      <c r="E267" s="688" t="s">
        <v>1816</v>
      </c>
      <c r="F267" s="688">
        <v>26</v>
      </c>
      <c r="G267" s="688" t="s">
        <v>2305</v>
      </c>
      <c r="H267" s="708" t="s">
        <v>808</v>
      </c>
      <c r="I267" s="679">
        <v>3590384</v>
      </c>
      <c r="J267" s="679">
        <v>0</v>
      </c>
      <c r="K267" s="679">
        <v>0</v>
      </c>
      <c r="L267" s="679">
        <v>0</v>
      </c>
      <c r="M267" s="679">
        <v>0</v>
      </c>
      <c r="N267" s="679">
        <v>700000</v>
      </c>
      <c r="O267" s="679">
        <v>2890384</v>
      </c>
      <c r="P267" s="679">
        <v>31496.3743283</v>
      </c>
      <c r="Q267" s="679">
        <v>50263.777759999997</v>
      </c>
      <c r="R267" s="697">
        <v>8.0925709999999998E-2</v>
      </c>
      <c r="S267" s="697">
        <v>7.936900182211501E-2</v>
      </c>
      <c r="T267" s="697">
        <v>7.6586751457339605E-2</v>
      </c>
      <c r="U267" s="688"/>
      <c r="V267" s="679">
        <v>167285123.88</v>
      </c>
      <c r="W267" s="688"/>
      <c r="X267" s="697">
        <v>0</v>
      </c>
      <c r="Y267" s="688"/>
      <c r="Z267" s="688"/>
      <c r="AA267" s="688"/>
      <c r="AB267" s="697" t="s">
        <v>1954</v>
      </c>
      <c r="AC267" s="835"/>
      <c r="AD267" s="688"/>
    </row>
    <row r="268" spans="1:30" hidden="1">
      <c r="C268" s="688"/>
      <c r="D268" s="688"/>
      <c r="E268" s="688"/>
      <c r="F268" s="688"/>
      <c r="G268" s="701" t="s">
        <v>2259</v>
      </c>
      <c r="H268" s="710"/>
      <c r="I268" s="492">
        <v>3769282</v>
      </c>
      <c r="J268" s="492">
        <v>0</v>
      </c>
      <c r="K268" s="492">
        <v>0</v>
      </c>
      <c r="L268" s="492">
        <v>0</v>
      </c>
      <c r="M268" s="649">
        <v>0</v>
      </c>
      <c r="N268" s="492">
        <v>700000</v>
      </c>
      <c r="O268" s="492">
        <v>3069282</v>
      </c>
      <c r="P268" s="492">
        <v>34033.9731283</v>
      </c>
      <c r="Q268" s="492">
        <v>63321.542779999996</v>
      </c>
      <c r="R268" s="493">
        <v>0.10194897999999999</v>
      </c>
      <c r="S268" s="493">
        <v>9.9987861403534772E-2</v>
      </c>
      <c r="T268" s="626"/>
      <c r="U268" s="688"/>
      <c r="V268" s="679" t="e">
        <v>#N/A</v>
      </c>
      <c r="W268" s="688">
        <v>0</v>
      </c>
      <c r="X268" s="697">
        <v>0</v>
      </c>
      <c r="Y268" s="688">
        <v>0</v>
      </c>
      <c r="Z268" s="688">
        <v>0</v>
      </c>
      <c r="AA268" s="688">
        <v>0</v>
      </c>
      <c r="AB268" s="697" t="e">
        <v>#N/A</v>
      </c>
      <c r="AC268" s="835">
        <v>0</v>
      </c>
      <c r="AD268" s="688">
        <v>0</v>
      </c>
    </row>
    <row r="269" spans="1:30" hidden="1">
      <c r="C269" s="688"/>
      <c r="D269" s="688"/>
      <c r="E269" s="688"/>
      <c r="F269" s="688"/>
      <c r="G269" s="701"/>
      <c r="H269" s="693" t="s">
        <v>2196</v>
      </c>
      <c r="I269" s="625"/>
      <c r="J269" s="625"/>
      <c r="K269" s="625"/>
      <c r="L269" s="625"/>
      <c r="M269" s="679"/>
      <c r="N269" s="625"/>
      <c r="O269" s="625"/>
      <c r="P269" s="625"/>
      <c r="Q269" s="625"/>
      <c r="R269" s="626"/>
      <c r="S269" s="626"/>
      <c r="T269" s="626"/>
      <c r="U269" s="688"/>
      <c r="V269" s="679"/>
      <c r="W269" s="688"/>
      <c r="X269" s="697"/>
      <c r="Y269" s="688"/>
      <c r="Z269" s="688"/>
      <c r="AA269" s="688"/>
      <c r="AB269" s="697"/>
      <c r="AC269" s="835"/>
      <c r="AD269" s="688"/>
    </row>
    <row r="270" spans="1:30" hidden="1">
      <c r="A270" s="515">
        <v>3</v>
      </c>
      <c r="B270" s="515" t="s">
        <v>878</v>
      </c>
      <c r="C270" s="688">
        <v>82</v>
      </c>
      <c r="D270" s="818" t="s">
        <v>881</v>
      </c>
      <c r="E270" s="688" t="s">
        <v>1538</v>
      </c>
      <c r="F270" s="688">
        <v>27</v>
      </c>
      <c r="G270" s="688" t="s">
        <v>2196</v>
      </c>
      <c r="H270" s="708" t="s">
        <v>619</v>
      </c>
      <c r="I270" s="842">
        <v>942940</v>
      </c>
      <c r="J270" s="679">
        <v>0</v>
      </c>
      <c r="K270" s="679">
        <v>0</v>
      </c>
      <c r="L270" s="679">
        <v>0</v>
      </c>
      <c r="M270" s="679">
        <v>0</v>
      </c>
      <c r="N270" s="679">
        <v>0</v>
      </c>
      <c r="O270" s="679">
        <v>942940</v>
      </c>
      <c r="P270" s="679">
        <v>27540.207200000001</v>
      </c>
      <c r="Q270" s="679">
        <v>99348.1584</v>
      </c>
      <c r="R270" s="697">
        <v>0.15995256999999999</v>
      </c>
      <c r="S270" s="711">
        <v>0.15687567700787503</v>
      </c>
      <c r="T270" s="711">
        <v>0.195920480727615</v>
      </c>
      <c r="U270" s="688"/>
      <c r="V270" s="679">
        <v>19720055.920000002</v>
      </c>
      <c r="W270" s="688"/>
      <c r="X270" s="697">
        <v>0</v>
      </c>
      <c r="Y270" s="688"/>
      <c r="Z270" s="688"/>
      <c r="AA270" s="688"/>
      <c r="AB270" s="697" t="s">
        <v>1954</v>
      </c>
      <c r="AC270" s="835"/>
      <c r="AD270" s="688"/>
    </row>
    <row r="271" spans="1:30" hidden="1">
      <c r="A271" s="515">
        <v>3</v>
      </c>
      <c r="B271" s="515" t="s">
        <v>878</v>
      </c>
      <c r="C271" s="688">
        <v>83</v>
      </c>
      <c r="D271" s="818" t="s">
        <v>1615</v>
      </c>
      <c r="E271" s="843" t="s">
        <v>1616</v>
      </c>
      <c r="F271" s="688">
        <v>27</v>
      </c>
      <c r="G271" s="688" t="s">
        <v>2196</v>
      </c>
      <c r="H271" s="708" t="s">
        <v>1617</v>
      </c>
      <c r="I271" s="679">
        <v>2018327</v>
      </c>
      <c r="J271" s="679">
        <v>0</v>
      </c>
      <c r="K271" s="679">
        <v>0</v>
      </c>
      <c r="L271" s="679">
        <v>0</v>
      </c>
      <c r="M271" s="679">
        <v>0</v>
      </c>
      <c r="N271" s="679">
        <v>50000</v>
      </c>
      <c r="O271" s="679">
        <v>1968327</v>
      </c>
      <c r="P271" s="679">
        <v>151460.4430004</v>
      </c>
      <c r="Q271" s="679">
        <v>176755.76459999999</v>
      </c>
      <c r="R271" s="697">
        <v>0.28458040000000001</v>
      </c>
      <c r="S271" s="697">
        <v>0.27910613224481862</v>
      </c>
      <c r="T271" s="697">
        <v>0.15166643550624101</v>
      </c>
      <c r="U271" s="688"/>
      <c r="V271" s="679" t="e">
        <v>#N/A</v>
      </c>
      <c r="W271" s="688"/>
      <c r="X271" s="697">
        <v>0</v>
      </c>
      <c r="Y271" s="688"/>
      <c r="Z271" s="688"/>
      <c r="AA271" s="688"/>
      <c r="AB271" s="697" t="e">
        <v>#N/A</v>
      </c>
      <c r="AC271" s="835"/>
      <c r="AD271" s="688"/>
    </row>
    <row r="272" spans="1:30" hidden="1">
      <c r="A272" s="515">
        <v>3</v>
      </c>
      <c r="B272" s="515" t="s">
        <v>878</v>
      </c>
      <c r="C272" s="688">
        <v>84</v>
      </c>
      <c r="D272" s="688" t="s">
        <v>1034</v>
      </c>
      <c r="E272" s="688" t="s">
        <v>1539</v>
      </c>
      <c r="F272" s="688">
        <v>27</v>
      </c>
      <c r="G272" s="688" t="s">
        <v>2196</v>
      </c>
      <c r="H272" s="708" t="s">
        <v>620</v>
      </c>
      <c r="I272" s="679">
        <v>913978</v>
      </c>
      <c r="J272" s="679">
        <v>0</v>
      </c>
      <c r="K272" s="679">
        <v>0</v>
      </c>
      <c r="L272" s="679">
        <v>0</v>
      </c>
      <c r="M272" s="679">
        <v>0</v>
      </c>
      <c r="N272" s="679">
        <v>225000</v>
      </c>
      <c r="O272" s="679">
        <v>688978</v>
      </c>
      <c r="P272" s="679">
        <v>62606.081764499999</v>
      </c>
      <c r="Q272" s="679">
        <v>205577.25563999999</v>
      </c>
      <c r="R272" s="697">
        <v>0.33098358999999999</v>
      </c>
      <c r="S272" s="697">
        <v>0.32461669823912903</v>
      </c>
      <c r="T272" s="697">
        <v>0.13327241422466299</v>
      </c>
      <c r="U272" s="688"/>
      <c r="V272" s="679">
        <v>276966007.06</v>
      </c>
      <c r="W272" s="688"/>
      <c r="X272" s="697">
        <v>0</v>
      </c>
      <c r="Y272" s="688"/>
      <c r="Z272" s="688"/>
      <c r="AA272" s="688"/>
      <c r="AB272" s="697" t="s">
        <v>1954</v>
      </c>
      <c r="AC272" s="835"/>
      <c r="AD272" s="688"/>
    </row>
    <row r="273" spans="1:33" hidden="1">
      <c r="A273" s="515">
        <v>3</v>
      </c>
      <c r="B273" s="515" t="s">
        <v>878</v>
      </c>
      <c r="C273" s="688">
        <v>85</v>
      </c>
      <c r="D273" s="688" t="s">
        <v>1035</v>
      </c>
      <c r="E273" s="688" t="s">
        <v>1614</v>
      </c>
      <c r="F273" s="688">
        <v>27</v>
      </c>
      <c r="G273" s="688" t="s">
        <v>2196</v>
      </c>
      <c r="H273" s="708" t="s">
        <v>1036</v>
      </c>
      <c r="I273" s="679">
        <v>2797562</v>
      </c>
      <c r="J273" s="679">
        <v>0</v>
      </c>
      <c r="K273" s="679">
        <v>0</v>
      </c>
      <c r="L273" s="679">
        <v>0</v>
      </c>
      <c r="M273" s="679">
        <v>0</v>
      </c>
      <c r="N273" s="679">
        <v>200000</v>
      </c>
      <c r="O273" s="679">
        <v>2597562</v>
      </c>
      <c r="P273" s="679">
        <v>26342.906339200003</v>
      </c>
      <c r="Q273" s="679">
        <v>120215.16936</v>
      </c>
      <c r="R273" s="697">
        <v>0.19354888000000001</v>
      </c>
      <c r="S273" s="697">
        <v>0.18982572383512197</v>
      </c>
      <c r="T273" s="697">
        <v>0.123693428571428</v>
      </c>
      <c r="U273" s="688"/>
      <c r="V273" s="679" t="e">
        <v>#N/A</v>
      </c>
      <c r="W273" s="688"/>
      <c r="X273" s="697">
        <v>0</v>
      </c>
      <c r="Y273" s="688"/>
      <c r="Z273" s="688"/>
      <c r="AA273" s="688"/>
      <c r="AB273" s="697" t="e">
        <v>#N/A</v>
      </c>
      <c r="AC273" s="835"/>
      <c r="AD273" s="688"/>
    </row>
    <row r="274" spans="1:33" hidden="1">
      <c r="A274" s="515">
        <v>3</v>
      </c>
      <c r="B274" s="515" t="s">
        <v>878</v>
      </c>
      <c r="C274" s="688">
        <v>86</v>
      </c>
      <c r="D274" s="688" t="s">
        <v>1037</v>
      </c>
      <c r="E274" s="688" t="s">
        <v>1618</v>
      </c>
      <c r="F274" s="688">
        <v>27</v>
      </c>
      <c r="G274" s="688" t="s">
        <v>2196</v>
      </c>
      <c r="H274" s="708" t="s">
        <v>621</v>
      </c>
      <c r="I274" s="679">
        <v>645935</v>
      </c>
      <c r="J274" s="679">
        <v>0</v>
      </c>
      <c r="K274" s="679">
        <v>0</v>
      </c>
      <c r="L274" s="679">
        <v>0</v>
      </c>
      <c r="M274" s="679">
        <v>0</v>
      </c>
      <c r="N274" s="679">
        <v>0</v>
      </c>
      <c r="O274" s="679">
        <v>645935</v>
      </c>
      <c r="P274" s="679">
        <v>20228.783697700001</v>
      </c>
      <c r="Q274" s="679">
        <v>38852.990250000003</v>
      </c>
      <c r="R274" s="697">
        <v>6.2554109999999996E-2</v>
      </c>
      <c r="S274" s="697">
        <v>6.1350801538854874E-2</v>
      </c>
      <c r="T274" s="697">
        <v>6.9149778933958503E-2</v>
      </c>
      <c r="U274" s="688"/>
      <c r="V274" s="679">
        <v>16883236.809999999</v>
      </c>
      <c r="W274" s="688"/>
      <c r="X274" s="697">
        <v>0</v>
      </c>
      <c r="Y274" s="688"/>
      <c r="Z274" s="688"/>
      <c r="AA274" s="688"/>
      <c r="AB274" s="697" t="s">
        <v>1954</v>
      </c>
      <c r="AC274" s="835"/>
      <c r="AD274" s="688"/>
    </row>
    <row r="275" spans="1:33" hidden="1">
      <c r="A275" s="515">
        <v>3</v>
      </c>
      <c r="B275" s="515" t="s">
        <v>878</v>
      </c>
      <c r="C275" s="688">
        <v>87</v>
      </c>
      <c r="D275" s="688" t="s">
        <v>882</v>
      </c>
      <c r="E275" s="688" t="s">
        <v>1540</v>
      </c>
      <c r="F275" s="688">
        <v>27</v>
      </c>
      <c r="G275" s="688" t="s">
        <v>2196</v>
      </c>
      <c r="H275" s="708" t="s">
        <v>883</v>
      </c>
      <c r="I275" s="679">
        <v>27645655</v>
      </c>
      <c r="J275" s="679">
        <v>0</v>
      </c>
      <c r="K275" s="679">
        <v>0</v>
      </c>
      <c r="L275" s="679">
        <v>0</v>
      </c>
      <c r="M275" s="679">
        <v>0</v>
      </c>
      <c r="N275" s="679">
        <v>0</v>
      </c>
      <c r="O275" s="679">
        <v>27645655</v>
      </c>
      <c r="P275" s="679">
        <v>641811.67105260002</v>
      </c>
      <c r="Q275" s="679">
        <v>3412856.1097499998</v>
      </c>
      <c r="R275" s="697">
        <v>5.49476824</v>
      </c>
      <c r="S275" s="697">
        <v>5.3890693231762397</v>
      </c>
      <c r="T275" s="697">
        <v>2.1729936265079899</v>
      </c>
      <c r="U275" s="688"/>
      <c r="V275" s="679">
        <v>886480971.69000006</v>
      </c>
      <c r="W275" s="688"/>
      <c r="X275" s="697">
        <v>0</v>
      </c>
      <c r="Y275" s="688"/>
      <c r="Z275" s="688"/>
      <c r="AA275" s="688"/>
      <c r="AB275" s="697" t="s">
        <v>1954</v>
      </c>
      <c r="AC275" s="835"/>
      <c r="AD275" s="688"/>
    </row>
    <row r="276" spans="1:33" hidden="1">
      <c r="C276" s="688"/>
      <c r="D276" s="688"/>
      <c r="E276" s="688"/>
      <c r="F276" s="688"/>
      <c r="G276" s="701" t="s">
        <v>2197</v>
      </c>
      <c r="H276" s="710"/>
      <c r="I276" s="492">
        <v>34964397</v>
      </c>
      <c r="J276" s="492">
        <v>0</v>
      </c>
      <c r="K276" s="492">
        <v>0</v>
      </c>
      <c r="L276" s="492">
        <v>0</v>
      </c>
      <c r="M276" s="649">
        <v>0</v>
      </c>
      <c r="N276" s="492">
        <v>475000</v>
      </c>
      <c r="O276" s="492">
        <v>34489397</v>
      </c>
      <c r="P276" s="492">
        <v>929990.09305440006</v>
      </c>
      <c r="Q276" s="492">
        <v>4053605.4479999999</v>
      </c>
      <c r="R276" s="493">
        <v>6.5263877900000002</v>
      </c>
      <c r="S276" s="493">
        <v>6.4008443560420396</v>
      </c>
      <c r="T276" s="626"/>
      <c r="U276" s="688"/>
      <c r="V276" s="679" t="e">
        <v>#N/A</v>
      </c>
      <c r="W276" s="688">
        <v>0</v>
      </c>
      <c r="X276" s="697">
        <v>0</v>
      </c>
      <c r="Y276" s="688">
        <v>0</v>
      </c>
      <c r="Z276" s="688">
        <v>0</v>
      </c>
      <c r="AA276" s="688">
        <v>0</v>
      </c>
      <c r="AB276" s="697" t="e">
        <v>#N/A</v>
      </c>
      <c r="AC276" s="835">
        <v>0</v>
      </c>
      <c r="AD276" s="688">
        <v>0</v>
      </c>
    </row>
    <row r="277" spans="1:33" hidden="1">
      <c r="C277" s="688"/>
      <c r="D277" s="688"/>
      <c r="E277" s="688"/>
      <c r="F277" s="688"/>
      <c r="G277" s="701"/>
      <c r="H277" s="693" t="s">
        <v>2198</v>
      </c>
      <c r="I277" s="625"/>
      <c r="J277" s="625"/>
      <c r="K277" s="625"/>
      <c r="L277" s="625"/>
      <c r="M277" s="679"/>
      <c r="N277" s="625"/>
      <c r="O277" s="625"/>
      <c r="P277" s="625"/>
      <c r="Q277" s="625"/>
      <c r="R277" s="626"/>
      <c r="S277" s="626"/>
      <c r="T277" s="626"/>
      <c r="U277" s="688"/>
      <c r="V277" s="679"/>
      <c r="W277" s="688"/>
      <c r="X277" s="697"/>
      <c r="Y277" s="688"/>
      <c r="Z277" s="688"/>
      <c r="AA277" s="688"/>
      <c r="AB277" s="697"/>
      <c r="AC277" s="835"/>
      <c r="AD277" s="688"/>
    </row>
    <row r="278" spans="1:33" hidden="1">
      <c r="A278" s="515">
        <v>20</v>
      </c>
      <c r="B278" s="515" t="s">
        <v>959</v>
      </c>
      <c r="C278" s="688">
        <v>88</v>
      </c>
      <c r="D278" s="688" t="s">
        <v>960</v>
      </c>
      <c r="E278" s="688" t="s">
        <v>1571</v>
      </c>
      <c r="F278" s="688">
        <v>28</v>
      </c>
      <c r="G278" s="688" t="s">
        <v>2198</v>
      </c>
      <c r="H278" s="844" t="s">
        <v>961</v>
      </c>
      <c r="I278" s="679">
        <v>2593029</v>
      </c>
      <c r="J278" s="679">
        <v>0</v>
      </c>
      <c r="K278" s="679">
        <v>0</v>
      </c>
      <c r="L278" s="679">
        <v>0</v>
      </c>
      <c r="M278" s="679">
        <v>0</v>
      </c>
      <c r="N278" s="679">
        <v>0</v>
      </c>
      <c r="O278" s="679">
        <v>2593029</v>
      </c>
      <c r="P278" s="679">
        <v>207960.92568000001</v>
      </c>
      <c r="Q278" s="679">
        <v>1694544.4515</v>
      </c>
      <c r="R278" s="697">
        <v>2.7282512699999999</v>
      </c>
      <c r="S278" s="697">
        <v>2.6757698615679697</v>
      </c>
      <c r="T278" s="697">
        <v>2.6486424934623698</v>
      </c>
      <c r="U278" s="688"/>
      <c r="V278" s="679">
        <v>250339406.31999999</v>
      </c>
      <c r="W278" s="688"/>
      <c r="X278" s="697">
        <v>0</v>
      </c>
      <c r="Y278" s="688"/>
      <c r="Z278" s="688"/>
      <c r="AA278" s="688"/>
      <c r="AB278" s="697" t="s">
        <v>1954</v>
      </c>
      <c r="AC278" s="835"/>
      <c r="AD278" s="688"/>
    </row>
    <row r="279" spans="1:33" hidden="1">
      <c r="A279" s="515">
        <v>20</v>
      </c>
      <c r="B279" s="515" t="s">
        <v>959</v>
      </c>
      <c r="C279" s="688">
        <v>89</v>
      </c>
      <c r="D279" s="688" t="s">
        <v>1336</v>
      </c>
      <c r="E279" s="688" t="s">
        <v>1810</v>
      </c>
      <c r="F279" s="688">
        <v>28</v>
      </c>
      <c r="G279" s="688" t="s">
        <v>2198</v>
      </c>
      <c r="H279" s="708" t="s">
        <v>800</v>
      </c>
      <c r="I279" s="679">
        <v>1718825</v>
      </c>
      <c r="J279" s="679">
        <v>0</v>
      </c>
      <c r="K279" s="679">
        <v>0</v>
      </c>
      <c r="L279" s="679">
        <v>0</v>
      </c>
      <c r="M279" s="679">
        <v>0</v>
      </c>
      <c r="N279" s="679">
        <v>0</v>
      </c>
      <c r="O279" s="679">
        <v>1718825</v>
      </c>
      <c r="P279" s="679">
        <v>1876.56449</v>
      </c>
      <c r="Q279" s="679">
        <v>1300978.6425000001</v>
      </c>
      <c r="R279" s="697">
        <v>2.0946022599999998</v>
      </c>
      <c r="S279" s="697">
        <v>2.0543098996686959</v>
      </c>
      <c r="T279" s="697">
        <v>5.6939622616507801</v>
      </c>
      <c r="U279" s="688"/>
      <c r="V279" s="679" t="e">
        <v>#N/A</v>
      </c>
      <c r="W279" s="688"/>
      <c r="X279" s="697">
        <v>0</v>
      </c>
      <c r="Y279" s="688"/>
      <c r="Z279" s="688"/>
      <c r="AA279" s="688"/>
      <c r="AB279" s="697" t="e">
        <v>#N/A</v>
      </c>
      <c r="AC279" s="835"/>
      <c r="AD279" s="688"/>
    </row>
    <row r="280" spans="1:33" hidden="1">
      <c r="A280" s="515">
        <v>20</v>
      </c>
      <c r="B280" s="515" t="s">
        <v>959</v>
      </c>
      <c r="C280" s="688">
        <v>90</v>
      </c>
      <c r="D280" s="688" t="s">
        <v>962</v>
      </c>
      <c r="E280" s="688" t="s">
        <v>1572</v>
      </c>
      <c r="F280" s="688">
        <v>28</v>
      </c>
      <c r="G280" s="688" t="s">
        <v>2198</v>
      </c>
      <c r="H280" s="708" t="s">
        <v>963</v>
      </c>
      <c r="I280" s="679">
        <v>9697795</v>
      </c>
      <c r="J280" s="679">
        <v>0</v>
      </c>
      <c r="K280" s="679">
        <v>0</v>
      </c>
      <c r="L280" s="679">
        <v>0</v>
      </c>
      <c r="M280" s="679">
        <v>0</v>
      </c>
      <c r="N280" s="679">
        <v>0</v>
      </c>
      <c r="O280" s="679">
        <v>9697795</v>
      </c>
      <c r="P280" s="679">
        <v>481135.33619999996</v>
      </c>
      <c r="Q280" s="679">
        <v>2072516.1968699999</v>
      </c>
      <c r="R280" s="697">
        <v>3.33679353</v>
      </c>
      <c r="S280" s="697">
        <v>3.2726060223957569</v>
      </c>
      <c r="T280" s="697">
        <v>3.04514715122844</v>
      </c>
      <c r="U280" s="688"/>
      <c r="V280" s="679">
        <v>421640026.69</v>
      </c>
      <c r="W280" s="688"/>
      <c r="X280" s="697">
        <v>0</v>
      </c>
      <c r="Y280" s="688"/>
      <c r="Z280" s="688"/>
      <c r="AA280" s="688"/>
      <c r="AB280" s="697" t="s">
        <v>1954</v>
      </c>
      <c r="AC280" s="835"/>
      <c r="AD280" s="688"/>
      <c r="AG280" s="479"/>
    </row>
    <row r="281" spans="1:33" hidden="1">
      <c r="A281" s="515">
        <v>20</v>
      </c>
      <c r="B281" s="515" t="s">
        <v>959</v>
      </c>
      <c r="C281" s="688">
        <v>91</v>
      </c>
      <c r="D281" s="688" t="s">
        <v>964</v>
      </c>
      <c r="E281" s="688" t="s">
        <v>1573</v>
      </c>
      <c r="F281" s="688">
        <v>28</v>
      </c>
      <c r="G281" s="688" t="s">
        <v>2198</v>
      </c>
      <c r="H281" s="708" t="s">
        <v>801</v>
      </c>
      <c r="I281" s="679">
        <v>395010</v>
      </c>
      <c r="J281" s="679">
        <v>0</v>
      </c>
      <c r="K281" s="679">
        <v>0</v>
      </c>
      <c r="L281" s="679">
        <v>0</v>
      </c>
      <c r="M281" s="679">
        <v>0</v>
      </c>
      <c r="N281" s="679">
        <v>0</v>
      </c>
      <c r="O281" s="679">
        <v>395010</v>
      </c>
      <c r="P281" s="679">
        <v>4164.6791000000003</v>
      </c>
      <c r="Q281" s="679">
        <v>142053.49619999999</v>
      </c>
      <c r="R281" s="697">
        <v>0.22870904</v>
      </c>
      <c r="S281" s="697">
        <v>0.22430952668480064</v>
      </c>
      <c r="T281" s="697">
        <v>1.9399276106098999</v>
      </c>
      <c r="U281" s="688"/>
      <c r="V281" s="679" t="e">
        <v>#N/A</v>
      </c>
      <c r="W281" s="688"/>
      <c r="X281" s="697">
        <v>0</v>
      </c>
      <c r="Y281" s="688"/>
      <c r="Z281" s="688"/>
      <c r="AA281" s="688"/>
      <c r="AB281" s="697" t="e">
        <v>#N/A</v>
      </c>
      <c r="AC281" s="835"/>
      <c r="AD281" s="688"/>
      <c r="AG281" s="498"/>
    </row>
    <row r="282" spans="1:33" hidden="1">
      <c r="A282" s="515">
        <v>20</v>
      </c>
      <c r="B282" s="515" t="s">
        <v>959</v>
      </c>
      <c r="C282" s="688">
        <v>92</v>
      </c>
      <c r="D282" s="688" t="s">
        <v>1811</v>
      </c>
      <c r="E282" s="688" t="s">
        <v>1812</v>
      </c>
      <c r="F282" s="688">
        <v>28</v>
      </c>
      <c r="G282" s="688" t="s">
        <v>2198</v>
      </c>
      <c r="H282" s="708" t="s">
        <v>802</v>
      </c>
      <c r="I282" s="679">
        <v>229461</v>
      </c>
      <c r="J282" s="679">
        <v>0</v>
      </c>
      <c r="K282" s="679">
        <v>0</v>
      </c>
      <c r="L282" s="679">
        <v>0</v>
      </c>
      <c r="M282" s="679">
        <v>0</v>
      </c>
      <c r="N282" s="679">
        <v>1000</v>
      </c>
      <c r="O282" s="679">
        <v>228461</v>
      </c>
      <c r="P282" s="679">
        <v>20964.6222041</v>
      </c>
      <c r="Q282" s="679">
        <v>144844.274</v>
      </c>
      <c r="R282" s="697">
        <v>0.23320225</v>
      </c>
      <c r="S282" s="697">
        <v>0.22871630345655355</v>
      </c>
      <c r="T282" s="697">
        <v>2.3687479263437199</v>
      </c>
      <c r="U282" s="688"/>
      <c r="V282" s="679" t="e">
        <v>#N/A</v>
      </c>
      <c r="W282" s="688"/>
      <c r="X282" s="697">
        <v>0</v>
      </c>
      <c r="Y282" s="688"/>
      <c r="Z282" s="688"/>
      <c r="AA282" s="688"/>
      <c r="AB282" s="697" t="e">
        <v>#N/A</v>
      </c>
      <c r="AC282" s="835"/>
      <c r="AD282" s="688"/>
      <c r="AG282" s="498"/>
    </row>
    <row r="283" spans="1:33" hidden="1">
      <c r="A283" s="515">
        <v>20</v>
      </c>
      <c r="B283" s="515" t="s">
        <v>959</v>
      </c>
      <c r="C283" s="688">
        <v>93</v>
      </c>
      <c r="D283" s="688" t="s">
        <v>1337</v>
      </c>
      <c r="E283" s="688" t="s">
        <v>1813</v>
      </c>
      <c r="F283" s="688">
        <v>28</v>
      </c>
      <c r="G283" s="688" t="s">
        <v>2198</v>
      </c>
      <c r="H283" s="708" t="s">
        <v>803</v>
      </c>
      <c r="I283" s="679">
        <v>2531108</v>
      </c>
      <c r="J283" s="679">
        <v>0</v>
      </c>
      <c r="K283" s="679">
        <v>0</v>
      </c>
      <c r="L283" s="679">
        <v>0</v>
      </c>
      <c r="M283" s="679">
        <v>0</v>
      </c>
      <c r="N283" s="679">
        <v>185400</v>
      </c>
      <c r="O283" s="679">
        <v>2345708</v>
      </c>
      <c r="P283" s="679">
        <v>25965.675094800001</v>
      </c>
      <c r="Q283" s="679">
        <v>939033.82655999996</v>
      </c>
      <c r="R283" s="697">
        <v>1.51186369</v>
      </c>
      <c r="S283" s="697">
        <v>1.482781056512221</v>
      </c>
      <c r="T283" s="697">
        <v>2.7326291607594002</v>
      </c>
      <c r="U283" s="688"/>
      <c r="V283" s="679">
        <v>138866</v>
      </c>
      <c r="W283" s="688"/>
      <c r="X283" s="697">
        <v>0</v>
      </c>
      <c r="Y283" s="688"/>
      <c r="Z283" s="688"/>
      <c r="AA283" s="688"/>
      <c r="AB283" s="697" t="s">
        <v>1954</v>
      </c>
      <c r="AC283" s="835"/>
      <c r="AD283" s="688"/>
    </row>
    <row r="284" spans="1:33" hidden="1">
      <c r="A284" s="515">
        <v>20</v>
      </c>
      <c r="B284" s="515" t="s">
        <v>959</v>
      </c>
      <c r="C284" s="688">
        <v>94</v>
      </c>
      <c r="D284" s="688" t="s">
        <v>1338</v>
      </c>
      <c r="E284" s="688" t="s">
        <v>1814</v>
      </c>
      <c r="F284" s="688">
        <v>28</v>
      </c>
      <c r="G284" s="688" t="s">
        <v>2198</v>
      </c>
      <c r="H284" s="708" t="s">
        <v>1339</v>
      </c>
      <c r="I284" s="679">
        <v>111574</v>
      </c>
      <c r="J284" s="679">
        <v>0</v>
      </c>
      <c r="K284" s="679">
        <v>0</v>
      </c>
      <c r="L284" s="679">
        <v>0</v>
      </c>
      <c r="M284" s="679">
        <v>0</v>
      </c>
      <c r="N284" s="679">
        <v>0</v>
      </c>
      <c r="O284" s="679">
        <v>111574</v>
      </c>
      <c r="P284" s="679">
        <v>43913.235289999997</v>
      </c>
      <c r="Q284" s="679">
        <v>255504.46</v>
      </c>
      <c r="R284" s="697">
        <v>0.41136740999999999</v>
      </c>
      <c r="S284" s="697">
        <v>0.40345423394412433</v>
      </c>
      <c r="T284" s="697">
        <v>7.8484253768614396</v>
      </c>
      <c r="U284" s="688"/>
      <c r="V284" s="679" t="e">
        <v>#N/A</v>
      </c>
      <c r="W284" s="688"/>
      <c r="X284" s="697">
        <v>0</v>
      </c>
      <c r="Y284" s="688"/>
      <c r="Z284" s="688"/>
      <c r="AA284" s="688"/>
      <c r="AB284" s="697" t="e">
        <v>#N/A</v>
      </c>
      <c r="AC284" s="835"/>
      <c r="AD284" s="688"/>
    </row>
    <row r="285" spans="1:33" hidden="1">
      <c r="C285" s="688"/>
      <c r="D285" s="688"/>
      <c r="E285" s="688"/>
      <c r="F285" s="688"/>
      <c r="G285" s="701" t="s">
        <v>2199</v>
      </c>
      <c r="H285" s="710"/>
      <c r="I285" s="492">
        <v>17276802</v>
      </c>
      <c r="J285" s="492">
        <v>0</v>
      </c>
      <c r="K285" s="492">
        <v>0</v>
      </c>
      <c r="L285" s="492">
        <v>0</v>
      </c>
      <c r="M285" s="649">
        <v>0</v>
      </c>
      <c r="N285" s="492">
        <v>186400</v>
      </c>
      <c r="O285" s="492">
        <v>17090402</v>
      </c>
      <c r="P285" s="492">
        <v>785981.03805889981</v>
      </c>
      <c r="Q285" s="492">
        <v>6549475.3476299997</v>
      </c>
      <c r="R285" s="493">
        <v>10.54478945</v>
      </c>
      <c r="S285" s="493">
        <v>10.341946904230122</v>
      </c>
      <c r="T285" s="626"/>
      <c r="U285" s="688"/>
      <c r="V285" s="679" t="e">
        <v>#N/A</v>
      </c>
      <c r="W285" s="688">
        <v>0</v>
      </c>
      <c r="X285" s="697">
        <v>0</v>
      </c>
      <c r="Y285" s="688">
        <v>0</v>
      </c>
      <c r="Z285" s="688">
        <v>0</v>
      </c>
      <c r="AA285" s="688">
        <v>0</v>
      </c>
      <c r="AB285" s="697" t="e">
        <v>#N/A</v>
      </c>
      <c r="AC285" s="835">
        <v>0</v>
      </c>
      <c r="AD285" s="688">
        <v>0</v>
      </c>
    </row>
    <row r="286" spans="1:33" hidden="1">
      <c r="C286" s="688"/>
      <c r="D286" s="688"/>
      <c r="E286" s="688"/>
      <c r="F286" s="688"/>
      <c r="G286" s="701"/>
      <c r="H286" s="693" t="s">
        <v>2200</v>
      </c>
      <c r="I286" s="625"/>
      <c r="J286" s="625"/>
      <c r="K286" s="625"/>
      <c r="L286" s="625"/>
      <c r="M286" s="679"/>
      <c r="N286" s="625"/>
      <c r="O286" s="625"/>
      <c r="P286" s="625"/>
      <c r="Q286" s="625"/>
      <c r="R286" s="626"/>
      <c r="S286" s="626"/>
      <c r="T286" s="626"/>
      <c r="U286" s="688"/>
      <c r="V286" s="679"/>
      <c r="W286" s="688"/>
      <c r="X286" s="697"/>
      <c r="Y286" s="688"/>
      <c r="Z286" s="688"/>
      <c r="AA286" s="688"/>
      <c r="AB286" s="697"/>
      <c r="AC286" s="835"/>
      <c r="AD286" s="688"/>
    </row>
    <row r="287" spans="1:33" hidden="1">
      <c r="A287" s="515">
        <v>3</v>
      </c>
      <c r="B287" s="515" t="s">
        <v>878</v>
      </c>
      <c r="C287" s="688">
        <v>95</v>
      </c>
      <c r="D287" s="688" t="s">
        <v>1028</v>
      </c>
      <c r="E287" s="688" t="s">
        <v>1608</v>
      </c>
      <c r="F287" s="688">
        <v>29</v>
      </c>
      <c r="G287" s="688" t="s">
        <v>2200</v>
      </c>
      <c r="H287" s="708" t="s">
        <v>618</v>
      </c>
      <c r="I287" s="679">
        <v>5627667</v>
      </c>
      <c r="J287" s="679">
        <v>0</v>
      </c>
      <c r="K287" s="679">
        <v>0</v>
      </c>
      <c r="L287" s="679">
        <v>0</v>
      </c>
      <c r="M287" s="679">
        <v>0</v>
      </c>
      <c r="N287" s="679">
        <v>1817000</v>
      </c>
      <c r="O287" s="679">
        <v>3810667</v>
      </c>
      <c r="P287" s="679">
        <v>28580.002517099998</v>
      </c>
      <c r="Q287" s="679">
        <v>34677.0697</v>
      </c>
      <c r="R287" s="697">
        <v>5.5830789999999998E-2</v>
      </c>
      <c r="S287" s="697">
        <v>5.4756815561029758E-2</v>
      </c>
      <c r="T287" s="697">
        <v>0.97104375302601698</v>
      </c>
      <c r="U287" s="688"/>
      <c r="V287" s="679">
        <v>122800005.81999999</v>
      </c>
      <c r="W287" s="688"/>
      <c r="X287" s="697">
        <v>0</v>
      </c>
      <c r="Y287" s="688"/>
      <c r="Z287" s="688"/>
      <c r="AA287" s="688"/>
      <c r="AB287" s="697" t="s">
        <v>1954</v>
      </c>
      <c r="AC287" s="835"/>
      <c r="AD287" s="688"/>
    </row>
    <row r="288" spans="1:33" hidden="1">
      <c r="A288" s="515">
        <v>3</v>
      </c>
      <c r="B288" s="515" t="s">
        <v>878</v>
      </c>
      <c r="C288" s="688">
        <v>96</v>
      </c>
      <c r="D288" s="679" t="s">
        <v>1026</v>
      </c>
      <c r="E288" s="688" t="s">
        <v>1607</v>
      </c>
      <c r="F288" s="688">
        <v>29</v>
      </c>
      <c r="G288" s="688" t="s">
        <v>2200</v>
      </c>
      <c r="H288" s="708" t="s">
        <v>1027</v>
      </c>
      <c r="I288" s="679">
        <v>774292</v>
      </c>
      <c r="J288" s="679">
        <v>0</v>
      </c>
      <c r="K288" s="679">
        <v>0</v>
      </c>
      <c r="L288" s="679">
        <v>0</v>
      </c>
      <c r="M288" s="679">
        <v>0</v>
      </c>
      <c r="N288" s="679">
        <v>30000</v>
      </c>
      <c r="O288" s="679">
        <v>744292</v>
      </c>
      <c r="P288" s="679">
        <v>15310.281884</v>
      </c>
      <c r="Q288" s="679">
        <v>37266.700440000001</v>
      </c>
      <c r="R288" s="697">
        <v>6.0000150000000002E-2</v>
      </c>
      <c r="S288" s="697">
        <v>5.8845971133519005E-2</v>
      </c>
      <c r="T288" s="697">
        <v>0.16403129476584</v>
      </c>
      <c r="U288" s="688"/>
      <c r="V288" s="679">
        <v>22353343.449999999</v>
      </c>
      <c r="W288" s="688"/>
      <c r="X288" s="697">
        <v>0</v>
      </c>
      <c r="Y288" s="688"/>
      <c r="Z288" s="688"/>
      <c r="AA288" s="688"/>
      <c r="AB288" s="697" t="s">
        <v>1954</v>
      </c>
      <c r="AC288" s="835"/>
      <c r="AD288" s="688"/>
    </row>
    <row r="289" spans="1:30" hidden="1">
      <c r="A289" s="515">
        <v>3</v>
      </c>
      <c r="B289" s="515" t="s">
        <v>878</v>
      </c>
      <c r="C289" s="688">
        <v>97</v>
      </c>
      <c r="D289" s="818" t="s">
        <v>1421</v>
      </c>
      <c r="E289" s="688" t="s">
        <v>1620</v>
      </c>
      <c r="F289" s="688">
        <v>29</v>
      </c>
      <c r="G289" s="688" t="s">
        <v>2200</v>
      </c>
      <c r="H289" s="708" t="s">
        <v>1422</v>
      </c>
      <c r="I289" s="679">
        <v>331882</v>
      </c>
      <c r="J289" s="679">
        <v>0</v>
      </c>
      <c r="K289" s="679">
        <v>0</v>
      </c>
      <c r="L289" s="679">
        <v>0</v>
      </c>
      <c r="M289" s="679">
        <v>0</v>
      </c>
      <c r="N289" s="679">
        <v>11500</v>
      </c>
      <c r="O289" s="679">
        <v>320382</v>
      </c>
      <c r="P289" s="679">
        <v>19264.5696021</v>
      </c>
      <c r="Q289" s="679">
        <v>76177.228140000007</v>
      </c>
      <c r="R289" s="697">
        <v>0.1226469</v>
      </c>
      <c r="S289" s="697">
        <v>0.12028762716396611</v>
      </c>
      <c r="T289" s="697">
        <v>0.68983544433259902</v>
      </c>
      <c r="U289" s="688"/>
      <c r="V289" s="679">
        <v>30125521</v>
      </c>
      <c r="W289" s="688"/>
      <c r="X289" s="697">
        <v>0</v>
      </c>
      <c r="Y289" s="688"/>
      <c r="Z289" s="688"/>
      <c r="AA289" s="688"/>
      <c r="AB289" s="697"/>
      <c r="AC289" s="835"/>
      <c r="AD289" s="688"/>
    </row>
    <row r="290" spans="1:30" hidden="1">
      <c r="A290" s="515">
        <v>3</v>
      </c>
      <c r="B290" s="515" t="s">
        <v>878</v>
      </c>
      <c r="C290" s="688">
        <v>98</v>
      </c>
      <c r="D290" s="818" t="s">
        <v>1609</v>
      </c>
      <c r="E290" s="688" t="s">
        <v>1610</v>
      </c>
      <c r="F290" s="688">
        <v>29</v>
      </c>
      <c r="G290" s="688" t="s">
        <v>2200</v>
      </c>
      <c r="H290" s="867" t="s">
        <v>1611</v>
      </c>
      <c r="I290" s="679">
        <v>1759646</v>
      </c>
      <c r="J290" s="679">
        <v>0</v>
      </c>
      <c r="K290" s="679">
        <v>0</v>
      </c>
      <c r="L290" s="679">
        <v>0</v>
      </c>
      <c r="M290" s="679">
        <v>0</v>
      </c>
      <c r="N290" s="679">
        <v>0</v>
      </c>
      <c r="O290" s="679">
        <v>1759646</v>
      </c>
      <c r="P290" s="679">
        <v>16722.6642383</v>
      </c>
      <c r="Q290" s="679">
        <v>721102.93079999997</v>
      </c>
      <c r="R290" s="697">
        <v>1.1609904900000001</v>
      </c>
      <c r="S290" s="697">
        <v>1.1386573468845784</v>
      </c>
      <c r="T290" s="697">
        <v>5.1574995163871398</v>
      </c>
      <c r="U290" s="688"/>
      <c r="V290" s="679" t="e">
        <v>#N/A</v>
      </c>
      <c r="W290" s="688"/>
      <c r="X290" s="697">
        <v>0</v>
      </c>
      <c r="Y290" s="688"/>
      <c r="Z290" s="688"/>
      <c r="AA290" s="688"/>
      <c r="AB290" s="697" t="e">
        <v>#N/A</v>
      </c>
      <c r="AC290" s="835"/>
      <c r="AD290" s="688"/>
    </row>
    <row r="291" spans="1:30" hidden="1">
      <c r="A291" s="515">
        <v>6</v>
      </c>
      <c r="B291" s="515" t="s">
        <v>899</v>
      </c>
      <c r="C291" s="688">
        <v>99</v>
      </c>
      <c r="D291" s="688" t="s">
        <v>1069</v>
      </c>
      <c r="E291" s="688" t="s">
        <v>1643</v>
      </c>
      <c r="F291" s="688">
        <v>29</v>
      </c>
      <c r="G291" s="688" t="s">
        <v>2200</v>
      </c>
      <c r="H291" s="844" t="s">
        <v>632</v>
      </c>
      <c r="I291" s="679">
        <v>407426</v>
      </c>
      <c r="J291" s="679">
        <v>0</v>
      </c>
      <c r="K291" s="679">
        <v>0</v>
      </c>
      <c r="L291" s="679">
        <v>0</v>
      </c>
      <c r="M291" s="679">
        <v>0</v>
      </c>
      <c r="N291" s="679">
        <v>29000</v>
      </c>
      <c r="O291" s="679">
        <v>378426</v>
      </c>
      <c r="P291" s="679">
        <v>4541.1118959999994</v>
      </c>
      <c r="Q291" s="679">
        <v>34122.672420000003</v>
      </c>
      <c r="R291" s="697">
        <v>5.49382E-2</v>
      </c>
      <c r="S291" s="697">
        <v>5.3881394717483211E-2</v>
      </c>
      <c r="T291" s="697">
        <v>2.0808186337043</v>
      </c>
      <c r="U291" s="688"/>
      <c r="V291" s="679">
        <v>2338980</v>
      </c>
      <c r="W291" s="688"/>
      <c r="X291" s="697">
        <v>0</v>
      </c>
      <c r="Y291" s="688"/>
      <c r="Z291" s="688"/>
      <c r="AA291" s="688"/>
      <c r="AB291" s="697" t="s">
        <v>1954</v>
      </c>
      <c r="AC291" s="835"/>
      <c r="AD291" s="688"/>
    </row>
    <row r="292" spans="1:30" hidden="1">
      <c r="A292" s="515">
        <v>6</v>
      </c>
      <c r="B292" s="515" t="s">
        <v>899</v>
      </c>
      <c r="C292" s="688">
        <v>100</v>
      </c>
      <c r="D292" s="688" t="s">
        <v>1070</v>
      </c>
      <c r="E292" s="688" t="s">
        <v>1647</v>
      </c>
      <c r="F292" s="688">
        <v>29</v>
      </c>
      <c r="G292" s="688" t="s">
        <v>2200</v>
      </c>
      <c r="H292" s="708" t="s">
        <v>633</v>
      </c>
      <c r="I292" s="679">
        <v>135718</v>
      </c>
      <c r="J292" s="679">
        <v>0</v>
      </c>
      <c r="K292" s="679">
        <v>0</v>
      </c>
      <c r="L292" s="679">
        <v>0</v>
      </c>
      <c r="M292" s="679">
        <v>0</v>
      </c>
      <c r="N292" s="679">
        <v>0</v>
      </c>
      <c r="O292" s="679">
        <v>135718</v>
      </c>
      <c r="P292" s="679">
        <v>761.37810380000008</v>
      </c>
      <c r="Q292" s="679">
        <v>5863.0175999999992</v>
      </c>
      <c r="R292" s="697">
        <v>9.4395799999999995E-3</v>
      </c>
      <c r="S292" s="697">
        <v>9.2579960224918115E-3</v>
      </c>
      <c r="T292" s="697">
        <v>9.4248611111111096</v>
      </c>
      <c r="U292" s="688"/>
      <c r="V292" s="679">
        <v>1542252.76</v>
      </c>
      <c r="W292" s="688"/>
      <c r="X292" s="697">
        <v>0</v>
      </c>
      <c r="Y292" s="688"/>
      <c r="Z292" s="688"/>
      <c r="AA292" s="688"/>
      <c r="AB292" s="697" t="s">
        <v>1954</v>
      </c>
      <c r="AC292" s="835"/>
      <c r="AD292" s="688"/>
    </row>
    <row r="293" spans="1:30" hidden="1">
      <c r="A293" s="515">
        <v>3</v>
      </c>
      <c r="B293" s="515" t="s">
        <v>878</v>
      </c>
      <c r="C293" s="688">
        <v>101</v>
      </c>
      <c r="D293" s="688" t="s">
        <v>1030</v>
      </c>
      <c r="E293" s="688" t="s">
        <v>1612</v>
      </c>
      <c r="F293" s="688">
        <v>29</v>
      </c>
      <c r="G293" s="688" t="s">
        <v>2200</v>
      </c>
      <c r="H293" s="708" t="s">
        <v>1031</v>
      </c>
      <c r="I293" s="679">
        <v>468895</v>
      </c>
      <c r="J293" s="679">
        <v>0</v>
      </c>
      <c r="K293" s="679">
        <v>0</v>
      </c>
      <c r="L293" s="679">
        <v>0</v>
      </c>
      <c r="M293" s="679">
        <v>0</v>
      </c>
      <c r="N293" s="679">
        <v>0</v>
      </c>
      <c r="O293" s="679">
        <v>468895</v>
      </c>
      <c r="P293" s="679">
        <v>0</v>
      </c>
      <c r="Q293" s="679">
        <v>2775.8584000000001</v>
      </c>
      <c r="R293" s="697">
        <v>4.4691899999999996E-3</v>
      </c>
      <c r="S293" s="697">
        <v>4.3832182980655708E-3</v>
      </c>
      <c r="T293" s="697">
        <v>0.23496701206367199</v>
      </c>
      <c r="U293" s="688"/>
      <c r="V293" s="679">
        <v>6808735.9500000002</v>
      </c>
      <c r="W293" s="688"/>
      <c r="X293" s="697">
        <v>0</v>
      </c>
      <c r="Y293" s="688"/>
      <c r="Z293" s="688"/>
      <c r="AA293" s="688"/>
      <c r="AB293" s="697" t="s">
        <v>1954</v>
      </c>
      <c r="AC293" s="835"/>
      <c r="AD293" s="688"/>
    </row>
    <row r="294" spans="1:30" hidden="1">
      <c r="A294" s="515">
        <v>3</v>
      </c>
      <c r="B294" s="515" t="s">
        <v>878</v>
      </c>
      <c r="C294" s="688">
        <v>102</v>
      </c>
      <c r="D294" s="688" t="s">
        <v>1032</v>
      </c>
      <c r="E294" s="688" t="s">
        <v>1613</v>
      </c>
      <c r="F294" s="688">
        <v>29</v>
      </c>
      <c r="G294" s="688" t="s">
        <v>2200</v>
      </c>
      <c r="H294" s="708" t="s">
        <v>1033</v>
      </c>
      <c r="I294" s="679">
        <v>1787610</v>
      </c>
      <c r="J294" s="679">
        <v>0</v>
      </c>
      <c r="K294" s="679">
        <v>0</v>
      </c>
      <c r="L294" s="679">
        <v>0</v>
      </c>
      <c r="M294" s="679">
        <v>0</v>
      </c>
      <c r="N294" s="679">
        <v>1500</v>
      </c>
      <c r="O294" s="679">
        <v>1786110</v>
      </c>
      <c r="P294" s="679">
        <v>17606.934931400003</v>
      </c>
      <c r="Q294" s="679">
        <v>79464.033900000009</v>
      </c>
      <c r="R294" s="697">
        <v>0.12793872000000001</v>
      </c>
      <c r="S294" s="697">
        <v>0.1254776567236221</v>
      </c>
      <c r="T294" s="697">
        <v>9.4641381064411494</v>
      </c>
      <c r="U294" s="688"/>
      <c r="V294" s="679" t="e">
        <v>#N/A</v>
      </c>
      <c r="W294" s="688"/>
      <c r="X294" s="697">
        <v>0</v>
      </c>
      <c r="Y294" s="688"/>
      <c r="Z294" s="688"/>
      <c r="AA294" s="688"/>
      <c r="AB294" s="697" t="e">
        <v>#N/A</v>
      </c>
      <c r="AC294" s="835"/>
      <c r="AD294" s="688"/>
    </row>
    <row r="295" spans="1:30" hidden="1">
      <c r="A295" s="515">
        <v>3</v>
      </c>
      <c r="B295" s="515" t="s">
        <v>878</v>
      </c>
      <c r="C295" s="688">
        <v>103</v>
      </c>
      <c r="D295" s="688" t="s">
        <v>879</v>
      </c>
      <c r="E295" s="688" t="s">
        <v>1541</v>
      </c>
      <c r="F295" s="688">
        <v>29</v>
      </c>
      <c r="G295" s="688" t="s">
        <v>2200</v>
      </c>
      <c r="H295" s="708" t="s">
        <v>1029</v>
      </c>
      <c r="I295" s="679">
        <v>900681</v>
      </c>
      <c r="J295" s="679">
        <v>0</v>
      </c>
      <c r="K295" s="679">
        <v>0</v>
      </c>
      <c r="L295" s="679">
        <v>0</v>
      </c>
      <c r="M295" s="679">
        <v>0</v>
      </c>
      <c r="N295" s="679">
        <v>0</v>
      </c>
      <c r="O295" s="679">
        <v>900681</v>
      </c>
      <c r="P295" s="679">
        <v>70316.165670000002</v>
      </c>
      <c r="Q295" s="679">
        <v>96742.146209999992</v>
      </c>
      <c r="R295" s="697">
        <v>0.15575684000000001</v>
      </c>
      <c r="S295" s="697">
        <v>0.15276065431212441</v>
      </c>
      <c r="T295" s="697">
        <v>3.5971556031263598</v>
      </c>
      <c r="U295" s="688"/>
      <c r="V295" s="679">
        <v>76134760.329999998</v>
      </c>
      <c r="W295" s="688"/>
      <c r="X295" s="697">
        <v>0</v>
      </c>
      <c r="Y295" s="688"/>
      <c r="Z295" s="688"/>
      <c r="AA295" s="688"/>
      <c r="AB295" s="697" t="s">
        <v>1954</v>
      </c>
      <c r="AC295" s="835"/>
      <c r="AD295" s="688"/>
    </row>
    <row r="296" spans="1:30" hidden="1">
      <c r="A296" s="515">
        <v>3</v>
      </c>
      <c r="B296" s="515" t="s">
        <v>878</v>
      </c>
      <c r="C296" s="688">
        <v>104</v>
      </c>
      <c r="D296" s="818" t="s">
        <v>1621</v>
      </c>
      <c r="E296" s="688" t="s">
        <v>1622</v>
      </c>
      <c r="F296" s="688">
        <v>29</v>
      </c>
      <c r="G296" s="688" t="s">
        <v>2200</v>
      </c>
      <c r="H296" s="708" t="s">
        <v>1623</v>
      </c>
      <c r="I296" s="679">
        <v>1699572</v>
      </c>
      <c r="J296" s="679">
        <v>0</v>
      </c>
      <c r="K296" s="679">
        <v>0</v>
      </c>
      <c r="L296" s="679">
        <v>0</v>
      </c>
      <c r="M296" s="679">
        <v>0</v>
      </c>
      <c r="N296" s="679">
        <v>755000</v>
      </c>
      <c r="O296" s="679">
        <v>944572</v>
      </c>
      <c r="P296" s="679">
        <v>5261.2660876</v>
      </c>
      <c r="Q296" s="679">
        <v>5979.1407600000002</v>
      </c>
      <c r="R296" s="697">
        <v>9.6265399999999994E-3</v>
      </c>
      <c r="S296" s="697">
        <v>9.4413602602862173E-3</v>
      </c>
      <c r="T296" s="697">
        <v>6.2380630603262197E-2</v>
      </c>
      <c r="U296" s="688"/>
      <c r="V296" s="679">
        <v>78269946.530000001</v>
      </c>
      <c r="W296" s="688"/>
      <c r="X296" s="697">
        <v>0</v>
      </c>
      <c r="Y296" s="688"/>
      <c r="Z296" s="688"/>
      <c r="AA296" s="688"/>
      <c r="AB296" s="697" t="s">
        <v>1954</v>
      </c>
      <c r="AC296" s="835"/>
      <c r="AD296" s="688"/>
    </row>
    <row r="297" spans="1:30" hidden="1">
      <c r="A297" s="515">
        <v>3</v>
      </c>
      <c r="B297" s="515" t="s">
        <v>878</v>
      </c>
      <c r="C297" s="688">
        <v>105</v>
      </c>
      <c r="D297" s="688" t="s">
        <v>1038</v>
      </c>
      <c r="E297" s="688" t="s">
        <v>1624</v>
      </c>
      <c r="F297" s="688">
        <v>29</v>
      </c>
      <c r="G297" s="688" t="s">
        <v>2200</v>
      </c>
      <c r="H297" s="708" t="s">
        <v>1039</v>
      </c>
      <c r="I297" s="679">
        <v>97057</v>
      </c>
      <c r="J297" s="679">
        <v>0</v>
      </c>
      <c r="K297" s="679">
        <v>0</v>
      </c>
      <c r="L297" s="679">
        <v>0</v>
      </c>
      <c r="M297" s="679">
        <v>0</v>
      </c>
      <c r="N297" s="679">
        <v>0</v>
      </c>
      <c r="O297" s="679">
        <v>97057</v>
      </c>
      <c r="P297" s="679">
        <v>1449.0413500000002</v>
      </c>
      <c r="Q297" s="679">
        <v>16247.3418</v>
      </c>
      <c r="R297" s="697">
        <v>2.6158549999999999E-2</v>
      </c>
      <c r="S297" s="697">
        <v>2.5655359752026836E-2</v>
      </c>
      <c r="T297" s="697">
        <v>2.2844466412465199</v>
      </c>
      <c r="U297" s="688"/>
      <c r="V297" s="679" t="e">
        <v>#N/A</v>
      </c>
      <c r="W297" s="688"/>
      <c r="X297" s="697">
        <v>0</v>
      </c>
      <c r="Y297" s="688"/>
      <c r="Z297" s="688"/>
      <c r="AA297" s="688"/>
      <c r="AB297" s="697" t="e">
        <v>#N/A</v>
      </c>
      <c r="AC297" s="835"/>
      <c r="AD297" s="688"/>
    </row>
    <row r="298" spans="1:30" hidden="1">
      <c r="A298" s="515">
        <v>3</v>
      </c>
      <c r="B298" s="515" t="s">
        <v>878</v>
      </c>
      <c r="C298" s="688">
        <v>106</v>
      </c>
      <c r="D298" s="688" t="s">
        <v>1042</v>
      </c>
      <c r="E298" s="688" t="s">
        <v>1625</v>
      </c>
      <c r="F298" s="688">
        <v>29</v>
      </c>
      <c r="G298" s="688" t="s">
        <v>2200</v>
      </c>
      <c r="H298" s="708" t="s">
        <v>622</v>
      </c>
      <c r="I298" s="679">
        <v>142800</v>
      </c>
      <c r="J298" s="679">
        <v>0</v>
      </c>
      <c r="K298" s="679">
        <v>0</v>
      </c>
      <c r="L298" s="679">
        <v>0</v>
      </c>
      <c r="M298" s="679">
        <v>0</v>
      </c>
      <c r="N298" s="679">
        <v>0</v>
      </c>
      <c r="O298" s="679">
        <v>142800</v>
      </c>
      <c r="P298" s="679">
        <v>0</v>
      </c>
      <c r="Q298" s="679">
        <v>1096.704</v>
      </c>
      <c r="R298" s="697">
        <v>1.7657199999999999E-3</v>
      </c>
      <c r="S298" s="697">
        <v>1.7317500922819778E-3</v>
      </c>
      <c r="T298" s="697">
        <v>2.38</v>
      </c>
      <c r="U298" s="688"/>
      <c r="V298" s="679">
        <v>2955544.86</v>
      </c>
      <c r="W298" s="688"/>
      <c r="X298" s="697">
        <v>0</v>
      </c>
      <c r="Y298" s="688"/>
      <c r="Z298" s="688"/>
      <c r="AA298" s="688"/>
      <c r="AB298" s="697" t="s">
        <v>1954</v>
      </c>
      <c r="AC298" s="835"/>
      <c r="AD298" s="688"/>
    </row>
    <row r="299" spans="1:30" hidden="1">
      <c r="A299" s="515">
        <v>3</v>
      </c>
      <c r="B299" s="515" t="s">
        <v>878</v>
      </c>
      <c r="C299" s="688">
        <v>107</v>
      </c>
      <c r="D299" s="688" t="s">
        <v>886</v>
      </c>
      <c r="E299" s="688" t="s">
        <v>1542</v>
      </c>
      <c r="F299" s="688">
        <v>29</v>
      </c>
      <c r="G299" s="688" t="s">
        <v>2200</v>
      </c>
      <c r="H299" s="708" t="s">
        <v>624</v>
      </c>
      <c r="I299" s="679">
        <v>698152</v>
      </c>
      <c r="J299" s="679">
        <v>0</v>
      </c>
      <c r="K299" s="679">
        <v>0</v>
      </c>
      <c r="L299" s="679">
        <v>0</v>
      </c>
      <c r="M299" s="679">
        <v>0</v>
      </c>
      <c r="N299" s="679">
        <v>26936</v>
      </c>
      <c r="O299" s="679">
        <v>671216</v>
      </c>
      <c r="P299" s="679">
        <v>48461.794930799995</v>
      </c>
      <c r="Q299" s="679">
        <v>241637.76000000001</v>
      </c>
      <c r="R299" s="697">
        <v>0.38904174000000002</v>
      </c>
      <c r="S299" s="697">
        <v>0.38155802584727549</v>
      </c>
      <c r="T299" s="697">
        <v>3.1322056044237998</v>
      </c>
      <c r="U299" s="688"/>
      <c r="V299" s="679">
        <v>41501803.880000003</v>
      </c>
      <c r="W299" s="688"/>
      <c r="X299" s="697">
        <v>0</v>
      </c>
      <c r="Y299" s="688"/>
      <c r="Z299" s="688"/>
      <c r="AA299" s="688"/>
      <c r="AB299" s="697" t="s">
        <v>1954</v>
      </c>
      <c r="AC299" s="835"/>
      <c r="AD299" s="688"/>
    </row>
    <row r="300" spans="1:30" hidden="1">
      <c r="A300" s="515">
        <v>3</v>
      </c>
      <c r="B300" s="515" t="s">
        <v>878</v>
      </c>
      <c r="C300" s="688">
        <v>108</v>
      </c>
      <c r="D300" s="688" t="s">
        <v>1627</v>
      </c>
      <c r="E300" s="688" t="s">
        <v>1628</v>
      </c>
      <c r="F300" s="688">
        <v>29</v>
      </c>
      <c r="G300" s="688" t="s">
        <v>2200</v>
      </c>
      <c r="H300" s="708" t="s">
        <v>1046</v>
      </c>
      <c r="I300" s="679">
        <v>629124</v>
      </c>
      <c r="J300" s="679">
        <v>0</v>
      </c>
      <c r="K300" s="679">
        <v>0</v>
      </c>
      <c r="L300" s="679">
        <v>0</v>
      </c>
      <c r="M300" s="679">
        <v>0</v>
      </c>
      <c r="N300" s="679">
        <v>18000</v>
      </c>
      <c r="O300" s="679">
        <v>611124</v>
      </c>
      <c r="P300" s="679">
        <v>9750.1820932999999</v>
      </c>
      <c r="Q300" s="679">
        <v>29945.076000000001</v>
      </c>
      <c r="R300" s="697">
        <v>4.8212190000000002E-2</v>
      </c>
      <c r="S300" s="697">
        <v>4.7284762457683059E-2</v>
      </c>
      <c r="T300" s="697">
        <v>6.7902666666666596</v>
      </c>
      <c r="U300" s="688"/>
      <c r="V300" s="679" t="e">
        <v>#N/A</v>
      </c>
      <c r="W300" s="688"/>
      <c r="X300" s="697">
        <v>0</v>
      </c>
      <c r="Y300" s="688"/>
      <c r="Z300" s="688"/>
      <c r="AA300" s="688"/>
      <c r="AB300" s="697" t="e">
        <v>#N/A</v>
      </c>
      <c r="AC300" s="835"/>
      <c r="AD300" s="688"/>
    </row>
    <row r="301" spans="1:30" hidden="1">
      <c r="C301" s="688"/>
      <c r="D301" s="688"/>
      <c r="E301" s="688"/>
      <c r="F301" s="688"/>
      <c r="G301" s="701" t="s">
        <v>2201</v>
      </c>
      <c r="H301" s="710"/>
      <c r="I301" s="492">
        <v>15460522</v>
      </c>
      <c r="J301" s="492">
        <v>0</v>
      </c>
      <c r="K301" s="492">
        <v>0</v>
      </c>
      <c r="L301" s="492">
        <v>0</v>
      </c>
      <c r="M301" s="649">
        <v>0</v>
      </c>
      <c r="N301" s="492">
        <v>2688936</v>
      </c>
      <c r="O301" s="492">
        <v>12771586</v>
      </c>
      <c r="P301" s="492">
        <v>238025.39330440006</v>
      </c>
      <c r="Q301" s="492">
        <v>1383097.6801700001</v>
      </c>
      <c r="R301" s="493">
        <v>2.2268156000000001</v>
      </c>
      <c r="S301" s="493">
        <v>2.1839799392264343</v>
      </c>
      <c r="T301" s="626"/>
      <c r="U301" s="688"/>
      <c r="V301" s="679" t="e">
        <v>#N/A</v>
      </c>
      <c r="W301" s="688">
        <v>0</v>
      </c>
      <c r="X301" s="697">
        <v>0</v>
      </c>
      <c r="Y301" s="688">
        <v>0</v>
      </c>
      <c r="Z301" s="688">
        <v>0</v>
      </c>
      <c r="AA301" s="688">
        <v>0</v>
      </c>
      <c r="AB301" s="697" t="e">
        <v>#N/A</v>
      </c>
      <c r="AC301" s="835">
        <v>0</v>
      </c>
      <c r="AD301" s="688">
        <v>0</v>
      </c>
    </row>
    <row r="302" spans="1:30">
      <c r="C302" s="688"/>
      <c r="D302" s="688"/>
      <c r="E302" s="688"/>
      <c r="F302" s="688"/>
      <c r="G302" s="701"/>
      <c r="H302" s="693" t="s">
        <v>2202</v>
      </c>
      <c r="I302" s="625"/>
      <c r="J302" s="625"/>
      <c r="K302" s="625"/>
      <c r="L302" s="625"/>
      <c r="M302" s="679"/>
      <c r="N302" s="625"/>
      <c r="O302" s="625"/>
      <c r="P302" s="625"/>
      <c r="Q302" s="625"/>
      <c r="R302" s="626"/>
      <c r="S302" s="626"/>
      <c r="T302" s="626"/>
      <c r="U302" s="688"/>
      <c r="V302" s="679"/>
      <c r="W302" s="688"/>
      <c r="X302" s="697"/>
      <c r="Y302" s="688"/>
      <c r="Z302" s="688"/>
      <c r="AA302" s="688"/>
      <c r="AB302" s="697"/>
      <c r="AC302" s="835"/>
      <c r="AD302" s="688"/>
    </row>
    <row r="303" spans="1:30">
      <c r="A303" s="515">
        <v>7</v>
      </c>
      <c r="B303" s="515" t="s">
        <v>906</v>
      </c>
      <c r="C303" s="688">
        <v>109</v>
      </c>
      <c r="D303" s="688" t="s">
        <v>1084</v>
      </c>
      <c r="E303" s="688" t="s">
        <v>1662</v>
      </c>
      <c r="F303" s="688">
        <v>30</v>
      </c>
      <c r="G303" s="688" t="s">
        <v>2202</v>
      </c>
      <c r="H303" s="708" t="s">
        <v>1085</v>
      </c>
      <c r="I303" s="679">
        <v>563630</v>
      </c>
      <c r="J303" s="679">
        <v>0</v>
      </c>
      <c r="K303" s="679">
        <v>0</v>
      </c>
      <c r="L303" s="679">
        <v>0</v>
      </c>
      <c r="M303" s="679">
        <v>0</v>
      </c>
      <c r="N303" s="679">
        <v>30000</v>
      </c>
      <c r="O303" s="679">
        <v>533630</v>
      </c>
      <c r="P303" s="679">
        <v>0</v>
      </c>
      <c r="Q303" s="679">
        <v>2934.9650000000001</v>
      </c>
      <c r="R303" s="697">
        <v>4.7253499999999997E-3</v>
      </c>
      <c r="S303" s="697">
        <v>4.6344555227247966E-3</v>
      </c>
      <c r="T303" s="697">
        <v>8.8938333333333297</v>
      </c>
      <c r="U303" s="688"/>
      <c r="V303" s="679">
        <v>5759746.6100000003</v>
      </c>
      <c r="W303" s="688"/>
      <c r="X303" s="697">
        <v>0</v>
      </c>
      <c r="Y303" s="688"/>
      <c r="Z303" s="688"/>
      <c r="AA303" s="688"/>
      <c r="AB303" s="697" t="s">
        <v>1954</v>
      </c>
      <c r="AC303" s="835"/>
      <c r="AD303" s="688"/>
    </row>
    <row r="304" spans="1:30">
      <c r="A304" s="515">
        <v>4</v>
      </c>
      <c r="B304" s="515" t="s">
        <v>889</v>
      </c>
      <c r="C304" s="688">
        <v>110</v>
      </c>
      <c r="D304" s="688" t="s">
        <v>890</v>
      </c>
      <c r="E304" s="688" t="s">
        <v>1629</v>
      </c>
      <c r="F304" s="688">
        <v>30</v>
      </c>
      <c r="G304" s="688" t="s">
        <v>2202</v>
      </c>
      <c r="H304" s="708" t="s">
        <v>1423</v>
      </c>
      <c r="I304" s="679">
        <v>8118731</v>
      </c>
      <c r="J304" s="679">
        <v>0</v>
      </c>
      <c r="K304" s="679">
        <v>0</v>
      </c>
      <c r="L304" s="679">
        <v>0</v>
      </c>
      <c r="M304" s="679">
        <v>0</v>
      </c>
      <c r="N304" s="679">
        <v>900000</v>
      </c>
      <c r="O304" s="679">
        <v>7218731</v>
      </c>
      <c r="P304" s="679">
        <v>79509.656449100003</v>
      </c>
      <c r="Q304" s="679">
        <v>397030.20500000002</v>
      </c>
      <c r="R304" s="697">
        <v>0.63922676</v>
      </c>
      <c r="S304" s="697">
        <v>0.62693041526928195</v>
      </c>
      <c r="T304" s="697">
        <v>5.9204429794740996</v>
      </c>
      <c r="U304" s="688"/>
      <c r="V304" s="679">
        <v>230610215.25</v>
      </c>
      <c r="W304" s="688"/>
      <c r="X304" s="697">
        <v>0</v>
      </c>
      <c r="Y304" s="688"/>
      <c r="Z304" s="688"/>
      <c r="AA304" s="688"/>
      <c r="AB304" s="697" t="s">
        <v>1954</v>
      </c>
      <c r="AC304" s="835"/>
      <c r="AD304" s="688"/>
    </row>
    <row r="305" spans="1:30">
      <c r="A305" s="515">
        <v>7</v>
      </c>
      <c r="B305" s="515" t="s">
        <v>906</v>
      </c>
      <c r="C305" s="688">
        <v>111</v>
      </c>
      <c r="D305" s="688" t="s">
        <v>1086</v>
      </c>
      <c r="E305" s="688" t="s">
        <v>1663</v>
      </c>
      <c r="F305" s="688">
        <v>30</v>
      </c>
      <c r="G305" s="688" t="s">
        <v>2202</v>
      </c>
      <c r="H305" s="708" t="s">
        <v>647</v>
      </c>
      <c r="I305" s="679">
        <v>49259</v>
      </c>
      <c r="J305" s="679">
        <v>0</v>
      </c>
      <c r="K305" s="679">
        <v>0</v>
      </c>
      <c r="L305" s="679">
        <v>0</v>
      </c>
      <c r="M305" s="679">
        <v>0</v>
      </c>
      <c r="N305" s="679">
        <v>0</v>
      </c>
      <c r="O305" s="679">
        <v>49259</v>
      </c>
      <c r="P305" s="679">
        <v>0</v>
      </c>
      <c r="Q305" s="679">
        <v>0</v>
      </c>
      <c r="R305" s="697">
        <v>0</v>
      </c>
      <c r="S305" s="697">
        <v>0</v>
      </c>
      <c r="T305" s="697">
        <v>1.2314750000000001</v>
      </c>
      <c r="U305" s="688"/>
      <c r="V305" s="679">
        <v>492590.81</v>
      </c>
      <c r="W305" s="688"/>
      <c r="X305" s="697">
        <v>0</v>
      </c>
      <c r="Y305" s="688"/>
      <c r="Z305" s="688"/>
      <c r="AA305" s="688"/>
      <c r="AB305" s="697" t="s">
        <v>1954</v>
      </c>
      <c r="AC305" s="835" t="s">
        <v>2226</v>
      </c>
      <c r="AD305" s="688"/>
    </row>
    <row r="306" spans="1:30">
      <c r="A306" s="515">
        <v>7</v>
      </c>
      <c r="B306" s="515" t="s">
        <v>906</v>
      </c>
      <c r="C306" s="688">
        <v>112</v>
      </c>
      <c r="D306" s="688" t="s">
        <v>1088</v>
      </c>
      <c r="E306" s="688" t="s">
        <v>1665</v>
      </c>
      <c r="F306" s="688">
        <v>30</v>
      </c>
      <c r="G306" s="688" t="s">
        <v>2202</v>
      </c>
      <c r="H306" s="708" t="s">
        <v>650</v>
      </c>
      <c r="I306" s="679">
        <v>4843232</v>
      </c>
      <c r="J306" s="679">
        <v>0</v>
      </c>
      <c r="K306" s="679">
        <v>0</v>
      </c>
      <c r="L306" s="679">
        <v>0</v>
      </c>
      <c r="M306" s="679">
        <v>0</v>
      </c>
      <c r="N306" s="679">
        <v>631500</v>
      </c>
      <c r="O306" s="679">
        <v>4211732</v>
      </c>
      <c r="P306" s="679">
        <v>39457.1804586</v>
      </c>
      <c r="Q306" s="679">
        <v>84150.405360000004</v>
      </c>
      <c r="R306" s="697">
        <v>0.13548388</v>
      </c>
      <c r="S306" s="697">
        <v>0.13287767004382756</v>
      </c>
      <c r="T306" s="697">
        <v>10.447266719915</v>
      </c>
      <c r="U306" s="688"/>
      <c r="V306" s="679" t="e">
        <v>#N/A</v>
      </c>
      <c r="W306" s="688"/>
      <c r="X306" s="697">
        <v>0</v>
      </c>
      <c r="Y306" s="688"/>
      <c r="Z306" s="688"/>
      <c r="AA306" s="688"/>
      <c r="AB306" s="697" t="e">
        <v>#N/A</v>
      </c>
      <c r="AC306" s="835"/>
      <c r="AD306" s="688"/>
    </row>
    <row r="307" spans="1:30">
      <c r="A307" s="515">
        <v>7</v>
      </c>
      <c r="B307" s="515" t="s">
        <v>906</v>
      </c>
      <c r="C307" s="688">
        <v>113</v>
      </c>
      <c r="D307" s="688" t="s">
        <v>908</v>
      </c>
      <c r="E307" s="688" t="s">
        <v>1666</v>
      </c>
      <c r="F307" s="688">
        <v>30</v>
      </c>
      <c r="G307" s="688" t="s">
        <v>2202</v>
      </c>
      <c r="H307" s="708" t="s">
        <v>651</v>
      </c>
      <c r="I307" s="679">
        <v>4338528</v>
      </c>
      <c r="J307" s="679">
        <v>0</v>
      </c>
      <c r="K307" s="679">
        <v>0</v>
      </c>
      <c r="L307" s="679">
        <v>0</v>
      </c>
      <c r="M307" s="679">
        <v>0</v>
      </c>
      <c r="N307" s="679">
        <v>10000</v>
      </c>
      <c r="O307" s="679">
        <v>4328528</v>
      </c>
      <c r="P307" s="679">
        <v>351433.18832000002</v>
      </c>
      <c r="Q307" s="679">
        <v>2309269.6880000001</v>
      </c>
      <c r="R307" s="697">
        <v>3.7179715</v>
      </c>
      <c r="S307" s="697">
        <v>3.6464515450823325</v>
      </c>
      <c r="T307" s="697">
        <v>5.1298336681302903</v>
      </c>
      <c r="U307" s="688"/>
      <c r="V307" s="679">
        <v>764379907.23000002</v>
      </c>
      <c r="W307" s="688"/>
      <c r="X307" s="697">
        <v>0</v>
      </c>
      <c r="Y307" s="688"/>
      <c r="Z307" s="688"/>
      <c r="AA307" s="688"/>
      <c r="AB307" s="697" t="s">
        <v>1954</v>
      </c>
      <c r="AC307" s="835"/>
      <c r="AD307" s="688"/>
    </row>
    <row r="308" spans="1:30">
      <c r="A308" s="515">
        <v>4</v>
      </c>
      <c r="B308" s="515" t="s">
        <v>889</v>
      </c>
      <c r="C308" s="688">
        <v>114</v>
      </c>
      <c r="D308" s="688" t="s">
        <v>1053</v>
      </c>
      <c r="E308" s="688" t="s">
        <v>1630</v>
      </c>
      <c r="F308" s="688">
        <v>30</v>
      </c>
      <c r="G308" s="688" t="s">
        <v>2202</v>
      </c>
      <c r="H308" s="708" t="s">
        <v>625</v>
      </c>
      <c r="I308" s="679">
        <v>464326</v>
      </c>
      <c r="J308" s="679">
        <v>0</v>
      </c>
      <c r="K308" s="679">
        <v>0</v>
      </c>
      <c r="L308" s="679">
        <v>0</v>
      </c>
      <c r="M308" s="679">
        <v>0</v>
      </c>
      <c r="N308" s="679">
        <v>0</v>
      </c>
      <c r="O308" s="679">
        <v>464326</v>
      </c>
      <c r="P308" s="679">
        <v>567.56952999999999</v>
      </c>
      <c r="Q308" s="679">
        <v>28755.709179999998</v>
      </c>
      <c r="R308" s="697">
        <v>4.6297280000000003E-2</v>
      </c>
      <c r="S308" s="697">
        <v>4.5406693169805813E-2</v>
      </c>
      <c r="T308" s="697">
        <v>7.7387666666666597</v>
      </c>
      <c r="U308" s="688"/>
      <c r="V308" s="679" t="e">
        <v>#N/A</v>
      </c>
      <c r="W308" s="688"/>
      <c r="X308" s="697">
        <v>0</v>
      </c>
      <c r="Y308" s="688"/>
      <c r="Z308" s="688"/>
      <c r="AA308" s="688"/>
      <c r="AB308" s="697" t="e">
        <v>#N/A</v>
      </c>
      <c r="AC308" s="835"/>
      <c r="AD308" s="688"/>
    </row>
    <row r="309" spans="1:30">
      <c r="A309" s="515">
        <v>4</v>
      </c>
      <c r="B309" s="515" t="s">
        <v>889</v>
      </c>
      <c r="C309" s="688">
        <v>115</v>
      </c>
      <c r="D309" s="688" t="s">
        <v>891</v>
      </c>
      <c r="E309" s="688" t="s">
        <v>1543</v>
      </c>
      <c r="F309" s="688">
        <v>30</v>
      </c>
      <c r="G309" s="688" t="s">
        <v>2202</v>
      </c>
      <c r="H309" s="708" t="s">
        <v>626</v>
      </c>
      <c r="I309" s="679">
        <v>2592000</v>
      </c>
      <c r="J309" s="679">
        <v>0</v>
      </c>
      <c r="K309" s="679">
        <v>0</v>
      </c>
      <c r="L309" s="679">
        <v>0</v>
      </c>
      <c r="M309" s="679">
        <v>0</v>
      </c>
      <c r="N309" s="679">
        <v>0</v>
      </c>
      <c r="O309" s="679">
        <v>2592000</v>
      </c>
      <c r="P309" s="679">
        <v>61920.36</v>
      </c>
      <c r="Q309" s="679">
        <v>197121.6</v>
      </c>
      <c r="R309" s="697">
        <v>0.31736980999999997</v>
      </c>
      <c r="S309" s="697">
        <v>0.31126479796806716</v>
      </c>
      <c r="T309" s="697">
        <v>4.3742405832320701</v>
      </c>
      <c r="U309" s="688"/>
      <c r="V309" s="679">
        <v>75154125</v>
      </c>
      <c r="W309" s="688"/>
      <c r="X309" s="697">
        <v>0</v>
      </c>
      <c r="Y309" s="688"/>
      <c r="Z309" s="688"/>
      <c r="AA309" s="688"/>
      <c r="AB309" s="697" t="s">
        <v>1954</v>
      </c>
      <c r="AC309" s="835"/>
      <c r="AD309" s="688"/>
    </row>
    <row r="310" spans="1:30">
      <c r="C310" s="688"/>
      <c r="D310" s="688"/>
      <c r="E310" s="688"/>
      <c r="F310" s="688"/>
      <c r="G310" s="701" t="s">
        <v>2203</v>
      </c>
      <c r="H310" s="710"/>
      <c r="I310" s="492">
        <v>20969706</v>
      </c>
      <c r="J310" s="492">
        <v>0</v>
      </c>
      <c r="K310" s="492">
        <v>0</v>
      </c>
      <c r="L310" s="492">
        <v>0</v>
      </c>
      <c r="M310" s="649">
        <v>0</v>
      </c>
      <c r="N310" s="492">
        <v>1571500</v>
      </c>
      <c r="O310" s="492">
        <v>19398206</v>
      </c>
      <c r="P310" s="492">
        <v>532887.95475769998</v>
      </c>
      <c r="Q310" s="492">
        <v>3019262.5725400001</v>
      </c>
      <c r="R310" s="493">
        <v>4.8610745799999995</v>
      </c>
      <c r="S310" s="493">
        <v>4.7675655770560397</v>
      </c>
      <c r="T310" s="626"/>
      <c r="U310" s="688"/>
      <c r="V310" s="679" t="e">
        <v>#N/A</v>
      </c>
      <c r="W310" s="688">
        <v>0</v>
      </c>
      <c r="X310" s="697">
        <v>0</v>
      </c>
      <c r="Y310" s="688">
        <v>0</v>
      </c>
      <c r="Z310" s="688">
        <v>0</v>
      </c>
      <c r="AA310" s="688">
        <v>0</v>
      </c>
      <c r="AB310" s="697" t="e">
        <v>#N/A</v>
      </c>
      <c r="AC310" s="835">
        <v>0</v>
      </c>
      <c r="AD310" s="688">
        <v>0</v>
      </c>
    </row>
    <row r="311" spans="1:30">
      <c r="C311" s="688"/>
      <c r="D311" s="688"/>
      <c r="E311" s="688"/>
      <c r="F311" s="688"/>
      <c r="G311" s="701"/>
      <c r="H311" s="693" t="s">
        <v>2306</v>
      </c>
      <c r="I311" s="625"/>
      <c r="J311" s="625"/>
      <c r="K311" s="625"/>
      <c r="L311" s="625"/>
      <c r="M311" s="679"/>
      <c r="N311" s="625"/>
      <c r="O311" s="625"/>
      <c r="P311" s="625"/>
      <c r="Q311" s="625"/>
      <c r="R311" s="626"/>
      <c r="S311" s="626"/>
      <c r="T311" s="626"/>
      <c r="U311" s="688"/>
      <c r="V311" s="679"/>
      <c r="W311" s="688"/>
      <c r="X311" s="697"/>
      <c r="Y311" s="688"/>
      <c r="Z311" s="688"/>
      <c r="AA311" s="688"/>
      <c r="AB311" s="697"/>
      <c r="AC311" s="835"/>
      <c r="AD311" s="688"/>
    </row>
    <row r="312" spans="1:30">
      <c r="A312" s="515">
        <v>14</v>
      </c>
      <c r="B312" s="515" t="s">
        <v>924</v>
      </c>
      <c r="C312" s="688">
        <v>116</v>
      </c>
      <c r="D312" s="688" t="s">
        <v>1142</v>
      </c>
      <c r="E312" s="688" t="s">
        <v>1703</v>
      </c>
      <c r="F312" s="688">
        <v>31</v>
      </c>
      <c r="G312" s="688" t="s">
        <v>2306</v>
      </c>
      <c r="H312" s="708" t="s">
        <v>683</v>
      </c>
      <c r="I312" s="679">
        <v>57409</v>
      </c>
      <c r="J312" s="679">
        <v>0</v>
      </c>
      <c r="K312" s="679">
        <v>0</v>
      </c>
      <c r="L312" s="679">
        <v>0</v>
      </c>
      <c r="M312" s="679">
        <v>0</v>
      </c>
      <c r="N312" s="679">
        <v>0</v>
      </c>
      <c r="O312" s="679">
        <v>57409</v>
      </c>
      <c r="P312" s="679">
        <v>0</v>
      </c>
      <c r="Q312" s="679">
        <v>0</v>
      </c>
      <c r="R312" s="697">
        <v>0</v>
      </c>
      <c r="S312" s="697">
        <v>0</v>
      </c>
      <c r="T312" s="697">
        <v>10.1018828083758</v>
      </c>
      <c r="U312" s="688"/>
      <c r="V312" s="679">
        <v>433788.27</v>
      </c>
      <c r="W312" s="688"/>
      <c r="X312" s="697">
        <v>0</v>
      </c>
      <c r="Y312" s="688"/>
      <c r="Z312" s="688"/>
      <c r="AA312" s="688"/>
      <c r="AB312" s="697" t="s">
        <v>1954</v>
      </c>
      <c r="AC312" s="835" t="s">
        <v>2226</v>
      </c>
      <c r="AD312" s="688"/>
    </row>
    <row r="313" spans="1:30">
      <c r="A313" s="515">
        <v>14</v>
      </c>
      <c r="B313" s="515" t="s">
        <v>924</v>
      </c>
      <c r="C313" s="688">
        <v>117</v>
      </c>
      <c r="D313" s="688" t="s">
        <v>1147</v>
      </c>
      <c r="E313" s="688" t="s">
        <v>1706</v>
      </c>
      <c r="F313" s="688">
        <v>31</v>
      </c>
      <c r="G313" s="688" t="s">
        <v>2306</v>
      </c>
      <c r="H313" s="708" t="s">
        <v>687</v>
      </c>
      <c r="I313" s="679">
        <v>527151</v>
      </c>
      <c r="J313" s="679">
        <v>0</v>
      </c>
      <c r="K313" s="679">
        <v>0</v>
      </c>
      <c r="L313" s="679">
        <v>0</v>
      </c>
      <c r="M313" s="679">
        <v>0</v>
      </c>
      <c r="N313" s="679">
        <v>9500</v>
      </c>
      <c r="O313" s="679">
        <v>517651</v>
      </c>
      <c r="P313" s="679">
        <v>6460.6628068999999</v>
      </c>
      <c r="Q313" s="679">
        <v>120923.2736</v>
      </c>
      <c r="R313" s="697">
        <v>0.19468895</v>
      </c>
      <c r="S313" s="697">
        <v>0.1909438556035529</v>
      </c>
      <c r="T313" s="697">
        <v>9.6028456943568408</v>
      </c>
      <c r="U313" s="688"/>
      <c r="V313" s="679" t="e">
        <v>#N/A</v>
      </c>
      <c r="W313" s="688"/>
      <c r="X313" s="697">
        <v>0</v>
      </c>
      <c r="Y313" s="688"/>
      <c r="Z313" s="688"/>
      <c r="AA313" s="688"/>
      <c r="AB313" s="697" t="e">
        <v>#N/A</v>
      </c>
      <c r="AC313" s="835"/>
      <c r="AD313" s="688"/>
    </row>
    <row r="314" spans="1:30">
      <c r="A314" s="515">
        <v>17</v>
      </c>
      <c r="B314" s="515" t="s">
        <v>931</v>
      </c>
      <c r="C314" s="688">
        <v>118</v>
      </c>
      <c r="D314" s="688" t="s">
        <v>1319</v>
      </c>
      <c r="E314" s="688" t="s">
        <v>1800</v>
      </c>
      <c r="F314" s="688">
        <v>31</v>
      </c>
      <c r="G314" s="688" t="s">
        <v>2306</v>
      </c>
      <c r="H314" s="708" t="s">
        <v>787</v>
      </c>
      <c r="I314" s="679">
        <v>54324</v>
      </c>
      <c r="J314" s="679">
        <v>0</v>
      </c>
      <c r="K314" s="679">
        <v>0</v>
      </c>
      <c r="L314" s="679">
        <v>0</v>
      </c>
      <c r="M314" s="679">
        <v>0</v>
      </c>
      <c r="N314" s="679">
        <v>0</v>
      </c>
      <c r="O314" s="679">
        <v>54324</v>
      </c>
      <c r="P314" s="679">
        <v>0</v>
      </c>
      <c r="Q314" s="679">
        <v>0</v>
      </c>
      <c r="R314" s="697">
        <v>0</v>
      </c>
      <c r="S314" s="697">
        <v>0</v>
      </c>
      <c r="T314" s="697">
        <v>5.6699718192255499</v>
      </c>
      <c r="U314" s="688"/>
      <c r="V314" s="679">
        <v>923276.26</v>
      </c>
      <c r="W314" s="688"/>
      <c r="X314" s="697">
        <v>0</v>
      </c>
      <c r="Y314" s="688"/>
      <c r="Z314" s="688"/>
      <c r="AA314" s="688"/>
      <c r="AB314" s="697" t="s">
        <v>1954</v>
      </c>
      <c r="AC314" s="835" t="s">
        <v>2226</v>
      </c>
      <c r="AD314" s="688"/>
    </row>
    <row r="315" spans="1:30">
      <c r="C315" s="688"/>
      <c r="D315" s="688"/>
      <c r="E315" s="688"/>
      <c r="F315" s="688"/>
      <c r="G315" s="701" t="s">
        <v>2260</v>
      </c>
      <c r="H315" s="710"/>
      <c r="I315" s="492">
        <v>638884</v>
      </c>
      <c r="J315" s="492">
        <v>0</v>
      </c>
      <c r="K315" s="492">
        <v>0</v>
      </c>
      <c r="L315" s="492">
        <v>0</v>
      </c>
      <c r="M315" s="649">
        <v>0</v>
      </c>
      <c r="N315" s="492">
        <v>9500</v>
      </c>
      <c r="O315" s="492">
        <v>629384</v>
      </c>
      <c r="P315" s="492">
        <v>6460.6628068999999</v>
      </c>
      <c r="Q315" s="492">
        <v>120923.2736</v>
      </c>
      <c r="R315" s="493">
        <v>0.19468895</v>
      </c>
      <c r="S315" s="493">
        <v>0.1909438556035529</v>
      </c>
      <c r="T315" s="626"/>
      <c r="U315" s="688"/>
      <c r="V315" s="679" t="e">
        <v>#N/A</v>
      </c>
      <c r="W315" s="688">
        <v>0</v>
      </c>
      <c r="X315" s="697">
        <v>0</v>
      </c>
      <c r="Y315" s="688">
        <v>0</v>
      </c>
      <c r="Z315" s="688">
        <v>0</v>
      </c>
      <c r="AA315" s="688">
        <v>0</v>
      </c>
      <c r="AB315" s="697" t="e">
        <v>#N/A</v>
      </c>
      <c r="AC315" s="835">
        <v>0</v>
      </c>
      <c r="AD315" s="688">
        <v>0</v>
      </c>
    </row>
    <row r="316" spans="1:30">
      <c r="C316" s="688"/>
      <c r="D316" s="688"/>
      <c r="E316" s="688"/>
      <c r="F316" s="688"/>
      <c r="G316" s="701"/>
      <c r="H316" s="693" t="s">
        <v>2204</v>
      </c>
      <c r="I316" s="625"/>
      <c r="J316" s="625"/>
      <c r="K316" s="625"/>
      <c r="L316" s="625"/>
      <c r="M316" s="679"/>
      <c r="N316" s="625"/>
      <c r="O316" s="625"/>
      <c r="P316" s="625"/>
      <c r="Q316" s="625"/>
      <c r="R316" s="626"/>
      <c r="S316" s="626"/>
      <c r="T316" s="626"/>
      <c r="U316" s="688"/>
      <c r="V316" s="679"/>
      <c r="W316" s="688"/>
      <c r="X316" s="697"/>
      <c r="Y316" s="688"/>
      <c r="Z316" s="688"/>
      <c r="AA316" s="688"/>
      <c r="AB316" s="697"/>
      <c r="AC316" s="835"/>
      <c r="AD316" s="688"/>
    </row>
    <row r="317" spans="1:30">
      <c r="A317" s="515">
        <v>17</v>
      </c>
      <c r="B317" s="515" t="s">
        <v>931</v>
      </c>
      <c r="C317" s="688">
        <v>119</v>
      </c>
      <c r="D317" s="688" t="s">
        <v>1187</v>
      </c>
      <c r="E317" s="688" t="s">
        <v>1730</v>
      </c>
      <c r="F317" s="688">
        <v>32</v>
      </c>
      <c r="G317" s="688" t="s">
        <v>2204</v>
      </c>
      <c r="H317" s="708" t="s">
        <v>715</v>
      </c>
      <c r="I317" s="679">
        <v>1090234</v>
      </c>
      <c r="J317" s="679">
        <v>0</v>
      </c>
      <c r="K317" s="679">
        <v>0</v>
      </c>
      <c r="L317" s="679">
        <v>0</v>
      </c>
      <c r="M317" s="679">
        <v>0</v>
      </c>
      <c r="N317" s="679">
        <v>0</v>
      </c>
      <c r="O317" s="679">
        <v>1090234</v>
      </c>
      <c r="P317" s="679">
        <v>58346.699380000005</v>
      </c>
      <c r="Q317" s="679">
        <v>3238104.0034000003</v>
      </c>
      <c r="R317" s="697">
        <v>5.2134137699999998</v>
      </c>
      <c r="S317" s="697">
        <v>5.1131270668353475</v>
      </c>
      <c r="T317" s="697">
        <v>14.4210846560846</v>
      </c>
      <c r="U317" s="688"/>
      <c r="V317" s="679">
        <v>7118928</v>
      </c>
      <c r="W317" s="688"/>
      <c r="X317" s="697">
        <v>0</v>
      </c>
      <c r="Y317" s="688"/>
      <c r="Z317" s="688"/>
      <c r="AA317" s="688"/>
      <c r="AB317" s="697" t="s">
        <v>1954</v>
      </c>
      <c r="AC317" s="835"/>
      <c r="AD317" s="688"/>
    </row>
    <row r="318" spans="1:30">
      <c r="A318" s="515">
        <v>17</v>
      </c>
      <c r="B318" s="515" t="s">
        <v>931</v>
      </c>
      <c r="C318" s="688">
        <v>120</v>
      </c>
      <c r="D318" s="688" t="s">
        <v>1211</v>
      </c>
      <c r="E318" s="688" t="s">
        <v>1747</v>
      </c>
      <c r="F318" s="688">
        <v>32</v>
      </c>
      <c r="G318" s="688" t="s">
        <v>2204</v>
      </c>
      <c r="H318" s="708" t="s">
        <v>1212</v>
      </c>
      <c r="I318" s="679">
        <v>23118</v>
      </c>
      <c r="J318" s="679">
        <v>0</v>
      </c>
      <c r="K318" s="679">
        <v>0</v>
      </c>
      <c r="L318" s="679">
        <v>0</v>
      </c>
      <c r="M318" s="679">
        <v>0</v>
      </c>
      <c r="N318" s="679">
        <v>0</v>
      </c>
      <c r="O318" s="679">
        <v>23118</v>
      </c>
      <c r="P318" s="679">
        <v>0</v>
      </c>
      <c r="Q318" s="679">
        <v>4082.40762</v>
      </c>
      <c r="R318" s="697">
        <v>6.5727600000000004E-3</v>
      </c>
      <c r="S318" s="697">
        <v>6.4463244163125598E-3</v>
      </c>
      <c r="T318" s="697">
        <v>1.1558999999999999</v>
      </c>
      <c r="U318" s="688"/>
      <c r="V318" s="679" t="e">
        <v>#N/A</v>
      </c>
      <c r="W318" s="688"/>
      <c r="X318" s="697">
        <v>0</v>
      </c>
      <c r="Y318" s="688"/>
      <c r="Z318" s="688"/>
      <c r="AA318" s="688"/>
      <c r="AB318" s="697" t="e">
        <v>#N/A</v>
      </c>
      <c r="AC318" s="835"/>
      <c r="AD318" s="688"/>
    </row>
    <row r="319" spans="1:30">
      <c r="C319" s="688"/>
      <c r="D319" s="688"/>
      <c r="E319" s="688"/>
      <c r="F319" s="688"/>
      <c r="G319" s="701" t="s">
        <v>2205</v>
      </c>
      <c r="H319" s="710"/>
      <c r="I319" s="492">
        <v>1113352</v>
      </c>
      <c r="J319" s="492">
        <v>0</v>
      </c>
      <c r="K319" s="492">
        <v>0</v>
      </c>
      <c r="L319" s="492">
        <v>0</v>
      </c>
      <c r="M319" s="649">
        <v>0</v>
      </c>
      <c r="N319" s="492">
        <v>0</v>
      </c>
      <c r="O319" s="492">
        <v>1113352</v>
      </c>
      <c r="P319" s="492">
        <v>58346.699380000005</v>
      </c>
      <c r="Q319" s="492">
        <v>3242186.4110200005</v>
      </c>
      <c r="R319" s="493">
        <v>5.2199865299999999</v>
      </c>
      <c r="S319" s="493">
        <v>5.1195733912516603</v>
      </c>
      <c r="T319" s="626"/>
      <c r="U319" s="688"/>
      <c r="V319" s="679" t="e">
        <v>#N/A</v>
      </c>
      <c r="W319" s="688">
        <v>0</v>
      </c>
      <c r="X319" s="697">
        <v>0</v>
      </c>
      <c r="Y319" s="688">
        <v>0</v>
      </c>
      <c r="Z319" s="688">
        <v>0</v>
      </c>
      <c r="AA319" s="688">
        <v>0</v>
      </c>
      <c r="AB319" s="697" t="e">
        <v>#N/A</v>
      </c>
      <c r="AC319" s="835">
        <v>0</v>
      </c>
      <c r="AD319" s="688">
        <v>0</v>
      </c>
    </row>
    <row r="320" spans="1:30">
      <c r="C320" s="688"/>
      <c r="D320" s="688"/>
      <c r="E320" s="688"/>
      <c r="F320" s="688"/>
      <c r="G320" s="701"/>
      <c r="H320" s="693" t="s">
        <v>2208</v>
      </c>
      <c r="I320" s="625"/>
      <c r="J320" s="625"/>
      <c r="K320" s="625"/>
      <c r="L320" s="625"/>
      <c r="M320" s="679"/>
      <c r="N320" s="625"/>
      <c r="O320" s="625"/>
      <c r="P320" s="625"/>
      <c r="Q320" s="625"/>
      <c r="R320" s="626"/>
      <c r="S320" s="626"/>
      <c r="T320" s="626"/>
      <c r="U320" s="688"/>
      <c r="V320" s="679"/>
      <c r="W320" s="688"/>
      <c r="X320" s="697"/>
      <c r="Y320" s="688"/>
      <c r="Z320" s="688"/>
      <c r="AA320" s="688"/>
      <c r="AB320" s="697"/>
      <c r="AC320" s="835"/>
      <c r="AD320" s="688"/>
    </row>
    <row r="321" spans="1:31">
      <c r="A321" s="515">
        <v>14</v>
      </c>
      <c r="B321" s="515" t="s">
        <v>924</v>
      </c>
      <c r="C321" s="688">
        <v>121</v>
      </c>
      <c r="D321" s="688" t="s">
        <v>1140</v>
      </c>
      <c r="E321" s="688" t="s">
        <v>1702</v>
      </c>
      <c r="F321" s="688">
        <v>33</v>
      </c>
      <c r="G321" s="688" t="s">
        <v>2208</v>
      </c>
      <c r="H321" s="708" t="s">
        <v>2051</v>
      </c>
      <c r="I321" s="679">
        <v>772766</v>
      </c>
      <c r="J321" s="679">
        <v>0</v>
      </c>
      <c r="K321" s="679">
        <v>0</v>
      </c>
      <c r="L321" s="679">
        <v>0</v>
      </c>
      <c r="M321" s="679">
        <v>0</v>
      </c>
      <c r="N321" s="679">
        <v>3200</v>
      </c>
      <c r="O321" s="679">
        <v>769566</v>
      </c>
      <c r="P321" s="679">
        <v>27483.3369666</v>
      </c>
      <c r="Q321" s="679">
        <v>269348.09999999998</v>
      </c>
      <c r="R321" s="697">
        <v>0.43365596000000001</v>
      </c>
      <c r="S321" s="697">
        <v>0.42531402915551997</v>
      </c>
      <c r="T321" s="697">
        <v>9.7722666666666598</v>
      </c>
      <c r="U321" s="688"/>
      <c r="V321" s="679" t="e">
        <v>#N/A</v>
      </c>
      <c r="W321" s="688"/>
      <c r="X321" s="697">
        <v>0</v>
      </c>
      <c r="Y321" s="688"/>
      <c r="Z321" s="688"/>
      <c r="AA321" s="688"/>
      <c r="AB321" s="697" t="e">
        <v>#N/A</v>
      </c>
      <c r="AC321" s="835"/>
      <c r="AD321" s="688"/>
    </row>
    <row r="322" spans="1:31">
      <c r="A322" s="515">
        <v>14</v>
      </c>
      <c r="B322" s="515" t="s">
        <v>924</v>
      </c>
      <c r="C322" s="688">
        <v>122</v>
      </c>
      <c r="D322" s="688" t="s">
        <v>925</v>
      </c>
      <c r="E322" s="688" t="s">
        <v>1552</v>
      </c>
      <c r="F322" s="688">
        <v>33</v>
      </c>
      <c r="G322" s="688" t="s">
        <v>2208</v>
      </c>
      <c r="H322" s="708" t="s">
        <v>684</v>
      </c>
      <c r="I322" s="679">
        <v>98000</v>
      </c>
      <c r="J322" s="679">
        <v>0</v>
      </c>
      <c r="K322" s="679">
        <v>0</v>
      </c>
      <c r="L322" s="679">
        <v>0</v>
      </c>
      <c r="M322" s="679">
        <v>0</v>
      </c>
      <c r="N322" s="679">
        <v>0</v>
      </c>
      <c r="O322" s="679">
        <v>98000</v>
      </c>
      <c r="P322" s="679">
        <v>107014.04</v>
      </c>
      <c r="Q322" s="679">
        <v>994602</v>
      </c>
      <c r="R322" s="697">
        <v>1.60132959</v>
      </c>
      <c r="S322" s="697">
        <v>1.5705259625968719</v>
      </c>
      <c r="T322" s="697">
        <v>0.21609916270174301</v>
      </c>
      <c r="U322" s="688"/>
      <c r="V322" s="679">
        <v>40015360</v>
      </c>
      <c r="W322" s="688"/>
      <c r="X322" s="697">
        <v>0</v>
      </c>
      <c r="Y322" s="688"/>
      <c r="Z322" s="688"/>
      <c r="AA322" s="688"/>
      <c r="AB322" s="697" t="s">
        <v>1954</v>
      </c>
      <c r="AC322" s="835"/>
      <c r="AD322" s="688"/>
    </row>
    <row r="323" spans="1:31">
      <c r="A323" s="515">
        <v>13</v>
      </c>
      <c r="B323" s="515" t="s">
        <v>1128</v>
      </c>
      <c r="C323" s="688">
        <v>123</v>
      </c>
      <c r="D323" s="688" t="s">
        <v>1129</v>
      </c>
      <c r="E323" s="688" t="s">
        <v>1689</v>
      </c>
      <c r="F323" s="688">
        <v>33</v>
      </c>
      <c r="G323" s="688" t="s">
        <v>2208</v>
      </c>
      <c r="H323" s="708" t="s">
        <v>675</v>
      </c>
      <c r="I323" s="679">
        <v>1496205</v>
      </c>
      <c r="J323" s="679">
        <v>0</v>
      </c>
      <c r="K323" s="679">
        <v>0</v>
      </c>
      <c r="L323" s="679">
        <v>0</v>
      </c>
      <c r="M323" s="679">
        <v>0</v>
      </c>
      <c r="N323" s="679">
        <v>950</v>
      </c>
      <c r="O323" s="679">
        <v>1495255</v>
      </c>
      <c r="P323" s="679">
        <v>75725.984187000009</v>
      </c>
      <c r="Q323" s="679">
        <v>1136393.8</v>
      </c>
      <c r="R323" s="697">
        <v>1.8296172900000001</v>
      </c>
      <c r="S323" s="697">
        <v>1.7944222579827078</v>
      </c>
      <c r="T323" s="697">
        <v>18.7234535437014</v>
      </c>
      <c r="U323" s="688"/>
      <c r="V323" s="679" t="e">
        <v>#N/A</v>
      </c>
      <c r="W323" s="688"/>
      <c r="X323" s="697">
        <v>0</v>
      </c>
      <c r="Y323" s="688"/>
      <c r="Z323" s="688"/>
      <c r="AA323" s="688"/>
      <c r="AB323" s="697" t="e">
        <v>#N/A</v>
      </c>
      <c r="AC323" s="835"/>
      <c r="AD323" s="688"/>
    </row>
    <row r="324" spans="1:31">
      <c r="A324" s="515">
        <v>17</v>
      </c>
      <c r="B324" s="515" t="s">
        <v>931</v>
      </c>
      <c r="C324" s="688">
        <v>124</v>
      </c>
      <c r="D324" s="688" t="s">
        <v>1325</v>
      </c>
      <c r="E324" s="688" t="s">
        <v>1803</v>
      </c>
      <c r="F324" s="688">
        <v>33</v>
      </c>
      <c r="G324" s="688" t="s">
        <v>2208</v>
      </c>
      <c r="H324" s="708" t="s">
        <v>793</v>
      </c>
      <c r="I324" s="679">
        <v>3332523</v>
      </c>
      <c r="J324" s="679">
        <v>0</v>
      </c>
      <c r="K324" s="679">
        <v>0</v>
      </c>
      <c r="L324" s="679">
        <v>7185786</v>
      </c>
      <c r="M324" s="679">
        <v>0</v>
      </c>
      <c r="N324" s="679">
        <v>450000</v>
      </c>
      <c r="O324" s="679">
        <v>10068309</v>
      </c>
      <c r="P324" s="679">
        <v>405091.34883209999</v>
      </c>
      <c r="Q324" s="679">
        <v>599165.12809999997</v>
      </c>
      <c r="R324" s="697">
        <v>0.96466812999999996</v>
      </c>
      <c r="S324" s="697">
        <v>0.94611149943769524</v>
      </c>
      <c r="T324" s="697">
        <v>7.4648252811641997</v>
      </c>
      <c r="U324" s="688"/>
      <c r="V324" s="679" t="e">
        <v>#N/A</v>
      </c>
      <c r="W324" s="688"/>
      <c r="X324" s="697">
        <v>0</v>
      </c>
      <c r="Y324" s="688"/>
      <c r="Z324" s="688"/>
      <c r="AA324" s="688"/>
      <c r="AB324" s="697" t="e">
        <v>#N/A</v>
      </c>
      <c r="AC324" s="835"/>
      <c r="AD324" s="688"/>
    </row>
    <row r="325" spans="1:31">
      <c r="A325" s="515">
        <v>17</v>
      </c>
      <c r="B325" s="515" t="s">
        <v>931</v>
      </c>
      <c r="C325" s="688">
        <v>125</v>
      </c>
      <c r="D325" s="491" t="s">
        <v>2261</v>
      </c>
      <c r="E325" s="688" t="s">
        <v>2262</v>
      </c>
      <c r="F325" s="688">
        <v>33</v>
      </c>
      <c r="G325" s="688"/>
      <c r="H325" s="708" t="s">
        <v>2263</v>
      </c>
      <c r="I325" s="679">
        <v>7185786</v>
      </c>
      <c r="J325" s="679">
        <v>0</v>
      </c>
      <c r="K325" s="679">
        <v>0</v>
      </c>
      <c r="L325" s="679">
        <v>-7185786</v>
      </c>
      <c r="M325" s="679">
        <v>0</v>
      </c>
      <c r="N325" s="679">
        <v>0</v>
      </c>
      <c r="O325" s="679">
        <v>0</v>
      </c>
      <c r="P325" s="679">
        <v>0</v>
      </c>
      <c r="Q325" s="679">
        <v>0</v>
      </c>
      <c r="R325" s="697">
        <v>0</v>
      </c>
      <c r="S325" s="697">
        <v>0</v>
      </c>
      <c r="T325" s="697">
        <v>0</v>
      </c>
      <c r="U325" s="688"/>
      <c r="V325" s="679"/>
      <c r="W325" s="688"/>
      <c r="X325" s="697"/>
      <c r="Y325" s="688"/>
      <c r="Z325" s="688"/>
      <c r="AA325" s="688"/>
      <c r="AB325" s="697"/>
      <c r="AC325" s="835"/>
      <c r="AD325" s="688"/>
    </row>
    <row r="326" spans="1:31">
      <c r="A326" s="515">
        <v>17</v>
      </c>
      <c r="B326" s="515" t="s">
        <v>931</v>
      </c>
      <c r="C326" s="688">
        <v>126</v>
      </c>
      <c r="D326" s="818" t="s">
        <v>1804</v>
      </c>
      <c r="E326" s="688" t="s">
        <v>1805</v>
      </c>
      <c r="F326" s="688">
        <v>33</v>
      </c>
      <c r="G326" s="688" t="s">
        <v>2208</v>
      </c>
      <c r="H326" s="708" t="s">
        <v>1430</v>
      </c>
      <c r="I326" s="679">
        <v>3550640</v>
      </c>
      <c r="J326" s="679">
        <v>0</v>
      </c>
      <c r="K326" s="679">
        <v>0</v>
      </c>
      <c r="L326" s="679">
        <v>0</v>
      </c>
      <c r="M326" s="679">
        <v>0</v>
      </c>
      <c r="N326" s="679">
        <v>0</v>
      </c>
      <c r="O326" s="679">
        <v>3550640</v>
      </c>
      <c r="P326" s="679">
        <v>76054.708799999993</v>
      </c>
      <c r="Q326" s="679">
        <v>237821.86719999998</v>
      </c>
      <c r="R326" s="697">
        <v>0.38289807999999997</v>
      </c>
      <c r="S326" s="697">
        <v>0.37553254157026167</v>
      </c>
      <c r="T326" s="697">
        <v>8.4898405951115805</v>
      </c>
      <c r="U326" s="688"/>
      <c r="V326" s="679" t="e">
        <v>#N/A</v>
      </c>
      <c r="W326" s="688"/>
      <c r="X326" s="697">
        <v>0</v>
      </c>
      <c r="Y326" s="688"/>
      <c r="Z326" s="688"/>
      <c r="AA326" s="688"/>
      <c r="AB326" s="697" t="e">
        <v>#N/A</v>
      </c>
      <c r="AC326" s="835"/>
      <c r="AD326" s="688"/>
      <c r="AE326" s="377"/>
    </row>
    <row r="327" spans="1:31">
      <c r="A327" s="515">
        <v>17</v>
      </c>
      <c r="B327" s="515" t="s">
        <v>931</v>
      </c>
      <c r="C327" s="688">
        <v>127</v>
      </c>
      <c r="D327" s="688" t="s">
        <v>1331</v>
      </c>
      <c r="E327" s="688" t="s">
        <v>1808</v>
      </c>
      <c r="F327" s="688">
        <v>33</v>
      </c>
      <c r="G327" s="688" t="s">
        <v>2208</v>
      </c>
      <c r="H327" s="708" t="s">
        <v>797</v>
      </c>
      <c r="I327" s="679">
        <v>391987</v>
      </c>
      <c r="J327" s="679">
        <v>0</v>
      </c>
      <c r="K327" s="679">
        <v>0</v>
      </c>
      <c r="L327" s="679">
        <v>0</v>
      </c>
      <c r="M327" s="679">
        <v>0</v>
      </c>
      <c r="N327" s="679">
        <v>0</v>
      </c>
      <c r="O327" s="679">
        <v>391987</v>
      </c>
      <c r="P327" s="679">
        <v>4865.3544000000002</v>
      </c>
      <c r="Q327" s="679">
        <v>22115.90654</v>
      </c>
      <c r="R327" s="697">
        <v>3.5607060000000003E-2</v>
      </c>
      <c r="S327" s="697">
        <v>3.4922114984120234E-2</v>
      </c>
      <c r="T327" s="697">
        <v>6.4022964100218802</v>
      </c>
      <c r="U327" s="688"/>
      <c r="V327" s="679" t="e">
        <v>#N/A</v>
      </c>
      <c r="W327" s="688"/>
      <c r="X327" s="697">
        <v>0</v>
      </c>
      <c r="Y327" s="688"/>
      <c r="Z327" s="688"/>
      <c r="AA327" s="688"/>
      <c r="AB327" s="697" t="e">
        <v>#N/A</v>
      </c>
      <c r="AC327" s="835"/>
      <c r="AD327" s="688"/>
      <c r="AE327" s="498"/>
    </row>
    <row r="328" spans="1:31">
      <c r="C328" s="688"/>
      <c r="D328" s="688"/>
      <c r="E328" s="688"/>
      <c r="F328" s="688"/>
      <c r="G328" s="701" t="s">
        <v>2209</v>
      </c>
      <c r="H328" s="710"/>
      <c r="I328" s="492">
        <v>16827907</v>
      </c>
      <c r="J328" s="492">
        <v>0</v>
      </c>
      <c r="K328" s="492">
        <v>0</v>
      </c>
      <c r="L328" s="492">
        <v>0</v>
      </c>
      <c r="M328" s="649">
        <v>0</v>
      </c>
      <c r="N328" s="492">
        <v>454150</v>
      </c>
      <c r="O328" s="492">
        <v>16373757</v>
      </c>
      <c r="P328" s="492">
        <v>696234.77318569995</v>
      </c>
      <c r="Q328" s="492">
        <v>3259446.8018399999</v>
      </c>
      <c r="R328" s="493">
        <v>5.2477761100000002</v>
      </c>
      <c r="S328" s="493">
        <v>5.1468284057271756</v>
      </c>
      <c r="T328" s="626"/>
      <c r="U328" s="688"/>
      <c r="V328" s="679" t="e">
        <v>#N/A</v>
      </c>
      <c r="W328" s="688">
        <v>0</v>
      </c>
      <c r="X328" s="697">
        <v>0</v>
      </c>
      <c r="Y328" s="688">
        <v>0</v>
      </c>
      <c r="Z328" s="688">
        <v>0</v>
      </c>
      <c r="AA328" s="688">
        <v>0</v>
      </c>
      <c r="AB328" s="697" t="e">
        <v>#N/A</v>
      </c>
      <c r="AC328" s="835">
        <v>0</v>
      </c>
      <c r="AD328" s="688">
        <v>0</v>
      </c>
    </row>
    <row r="329" spans="1:31">
      <c r="C329" s="688"/>
      <c r="D329" s="688"/>
      <c r="E329" s="688"/>
      <c r="F329" s="688"/>
      <c r="G329" s="701"/>
      <c r="H329" s="693" t="s">
        <v>2210</v>
      </c>
      <c r="I329" s="625"/>
      <c r="J329" s="625"/>
      <c r="K329" s="625"/>
      <c r="L329" s="625"/>
      <c r="M329" s="679"/>
      <c r="N329" s="625"/>
      <c r="O329" s="625"/>
      <c r="P329" s="625"/>
      <c r="Q329" s="625"/>
      <c r="R329" s="626"/>
      <c r="S329" s="626"/>
      <c r="T329" s="626"/>
      <c r="U329" s="688"/>
      <c r="V329" s="679"/>
      <c r="W329" s="688"/>
      <c r="X329" s="697"/>
      <c r="Y329" s="688"/>
      <c r="Z329" s="688"/>
      <c r="AA329" s="688"/>
      <c r="AB329" s="697"/>
      <c r="AC329" s="835"/>
      <c r="AD329" s="688"/>
    </row>
    <row r="330" spans="1:31">
      <c r="A330" s="515">
        <v>7</v>
      </c>
      <c r="B330" s="515" t="s">
        <v>906</v>
      </c>
      <c r="C330" s="688">
        <v>128</v>
      </c>
      <c r="D330" s="688" t="s">
        <v>907</v>
      </c>
      <c r="E330" s="688" t="s">
        <v>1548</v>
      </c>
      <c r="F330" s="688">
        <v>35</v>
      </c>
      <c r="G330" s="688" t="s">
        <v>2210</v>
      </c>
      <c r="H330" s="708" t="s">
        <v>648</v>
      </c>
      <c r="I330" s="679">
        <v>914286</v>
      </c>
      <c r="J330" s="679">
        <v>0</v>
      </c>
      <c r="K330" s="679">
        <v>0</v>
      </c>
      <c r="L330" s="679">
        <v>0</v>
      </c>
      <c r="M330" s="679">
        <v>0</v>
      </c>
      <c r="N330" s="679">
        <v>0</v>
      </c>
      <c r="O330" s="679">
        <v>914286</v>
      </c>
      <c r="P330" s="679">
        <v>32755.994280000003</v>
      </c>
      <c r="Q330" s="679">
        <v>91428.6</v>
      </c>
      <c r="R330" s="697">
        <v>0.14720192000000001</v>
      </c>
      <c r="S330" s="697">
        <v>0.14437030090818675</v>
      </c>
      <c r="T330" s="697">
        <v>0.74200082779441401</v>
      </c>
      <c r="U330" s="688"/>
      <c r="V330" s="679">
        <v>8806924.7200000007</v>
      </c>
      <c r="W330" s="688"/>
      <c r="X330" s="697">
        <v>0</v>
      </c>
      <c r="Y330" s="688"/>
      <c r="Z330" s="688"/>
      <c r="AA330" s="688"/>
      <c r="AB330" s="697" t="s">
        <v>1954</v>
      </c>
      <c r="AC330" s="835"/>
      <c r="AD330" s="688"/>
    </row>
    <row r="331" spans="1:31">
      <c r="A331" s="515">
        <v>19</v>
      </c>
      <c r="B331" s="515" t="s">
        <v>1332</v>
      </c>
      <c r="C331" s="688">
        <v>129</v>
      </c>
      <c r="D331" s="688" t="s">
        <v>1334</v>
      </c>
      <c r="E331" s="688" t="s">
        <v>1809</v>
      </c>
      <c r="F331" s="688">
        <v>35</v>
      </c>
      <c r="G331" s="688" t="s">
        <v>2210</v>
      </c>
      <c r="H331" s="708" t="s">
        <v>799</v>
      </c>
      <c r="I331" s="679">
        <v>295554</v>
      </c>
      <c r="J331" s="679">
        <v>0</v>
      </c>
      <c r="K331" s="679">
        <v>0</v>
      </c>
      <c r="L331" s="679">
        <v>0</v>
      </c>
      <c r="M331" s="679">
        <v>0</v>
      </c>
      <c r="N331" s="679">
        <v>0</v>
      </c>
      <c r="O331" s="679">
        <v>295554</v>
      </c>
      <c r="P331" s="679">
        <v>0</v>
      </c>
      <c r="Q331" s="679">
        <v>0</v>
      </c>
      <c r="R331" s="697">
        <v>0</v>
      </c>
      <c r="S331" s="697">
        <v>0</v>
      </c>
      <c r="T331" s="697">
        <v>3.8920435091785399</v>
      </c>
      <c r="U331" s="688"/>
      <c r="V331" s="679">
        <v>2955544.86</v>
      </c>
      <c r="W331" s="688"/>
      <c r="X331" s="697">
        <v>0</v>
      </c>
      <c r="Y331" s="688"/>
      <c r="Z331" s="688"/>
      <c r="AA331" s="688"/>
      <c r="AB331" s="697" t="s">
        <v>1954</v>
      </c>
      <c r="AC331" s="835" t="s">
        <v>2226</v>
      </c>
      <c r="AD331" s="688"/>
    </row>
    <row r="332" spans="1:31">
      <c r="A332" s="515">
        <v>6</v>
      </c>
      <c r="B332" s="515" t="s">
        <v>899</v>
      </c>
      <c r="C332" s="688">
        <v>130</v>
      </c>
      <c r="D332" s="688" t="s">
        <v>1079</v>
      </c>
      <c r="E332" s="688" t="s">
        <v>1658</v>
      </c>
      <c r="F332" s="688">
        <v>35</v>
      </c>
      <c r="G332" s="688" t="s">
        <v>2210</v>
      </c>
      <c r="H332" s="708" t="s">
        <v>643</v>
      </c>
      <c r="I332" s="679">
        <v>89947</v>
      </c>
      <c r="J332" s="679">
        <v>0</v>
      </c>
      <c r="K332" s="679">
        <v>0</v>
      </c>
      <c r="L332" s="679">
        <v>0</v>
      </c>
      <c r="M332" s="679">
        <v>0</v>
      </c>
      <c r="N332" s="679">
        <v>0</v>
      </c>
      <c r="O332" s="679">
        <v>89947</v>
      </c>
      <c r="P332" s="679">
        <v>0</v>
      </c>
      <c r="Q332" s="679">
        <v>0</v>
      </c>
      <c r="R332" s="697">
        <v>0</v>
      </c>
      <c r="S332" s="697">
        <v>0</v>
      </c>
      <c r="T332" s="697">
        <v>1.2321506849315</v>
      </c>
      <c r="U332" s="688"/>
      <c r="V332" s="679">
        <v>902469.22</v>
      </c>
      <c r="W332" s="688"/>
      <c r="X332" s="697">
        <v>0</v>
      </c>
      <c r="Y332" s="688"/>
      <c r="Z332" s="688"/>
      <c r="AA332" s="688"/>
      <c r="AB332" s="697" t="s">
        <v>1954</v>
      </c>
      <c r="AC332" s="835" t="s">
        <v>2226</v>
      </c>
      <c r="AD332" s="688"/>
    </row>
    <row r="333" spans="1:31">
      <c r="A333" s="515">
        <v>6</v>
      </c>
      <c r="B333" s="515" t="s">
        <v>899</v>
      </c>
      <c r="C333" s="688">
        <v>131</v>
      </c>
      <c r="D333" s="688" t="s">
        <v>1080</v>
      </c>
      <c r="E333" s="688" t="s">
        <v>1659</v>
      </c>
      <c r="F333" s="688">
        <v>35</v>
      </c>
      <c r="G333" s="688" t="s">
        <v>2210</v>
      </c>
      <c r="H333" s="708" t="s">
        <v>1081</v>
      </c>
      <c r="I333" s="679">
        <v>5364471</v>
      </c>
      <c r="J333" s="679">
        <v>0</v>
      </c>
      <c r="K333" s="679">
        <v>0</v>
      </c>
      <c r="L333" s="679">
        <v>0</v>
      </c>
      <c r="M333" s="679">
        <v>0</v>
      </c>
      <c r="N333" s="679">
        <v>55000</v>
      </c>
      <c r="O333" s="679">
        <v>5309471</v>
      </c>
      <c r="P333" s="679">
        <v>30579.870176600001</v>
      </c>
      <c r="Q333" s="679">
        <v>42741.241549999999</v>
      </c>
      <c r="R333" s="697">
        <v>6.8814269999999997E-2</v>
      </c>
      <c r="S333" s="697">
        <v>6.7490543481612916E-2</v>
      </c>
      <c r="T333" s="697">
        <v>3.50532320847593</v>
      </c>
      <c r="U333" s="688"/>
      <c r="V333" s="679">
        <v>8822422.25</v>
      </c>
      <c r="W333" s="688"/>
      <c r="X333" s="697">
        <v>0</v>
      </c>
      <c r="Y333" s="688"/>
      <c r="Z333" s="688"/>
      <c r="AA333" s="688"/>
      <c r="AB333" s="697" t="s">
        <v>1954</v>
      </c>
      <c r="AC333" s="835"/>
      <c r="AD333" s="688"/>
    </row>
    <row r="334" spans="1:31">
      <c r="C334" s="688"/>
      <c r="D334" s="688"/>
      <c r="E334" s="688"/>
      <c r="F334" s="688"/>
      <c r="G334" s="701" t="s">
        <v>2211</v>
      </c>
      <c r="H334" s="710"/>
      <c r="I334" s="492">
        <v>6664258</v>
      </c>
      <c r="J334" s="492">
        <v>0</v>
      </c>
      <c r="K334" s="492">
        <v>0</v>
      </c>
      <c r="L334" s="492">
        <v>0</v>
      </c>
      <c r="M334" s="649">
        <v>0</v>
      </c>
      <c r="N334" s="492">
        <v>55000</v>
      </c>
      <c r="O334" s="492">
        <v>6609258</v>
      </c>
      <c r="P334" s="492">
        <v>63335.8644566</v>
      </c>
      <c r="Q334" s="492">
        <v>134169.84155000001</v>
      </c>
      <c r="R334" s="493">
        <v>0.21601619</v>
      </c>
      <c r="S334" s="493">
        <v>0.21186084438979969</v>
      </c>
      <c r="T334" s="626"/>
      <c r="U334" s="688"/>
      <c r="V334" s="679">
        <v>21487361.050000001</v>
      </c>
      <c r="W334" s="688">
        <v>0</v>
      </c>
      <c r="X334" s="697">
        <v>0</v>
      </c>
      <c r="Y334" s="688">
        <v>0</v>
      </c>
      <c r="Z334" s="688">
        <v>0</v>
      </c>
      <c r="AA334" s="688">
        <v>0</v>
      </c>
      <c r="AB334" s="697">
        <v>0</v>
      </c>
      <c r="AC334" s="835">
        <v>0</v>
      </c>
      <c r="AD334" s="688">
        <v>0</v>
      </c>
    </row>
    <row r="335" spans="1:31">
      <c r="C335" s="688"/>
      <c r="D335" s="688"/>
      <c r="E335" s="688"/>
      <c r="F335" s="688"/>
      <c r="G335" s="701"/>
      <c r="H335" s="693" t="s">
        <v>2212</v>
      </c>
      <c r="I335" s="625"/>
      <c r="J335" s="625"/>
      <c r="K335" s="625"/>
      <c r="L335" s="625"/>
      <c r="M335" s="679"/>
      <c r="N335" s="625"/>
      <c r="O335" s="625"/>
      <c r="P335" s="625"/>
      <c r="Q335" s="625"/>
      <c r="R335" s="626"/>
      <c r="S335" s="626"/>
      <c r="T335" s="626"/>
      <c r="U335" s="688"/>
      <c r="V335" s="679"/>
      <c r="W335" s="688"/>
      <c r="X335" s="697"/>
      <c r="Y335" s="688"/>
      <c r="Z335" s="688"/>
      <c r="AA335" s="688"/>
      <c r="AB335" s="697"/>
      <c r="AC335" s="835"/>
      <c r="AD335" s="688"/>
    </row>
    <row r="336" spans="1:31">
      <c r="A336" s="515">
        <v>6</v>
      </c>
      <c r="B336" s="515" t="s">
        <v>899</v>
      </c>
      <c r="C336" s="688">
        <v>132</v>
      </c>
      <c r="D336" s="688" t="s">
        <v>1071</v>
      </c>
      <c r="E336" s="688" t="s">
        <v>1652</v>
      </c>
      <c r="F336" s="688">
        <v>36</v>
      </c>
      <c r="G336" s="688" t="s">
        <v>2212</v>
      </c>
      <c r="H336" s="489" t="s">
        <v>2264</v>
      </c>
      <c r="I336" s="679">
        <v>69085</v>
      </c>
      <c r="J336" s="679">
        <v>0</v>
      </c>
      <c r="K336" s="679">
        <v>0</v>
      </c>
      <c r="L336" s="679">
        <v>0</v>
      </c>
      <c r="M336" s="679">
        <v>0</v>
      </c>
      <c r="N336" s="679">
        <v>0</v>
      </c>
      <c r="O336" s="679">
        <v>69085</v>
      </c>
      <c r="P336" s="679">
        <v>0</v>
      </c>
      <c r="Q336" s="679">
        <v>0</v>
      </c>
      <c r="R336" s="697">
        <v>0</v>
      </c>
      <c r="S336" s="697">
        <v>0</v>
      </c>
      <c r="T336" s="697">
        <v>2.97421215774065</v>
      </c>
      <c r="U336" s="688"/>
      <c r="V336" s="679">
        <v>628053.28</v>
      </c>
      <c r="W336" s="688"/>
      <c r="X336" s="697">
        <v>0</v>
      </c>
      <c r="Y336" s="688"/>
      <c r="Z336" s="688"/>
      <c r="AA336" s="688"/>
      <c r="AB336" s="697" t="s">
        <v>1954</v>
      </c>
      <c r="AC336" s="835" t="s">
        <v>2226</v>
      </c>
      <c r="AD336" s="688"/>
    </row>
    <row r="337" spans="1:34" ht="30">
      <c r="A337" s="515">
        <v>16</v>
      </c>
      <c r="B337" s="515" t="s">
        <v>1160</v>
      </c>
      <c r="C337" s="688">
        <v>133</v>
      </c>
      <c r="D337" s="688" t="s">
        <v>1161</v>
      </c>
      <c r="E337" s="688" t="s">
        <v>1718</v>
      </c>
      <c r="F337" s="688">
        <v>36</v>
      </c>
      <c r="G337" s="688" t="s">
        <v>2212</v>
      </c>
      <c r="H337" s="844" t="s">
        <v>698</v>
      </c>
      <c r="I337" s="679">
        <v>315909</v>
      </c>
      <c r="J337" s="679">
        <v>0</v>
      </c>
      <c r="K337" s="679">
        <v>0</v>
      </c>
      <c r="L337" s="679">
        <v>0</v>
      </c>
      <c r="M337" s="679">
        <v>0</v>
      </c>
      <c r="N337" s="679">
        <v>0</v>
      </c>
      <c r="O337" s="679">
        <v>315909</v>
      </c>
      <c r="P337" s="679">
        <v>4071.7158599999998</v>
      </c>
      <c r="Q337" s="679">
        <v>23029.766100000001</v>
      </c>
      <c r="R337" s="697">
        <v>3.7078399999999997E-2</v>
      </c>
      <c r="S337" s="697">
        <v>3.6365144623259668E-2</v>
      </c>
      <c r="T337" s="697">
        <v>4.2984910127495102</v>
      </c>
      <c r="U337" s="688"/>
      <c r="V337" s="679">
        <v>5176384</v>
      </c>
      <c r="W337" s="688"/>
      <c r="X337" s="697">
        <v>0</v>
      </c>
      <c r="Y337" s="688"/>
      <c r="Z337" s="688"/>
      <c r="AA337" s="688"/>
      <c r="AB337" s="697" t="s">
        <v>1954</v>
      </c>
      <c r="AC337" s="835"/>
      <c r="AD337" s="688"/>
    </row>
    <row r="338" spans="1:34">
      <c r="A338" s="515">
        <v>7</v>
      </c>
      <c r="B338" s="515" t="s">
        <v>906</v>
      </c>
      <c r="C338" s="688">
        <v>134</v>
      </c>
      <c r="D338" s="688" t="s">
        <v>1087</v>
      </c>
      <c r="E338" s="688" t="s">
        <v>1664</v>
      </c>
      <c r="F338" s="688">
        <v>36</v>
      </c>
      <c r="G338" s="688" t="s">
        <v>2212</v>
      </c>
      <c r="H338" s="708" t="s">
        <v>649</v>
      </c>
      <c r="I338" s="679">
        <v>160986</v>
      </c>
      <c r="J338" s="679">
        <v>0</v>
      </c>
      <c r="K338" s="679">
        <v>0</v>
      </c>
      <c r="L338" s="679">
        <v>0</v>
      </c>
      <c r="M338" s="679">
        <v>0</v>
      </c>
      <c r="N338" s="679">
        <v>0</v>
      </c>
      <c r="O338" s="679">
        <v>160986</v>
      </c>
      <c r="P338" s="679">
        <v>0</v>
      </c>
      <c r="Q338" s="679">
        <v>0</v>
      </c>
      <c r="R338" s="697">
        <v>0</v>
      </c>
      <c r="S338" s="697">
        <v>0</v>
      </c>
      <c r="T338" s="697">
        <v>9.8552800734618895</v>
      </c>
      <c r="U338" s="688"/>
      <c r="V338" s="679">
        <v>2920131.52</v>
      </c>
      <c r="W338" s="688"/>
      <c r="X338" s="697">
        <v>0</v>
      </c>
      <c r="Y338" s="688"/>
      <c r="Z338" s="688"/>
      <c r="AA338" s="688"/>
      <c r="AB338" s="697" t="s">
        <v>1954</v>
      </c>
      <c r="AC338" s="835" t="s">
        <v>2226</v>
      </c>
      <c r="AD338" s="688"/>
    </row>
    <row r="339" spans="1:34">
      <c r="A339" s="515">
        <v>29</v>
      </c>
      <c r="B339" s="515" t="s">
        <v>1353</v>
      </c>
      <c r="C339" s="688">
        <v>135</v>
      </c>
      <c r="D339" s="688" t="s">
        <v>1355</v>
      </c>
      <c r="E339" s="688" t="s">
        <v>1844</v>
      </c>
      <c r="F339" s="688">
        <v>36</v>
      </c>
      <c r="G339" s="688" t="s">
        <v>2212</v>
      </c>
      <c r="H339" s="708" t="s">
        <v>833</v>
      </c>
      <c r="I339" s="679">
        <v>525716</v>
      </c>
      <c r="J339" s="679">
        <v>0</v>
      </c>
      <c r="K339" s="679">
        <v>0</v>
      </c>
      <c r="L339" s="679">
        <v>0</v>
      </c>
      <c r="M339" s="679">
        <v>0</v>
      </c>
      <c r="N339" s="679">
        <v>0</v>
      </c>
      <c r="O339" s="679">
        <v>525716</v>
      </c>
      <c r="P339" s="679">
        <v>683.43088</v>
      </c>
      <c r="Q339" s="679">
        <v>3538.0686800000003</v>
      </c>
      <c r="R339" s="697">
        <v>5.6963600000000001E-3</v>
      </c>
      <c r="S339" s="697">
        <v>5.5867861912512187E-3</v>
      </c>
      <c r="T339" s="697">
        <v>0.18851205156689299</v>
      </c>
      <c r="U339" s="688"/>
      <c r="V339" s="679">
        <v>4946992.12</v>
      </c>
      <c r="W339" s="688"/>
      <c r="X339" s="697">
        <v>0</v>
      </c>
      <c r="Y339" s="688"/>
      <c r="Z339" s="688"/>
      <c r="AA339" s="688"/>
      <c r="AB339" s="697" t="s">
        <v>1954</v>
      </c>
      <c r="AC339" s="835"/>
      <c r="AD339" s="688"/>
    </row>
    <row r="340" spans="1:34" outlineLevel="2">
      <c r="A340" s="515">
        <v>22</v>
      </c>
      <c r="B340" s="515" t="s">
        <v>966</v>
      </c>
      <c r="C340" s="688">
        <v>136</v>
      </c>
      <c r="D340" s="688" t="s">
        <v>968</v>
      </c>
      <c r="E340" s="688" t="s">
        <v>1575</v>
      </c>
      <c r="F340" s="688">
        <v>36</v>
      </c>
      <c r="G340" s="688" t="s">
        <v>2212</v>
      </c>
      <c r="H340" s="708" t="s">
        <v>805</v>
      </c>
      <c r="I340" s="679">
        <v>893795</v>
      </c>
      <c r="J340" s="679">
        <v>0</v>
      </c>
      <c r="K340" s="679">
        <v>0</v>
      </c>
      <c r="L340" s="679">
        <v>0</v>
      </c>
      <c r="M340" s="679">
        <v>0</v>
      </c>
      <c r="N340" s="679">
        <v>0</v>
      </c>
      <c r="O340" s="679">
        <v>893795</v>
      </c>
      <c r="P340" s="679">
        <v>101043.52499999999</v>
      </c>
      <c r="Q340" s="679">
        <v>446182.46399999998</v>
      </c>
      <c r="R340" s="697">
        <v>0.71836290999999997</v>
      </c>
      <c r="S340" s="697">
        <v>0.70454427375718542</v>
      </c>
      <c r="T340" s="697">
        <v>2.7480879651337</v>
      </c>
      <c r="U340" s="688"/>
      <c r="V340" s="679">
        <v>259384606</v>
      </c>
      <c r="W340" s="688"/>
      <c r="X340" s="697">
        <v>0</v>
      </c>
      <c r="Y340" s="688"/>
      <c r="Z340" s="688"/>
      <c r="AA340" s="688"/>
      <c r="AB340" s="697" t="s">
        <v>1954</v>
      </c>
      <c r="AC340" s="835"/>
      <c r="AD340" s="688"/>
    </row>
    <row r="341" spans="1:34" outlineLevel="2">
      <c r="A341" s="515">
        <v>17</v>
      </c>
      <c r="B341" s="515" t="s">
        <v>931</v>
      </c>
      <c r="C341" s="688">
        <v>137</v>
      </c>
      <c r="D341" s="846" t="s">
        <v>2265</v>
      </c>
      <c r="E341" s="688" t="s">
        <v>2266</v>
      </c>
      <c r="F341" s="688">
        <v>36</v>
      </c>
      <c r="G341" s="688" t="s">
        <v>2212</v>
      </c>
      <c r="H341" s="868" t="s">
        <v>2058</v>
      </c>
      <c r="I341" s="679">
        <v>255000</v>
      </c>
      <c r="J341" s="679">
        <v>0</v>
      </c>
      <c r="K341" s="679">
        <v>0</v>
      </c>
      <c r="L341" s="679">
        <v>0</v>
      </c>
      <c r="M341" s="679">
        <v>0</v>
      </c>
      <c r="N341" s="679">
        <v>12000</v>
      </c>
      <c r="O341" s="679">
        <v>243000</v>
      </c>
      <c r="P341" s="679">
        <v>7290</v>
      </c>
      <c r="Q341" s="679">
        <v>12271.5</v>
      </c>
      <c r="R341" s="697">
        <v>1.975737E-2</v>
      </c>
      <c r="S341" s="697">
        <v>1.9377308058909509E-2</v>
      </c>
      <c r="T341" s="697">
        <v>0.31415643180349001</v>
      </c>
      <c r="U341" s="688"/>
      <c r="V341" s="679" t="e">
        <v>#N/A</v>
      </c>
      <c r="W341" s="688"/>
      <c r="X341" s="697">
        <v>0</v>
      </c>
      <c r="Y341" s="688"/>
      <c r="Z341" s="688"/>
      <c r="AA341" s="688"/>
      <c r="AB341" s="697"/>
      <c r="AC341" s="835"/>
      <c r="AD341" s="688"/>
    </row>
    <row r="342" spans="1:34" outlineLevel="2">
      <c r="A342" s="515">
        <v>7</v>
      </c>
      <c r="B342" s="515" t="s">
        <v>906</v>
      </c>
      <c r="C342" s="688">
        <v>138</v>
      </c>
      <c r="D342" s="688" t="s">
        <v>1507</v>
      </c>
      <c r="E342" s="688" t="s">
        <v>1550</v>
      </c>
      <c r="F342" s="688">
        <v>36</v>
      </c>
      <c r="G342" s="688" t="s">
        <v>2212</v>
      </c>
      <c r="H342" s="708" t="s">
        <v>652</v>
      </c>
      <c r="I342" s="679">
        <v>395391</v>
      </c>
      <c r="J342" s="679">
        <v>0</v>
      </c>
      <c r="K342" s="679">
        <v>0</v>
      </c>
      <c r="L342" s="679">
        <v>0</v>
      </c>
      <c r="M342" s="679">
        <v>0</v>
      </c>
      <c r="N342" s="679">
        <v>2500</v>
      </c>
      <c r="O342" s="679">
        <v>392891</v>
      </c>
      <c r="P342" s="679">
        <v>39829.102401199998</v>
      </c>
      <c r="Q342" s="679">
        <v>91543.603000000003</v>
      </c>
      <c r="R342" s="697">
        <v>0.14738708</v>
      </c>
      <c r="S342" s="697">
        <v>0.14455189635769977</v>
      </c>
      <c r="T342" s="697">
        <v>1.3096366666666599</v>
      </c>
      <c r="U342" s="688"/>
      <c r="V342" s="679">
        <v>30880290.77</v>
      </c>
      <c r="W342" s="688"/>
      <c r="X342" s="697">
        <v>0</v>
      </c>
      <c r="Y342" s="688"/>
      <c r="Z342" s="688"/>
      <c r="AA342" s="688"/>
      <c r="AB342" s="697" t="s">
        <v>1954</v>
      </c>
      <c r="AC342" s="835"/>
      <c r="AD342" s="688"/>
    </row>
    <row r="343" spans="1:34" outlineLevel="2">
      <c r="A343" s="515">
        <v>3</v>
      </c>
      <c r="B343" s="515" t="s">
        <v>878</v>
      </c>
      <c r="C343" s="688">
        <v>139</v>
      </c>
      <c r="D343" s="688" t="s">
        <v>1044</v>
      </c>
      <c r="E343" s="688" t="s">
        <v>1626</v>
      </c>
      <c r="F343" s="688">
        <v>36</v>
      </c>
      <c r="G343" s="688" t="s">
        <v>2212</v>
      </c>
      <c r="H343" s="708" t="s">
        <v>1045</v>
      </c>
      <c r="I343" s="679">
        <v>904776</v>
      </c>
      <c r="J343" s="679">
        <v>0</v>
      </c>
      <c r="K343" s="679">
        <v>0</v>
      </c>
      <c r="L343" s="679">
        <v>0</v>
      </c>
      <c r="M343" s="679">
        <v>0</v>
      </c>
      <c r="N343" s="679">
        <v>500</v>
      </c>
      <c r="O343" s="679">
        <v>904276</v>
      </c>
      <c r="P343" s="679">
        <v>4521.38</v>
      </c>
      <c r="Q343" s="679">
        <v>33503.425799999997</v>
      </c>
      <c r="R343" s="697">
        <v>5.3941200000000002E-2</v>
      </c>
      <c r="S343" s="697">
        <v>5.2903573544832876E-2</v>
      </c>
      <c r="T343" s="697">
        <v>4.9231590065222797</v>
      </c>
      <c r="U343" s="688"/>
      <c r="V343" s="679">
        <v>6120485.4199999999</v>
      </c>
      <c r="W343" s="688"/>
      <c r="X343" s="697">
        <v>0</v>
      </c>
      <c r="Y343" s="688"/>
      <c r="Z343" s="688"/>
      <c r="AA343" s="688"/>
      <c r="AB343" s="697" t="s">
        <v>1954</v>
      </c>
      <c r="AC343" s="835"/>
      <c r="AD343" s="688"/>
    </row>
    <row r="344" spans="1:34" outlineLevel="1">
      <c r="C344" s="688"/>
      <c r="D344" s="688"/>
      <c r="E344" s="688"/>
      <c r="F344" s="688"/>
      <c r="G344" s="701" t="s">
        <v>2213</v>
      </c>
      <c r="H344" s="710"/>
      <c r="I344" s="492">
        <v>3520658</v>
      </c>
      <c r="J344" s="492">
        <v>0</v>
      </c>
      <c r="K344" s="492">
        <v>0</v>
      </c>
      <c r="L344" s="492">
        <v>0</v>
      </c>
      <c r="M344" s="649">
        <v>0</v>
      </c>
      <c r="N344" s="492">
        <v>15000</v>
      </c>
      <c r="O344" s="492">
        <v>3505658</v>
      </c>
      <c r="P344" s="492">
        <v>157439.15414120001</v>
      </c>
      <c r="Q344" s="492">
        <v>610068.82757999992</v>
      </c>
      <c r="R344" s="493">
        <v>0.98222332000000001</v>
      </c>
      <c r="S344" s="493">
        <v>0.96332898253313837</v>
      </c>
      <c r="T344" s="626"/>
      <c r="U344" s="688"/>
      <c r="V344" s="679" t="e">
        <v>#N/A</v>
      </c>
      <c r="W344" s="688">
        <v>0</v>
      </c>
      <c r="X344" s="697">
        <v>0</v>
      </c>
      <c r="Y344" s="688">
        <v>0</v>
      </c>
      <c r="Z344" s="688">
        <v>0</v>
      </c>
      <c r="AA344" s="688">
        <v>0</v>
      </c>
      <c r="AB344" s="697">
        <v>0</v>
      </c>
      <c r="AC344" s="835">
        <v>0</v>
      </c>
      <c r="AD344" s="688">
        <v>0</v>
      </c>
    </row>
    <row r="345" spans="1:34" outlineLevel="1">
      <c r="C345" s="688"/>
      <c r="D345" s="688"/>
      <c r="E345" s="688"/>
      <c r="F345" s="688"/>
      <c r="G345" s="701"/>
      <c r="H345" s="693" t="s">
        <v>2215</v>
      </c>
      <c r="I345" s="625"/>
      <c r="J345" s="625"/>
      <c r="K345" s="625"/>
      <c r="L345" s="625"/>
      <c r="M345" s="679"/>
      <c r="N345" s="625"/>
      <c r="O345" s="625"/>
      <c r="P345" s="625"/>
      <c r="Q345" s="625"/>
      <c r="R345" s="626"/>
      <c r="S345" s="626"/>
      <c r="T345" s="626"/>
      <c r="U345" s="688"/>
      <c r="V345" s="679"/>
      <c r="W345" s="688"/>
      <c r="X345" s="697"/>
      <c r="Y345" s="688"/>
      <c r="Z345" s="688"/>
      <c r="AA345" s="688"/>
      <c r="AB345" s="697"/>
      <c r="AC345" s="835"/>
      <c r="AD345" s="688"/>
    </row>
    <row r="346" spans="1:34" outlineLevel="2">
      <c r="A346" s="515">
        <v>17</v>
      </c>
      <c r="B346" s="515" t="s">
        <v>931</v>
      </c>
      <c r="C346" s="688">
        <v>140</v>
      </c>
      <c r="D346" s="688" t="s">
        <v>1165</v>
      </c>
      <c r="E346" s="688" t="s">
        <v>1719</v>
      </c>
      <c r="F346" s="688">
        <v>37</v>
      </c>
      <c r="G346" s="688" t="s">
        <v>2215</v>
      </c>
      <c r="H346" s="708" t="s">
        <v>700</v>
      </c>
      <c r="I346" s="679">
        <v>458109</v>
      </c>
      <c r="J346" s="679">
        <v>0</v>
      </c>
      <c r="K346" s="679">
        <v>0</v>
      </c>
      <c r="L346" s="679">
        <v>0</v>
      </c>
      <c r="M346" s="679">
        <v>0</v>
      </c>
      <c r="N346" s="679">
        <v>0</v>
      </c>
      <c r="O346" s="679">
        <v>458109</v>
      </c>
      <c r="P346" s="679">
        <v>0</v>
      </c>
      <c r="Q346" s="679">
        <v>0</v>
      </c>
      <c r="R346" s="697">
        <v>0</v>
      </c>
      <c r="S346" s="697">
        <v>0</v>
      </c>
      <c r="T346" s="697">
        <v>4.9259032258064499</v>
      </c>
      <c r="U346" s="688"/>
      <c r="V346" s="679"/>
      <c r="W346" s="688"/>
      <c r="X346" s="697"/>
      <c r="Y346" s="688"/>
      <c r="Z346" s="688"/>
      <c r="AA346" s="688"/>
      <c r="AB346" s="697"/>
      <c r="AC346" s="835"/>
      <c r="AD346" s="688"/>
      <c r="AH346" s="515" t="s">
        <v>2267</v>
      </c>
    </row>
    <row r="347" spans="1:34" outlineLevel="2">
      <c r="C347" s="688">
        <v>141</v>
      </c>
      <c r="D347" s="688" t="s">
        <v>1166</v>
      </c>
      <c r="E347" s="688" t="s">
        <v>1865</v>
      </c>
      <c r="F347" s="688">
        <v>37</v>
      </c>
      <c r="G347" s="688" t="s">
        <v>2215</v>
      </c>
      <c r="H347" s="708" t="s">
        <v>1167</v>
      </c>
      <c r="I347" s="679">
        <v>59110</v>
      </c>
      <c r="J347" s="679">
        <v>0</v>
      </c>
      <c r="K347" s="679">
        <v>0</v>
      </c>
      <c r="L347" s="679">
        <v>0</v>
      </c>
      <c r="M347" s="679">
        <v>0</v>
      </c>
      <c r="N347" s="679">
        <v>0</v>
      </c>
      <c r="O347" s="679">
        <v>59110</v>
      </c>
      <c r="P347" s="679">
        <v>0</v>
      </c>
      <c r="Q347" s="679">
        <v>0</v>
      </c>
      <c r="R347" s="697">
        <v>0</v>
      </c>
      <c r="S347" s="697">
        <v>0</v>
      </c>
      <c r="T347" s="697">
        <v>2.46291666666666</v>
      </c>
      <c r="U347" s="688"/>
      <c r="V347" s="679">
        <v>591108.97</v>
      </c>
      <c r="W347" s="688"/>
      <c r="X347" s="697">
        <v>0</v>
      </c>
      <c r="Y347" s="688"/>
      <c r="Z347" s="688"/>
      <c r="AA347" s="688"/>
      <c r="AB347" s="697" t="s">
        <v>1954</v>
      </c>
      <c r="AC347" s="835"/>
      <c r="AD347" s="688"/>
    </row>
    <row r="348" spans="1:34" outlineLevel="2">
      <c r="C348" s="688">
        <v>142</v>
      </c>
      <c r="D348" s="688" t="s">
        <v>1168</v>
      </c>
      <c r="E348" s="688" t="s">
        <v>1866</v>
      </c>
      <c r="F348" s="688">
        <v>37</v>
      </c>
      <c r="G348" s="688" t="s">
        <v>2215</v>
      </c>
      <c r="H348" s="708" t="s">
        <v>1169</v>
      </c>
      <c r="I348" s="679">
        <v>121</v>
      </c>
      <c r="J348" s="679">
        <v>0</v>
      </c>
      <c r="K348" s="679">
        <v>0</v>
      </c>
      <c r="L348" s="679">
        <v>0</v>
      </c>
      <c r="M348" s="679">
        <v>0</v>
      </c>
      <c r="N348" s="679">
        <v>0</v>
      </c>
      <c r="O348" s="679">
        <v>121</v>
      </c>
      <c r="P348" s="679">
        <v>0</v>
      </c>
      <c r="Q348" s="679">
        <v>0</v>
      </c>
      <c r="R348" s="697">
        <v>0</v>
      </c>
      <c r="S348" s="697">
        <v>0</v>
      </c>
      <c r="T348" s="697">
        <v>2.9426070038910501E-3</v>
      </c>
      <c r="U348" s="688"/>
      <c r="V348" s="679">
        <v>1534.91</v>
      </c>
      <c r="W348" s="688"/>
      <c r="X348" s="697">
        <v>0</v>
      </c>
      <c r="Y348" s="688"/>
      <c r="Z348" s="688"/>
      <c r="AA348" s="688"/>
      <c r="AB348" s="697" t="s">
        <v>1954</v>
      </c>
      <c r="AC348" s="835"/>
      <c r="AD348" s="688"/>
    </row>
    <row r="349" spans="1:34" outlineLevel="2">
      <c r="C349" s="688">
        <v>143</v>
      </c>
      <c r="D349" s="688" t="s">
        <v>1047</v>
      </c>
      <c r="E349" s="688" t="s">
        <v>1867</v>
      </c>
      <c r="F349" s="688">
        <v>37</v>
      </c>
      <c r="G349" s="688" t="s">
        <v>2215</v>
      </c>
      <c r="H349" s="708" t="s">
        <v>1048</v>
      </c>
      <c r="I349" s="679">
        <v>269806</v>
      </c>
      <c r="J349" s="679">
        <v>0</v>
      </c>
      <c r="K349" s="679">
        <v>0</v>
      </c>
      <c r="L349" s="679">
        <v>0</v>
      </c>
      <c r="M349" s="679">
        <v>0</v>
      </c>
      <c r="N349" s="679">
        <v>0</v>
      </c>
      <c r="O349" s="679">
        <v>269806</v>
      </c>
      <c r="P349" s="679">
        <v>0</v>
      </c>
      <c r="Q349" s="679">
        <v>0</v>
      </c>
      <c r="R349" s="697">
        <v>0</v>
      </c>
      <c r="S349" s="697">
        <v>0</v>
      </c>
      <c r="T349" s="697">
        <v>6.45113932525165</v>
      </c>
      <c r="U349" s="688"/>
      <c r="V349" s="679">
        <v>2570602.88</v>
      </c>
      <c r="W349" s="688"/>
      <c r="X349" s="697">
        <v>0</v>
      </c>
      <c r="Y349" s="688"/>
      <c r="Z349" s="688"/>
      <c r="AA349" s="688"/>
      <c r="AB349" s="697" t="s">
        <v>1954</v>
      </c>
      <c r="AC349" s="835"/>
      <c r="AD349" s="688"/>
    </row>
    <row r="350" spans="1:34" outlineLevel="2">
      <c r="C350" s="688">
        <v>144</v>
      </c>
      <c r="D350" s="688" t="s">
        <v>1025</v>
      </c>
      <c r="E350" s="688" t="s">
        <v>1868</v>
      </c>
      <c r="F350" s="688">
        <v>37</v>
      </c>
      <c r="G350" s="688" t="s">
        <v>2215</v>
      </c>
      <c r="H350" s="708" t="s">
        <v>617</v>
      </c>
      <c r="I350" s="679">
        <v>136201</v>
      </c>
      <c r="J350" s="679">
        <v>0</v>
      </c>
      <c r="K350" s="679">
        <v>0</v>
      </c>
      <c r="L350" s="679">
        <v>0</v>
      </c>
      <c r="M350" s="679">
        <v>0</v>
      </c>
      <c r="N350" s="679">
        <v>0</v>
      </c>
      <c r="O350" s="679">
        <v>136201</v>
      </c>
      <c r="P350" s="679">
        <v>0</v>
      </c>
      <c r="Q350" s="679">
        <v>0</v>
      </c>
      <c r="R350" s="697">
        <v>0</v>
      </c>
      <c r="S350" s="697">
        <v>0</v>
      </c>
      <c r="T350" s="697">
        <v>2.46294755877034</v>
      </c>
      <c r="U350" s="688"/>
      <c r="V350" s="679">
        <v>1362013.59</v>
      </c>
      <c r="W350" s="688"/>
      <c r="X350" s="697">
        <v>0</v>
      </c>
      <c r="Y350" s="688"/>
      <c r="Z350" s="688"/>
      <c r="AA350" s="688"/>
      <c r="AB350" s="697" t="s">
        <v>1954</v>
      </c>
      <c r="AC350" s="835"/>
      <c r="AD350" s="688"/>
    </row>
    <row r="351" spans="1:34" outlineLevel="2">
      <c r="C351" s="688">
        <v>145</v>
      </c>
      <c r="D351" s="688" t="s">
        <v>1171</v>
      </c>
      <c r="E351" s="688" t="s">
        <v>1869</v>
      </c>
      <c r="F351" s="688">
        <v>37</v>
      </c>
      <c r="G351" s="688" t="s">
        <v>2215</v>
      </c>
      <c r="H351" s="708" t="s">
        <v>1172</v>
      </c>
      <c r="I351" s="679">
        <v>64184</v>
      </c>
      <c r="J351" s="679">
        <v>0</v>
      </c>
      <c r="K351" s="679">
        <v>0</v>
      </c>
      <c r="L351" s="679">
        <v>0</v>
      </c>
      <c r="M351" s="679">
        <v>0</v>
      </c>
      <c r="N351" s="679">
        <v>0</v>
      </c>
      <c r="O351" s="679">
        <v>64184</v>
      </c>
      <c r="P351" s="679">
        <v>0</v>
      </c>
      <c r="Q351" s="679">
        <v>0</v>
      </c>
      <c r="R351" s="697">
        <v>0</v>
      </c>
      <c r="S351" s="697">
        <v>0</v>
      </c>
      <c r="T351" s="697">
        <v>3.84565608148591</v>
      </c>
      <c r="U351" s="688"/>
      <c r="V351" s="679">
        <v>557969.43000000005</v>
      </c>
      <c r="W351" s="688"/>
      <c r="X351" s="697">
        <v>0</v>
      </c>
      <c r="Y351" s="688"/>
      <c r="Z351" s="688"/>
      <c r="AA351" s="688"/>
      <c r="AB351" s="697" t="s">
        <v>1954</v>
      </c>
      <c r="AC351" s="835"/>
      <c r="AD351" s="688"/>
    </row>
    <row r="352" spans="1:34" outlineLevel="2">
      <c r="C352" s="688">
        <v>146</v>
      </c>
      <c r="D352" s="688" t="s">
        <v>1870</v>
      </c>
      <c r="E352" s="688" t="s">
        <v>1871</v>
      </c>
      <c r="F352" s="688">
        <v>37</v>
      </c>
      <c r="G352" s="688" t="s">
        <v>2215</v>
      </c>
      <c r="H352" s="708" t="s">
        <v>703</v>
      </c>
      <c r="I352" s="679">
        <v>61573</v>
      </c>
      <c r="J352" s="679">
        <v>0</v>
      </c>
      <c r="K352" s="679">
        <v>0</v>
      </c>
      <c r="L352" s="679">
        <v>0</v>
      </c>
      <c r="M352" s="679">
        <v>0</v>
      </c>
      <c r="N352" s="679">
        <v>0</v>
      </c>
      <c r="O352" s="679">
        <v>61573</v>
      </c>
      <c r="P352" s="679">
        <v>0</v>
      </c>
      <c r="Q352" s="679">
        <v>0</v>
      </c>
      <c r="R352" s="697">
        <v>0</v>
      </c>
      <c r="S352" s="697">
        <v>0</v>
      </c>
      <c r="T352" s="697">
        <v>2.46292</v>
      </c>
      <c r="U352" s="688"/>
      <c r="V352" s="679">
        <v>615738.51</v>
      </c>
      <c r="W352" s="688"/>
      <c r="X352" s="697">
        <v>0</v>
      </c>
      <c r="Y352" s="688"/>
      <c r="Z352" s="688"/>
      <c r="AA352" s="688"/>
      <c r="AB352" s="697" t="s">
        <v>1954</v>
      </c>
      <c r="AC352" s="835"/>
      <c r="AD352" s="688"/>
    </row>
    <row r="353" spans="3:30" outlineLevel="2">
      <c r="C353" s="688">
        <v>147</v>
      </c>
      <c r="D353" s="688" t="s">
        <v>1175</v>
      </c>
      <c r="E353" s="688" t="s">
        <v>1872</v>
      </c>
      <c r="F353" s="688">
        <v>37</v>
      </c>
      <c r="G353" s="688" t="s">
        <v>2215</v>
      </c>
      <c r="H353" s="708" t="s">
        <v>704</v>
      </c>
      <c r="I353" s="679">
        <v>320085</v>
      </c>
      <c r="J353" s="679">
        <v>0</v>
      </c>
      <c r="K353" s="679">
        <v>0</v>
      </c>
      <c r="L353" s="679">
        <v>0</v>
      </c>
      <c r="M353" s="679">
        <v>0</v>
      </c>
      <c r="N353" s="679">
        <v>0</v>
      </c>
      <c r="O353" s="679">
        <v>320085</v>
      </c>
      <c r="P353" s="679">
        <v>0</v>
      </c>
      <c r="Q353" s="679">
        <v>0</v>
      </c>
      <c r="R353" s="697">
        <v>0</v>
      </c>
      <c r="S353" s="697">
        <v>0</v>
      </c>
      <c r="T353" s="697">
        <v>8.2073076923076904</v>
      </c>
      <c r="U353" s="688"/>
      <c r="V353" s="679">
        <v>3917257.48</v>
      </c>
      <c r="W353" s="688"/>
      <c r="X353" s="697">
        <v>0</v>
      </c>
      <c r="Y353" s="688"/>
      <c r="Z353" s="688"/>
      <c r="AA353" s="688"/>
      <c r="AB353" s="697" t="s">
        <v>1954</v>
      </c>
      <c r="AC353" s="835"/>
      <c r="AD353" s="688"/>
    </row>
    <row r="354" spans="3:30" outlineLevel="2">
      <c r="C354" s="688">
        <v>148</v>
      </c>
      <c r="D354" s="491" t="s">
        <v>2268</v>
      </c>
      <c r="E354" s="688"/>
      <c r="F354" s="688">
        <v>37</v>
      </c>
      <c r="G354" s="688" t="s">
        <v>2215</v>
      </c>
      <c r="H354" s="708" t="s">
        <v>2269</v>
      </c>
      <c r="I354" s="679">
        <v>107510</v>
      </c>
      <c r="J354" s="679">
        <v>0</v>
      </c>
      <c r="K354" s="679">
        <v>0</v>
      </c>
      <c r="L354" s="679">
        <v>0</v>
      </c>
      <c r="M354" s="679">
        <v>0</v>
      </c>
      <c r="N354" s="679">
        <v>0</v>
      </c>
      <c r="O354" s="679">
        <v>107510</v>
      </c>
      <c r="P354" s="679">
        <v>0</v>
      </c>
      <c r="Q354" s="679">
        <v>0</v>
      </c>
      <c r="R354" s="697">
        <v>0</v>
      </c>
      <c r="S354" s="697">
        <v>0</v>
      </c>
      <c r="T354" s="697">
        <v>5.5048643113158997</v>
      </c>
      <c r="U354" s="688"/>
      <c r="V354" s="679"/>
      <c r="W354" s="688"/>
      <c r="X354" s="697"/>
      <c r="Y354" s="688"/>
      <c r="Z354" s="688"/>
      <c r="AA354" s="688"/>
      <c r="AB354" s="697"/>
      <c r="AC354" s="835"/>
      <c r="AD354" s="688"/>
    </row>
    <row r="355" spans="3:30" outlineLevel="2">
      <c r="C355" s="688">
        <v>149</v>
      </c>
      <c r="D355" s="688" t="s">
        <v>1176</v>
      </c>
      <c r="E355" s="688" t="s">
        <v>1873</v>
      </c>
      <c r="F355" s="688">
        <v>37</v>
      </c>
      <c r="G355" s="688" t="s">
        <v>2215</v>
      </c>
      <c r="H355" s="708" t="s">
        <v>705</v>
      </c>
      <c r="I355" s="679">
        <v>299</v>
      </c>
      <c r="J355" s="679">
        <v>0</v>
      </c>
      <c r="K355" s="679">
        <v>0</v>
      </c>
      <c r="L355" s="679">
        <v>0</v>
      </c>
      <c r="M355" s="679">
        <v>0</v>
      </c>
      <c r="N355" s="679">
        <v>0</v>
      </c>
      <c r="O355" s="679">
        <v>299</v>
      </c>
      <c r="P355" s="679">
        <v>0</v>
      </c>
      <c r="Q355" s="679">
        <v>0</v>
      </c>
      <c r="R355" s="697">
        <v>0</v>
      </c>
      <c r="S355" s="697">
        <v>0</v>
      </c>
      <c r="T355" s="697">
        <v>7.0836294716891696E-3</v>
      </c>
      <c r="U355" s="688"/>
      <c r="V355" s="679">
        <v>202996.67</v>
      </c>
      <c r="W355" s="688"/>
      <c r="X355" s="697">
        <v>0</v>
      </c>
      <c r="Y355" s="688"/>
      <c r="Z355" s="688"/>
      <c r="AA355" s="688"/>
      <c r="AB355" s="697" t="s">
        <v>1954</v>
      </c>
      <c r="AC355" s="835"/>
      <c r="AD355" s="688"/>
    </row>
    <row r="356" spans="3:30">
      <c r="C356" s="688">
        <v>150</v>
      </c>
      <c r="D356" s="688" t="s">
        <v>1178</v>
      </c>
      <c r="E356" s="688" t="s">
        <v>1874</v>
      </c>
      <c r="F356" s="688">
        <v>37</v>
      </c>
      <c r="G356" s="688" t="s">
        <v>2215</v>
      </c>
      <c r="H356" s="708" t="s">
        <v>707</v>
      </c>
      <c r="I356" s="679">
        <v>284101</v>
      </c>
      <c r="J356" s="679">
        <v>0</v>
      </c>
      <c r="K356" s="679">
        <v>0</v>
      </c>
      <c r="L356" s="679">
        <v>0</v>
      </c>
      <c r="M356" s="679">
        <v>0</v>
      </c>
      <c r="N356" s="679">
        <v>0</v>
      </c>
      <c r="O356" s="679">
        <v>284101</v>
      </c>
      <c r="P356" s="679">
        <v>0</v>
      </c>
      <c r="Q356" s="679">
        <v>0</v>
      </c>
      <c r="R356" s="697">
        <v>0</v>
      </c>
      <c r="S356" s="697">
        <v>0</v>
      </c>
      <c r="T356" s="697">
        <v>4.9250411718817704</v>
      </c>
      <c r="U356" s="688"/>
      <c r="V356" s="679">
        <v>2841017.5</v>
      </c>
      <c r="W356" s="688"/>
      <c r="X356" s="697">
        <v>0</v>
      </c>
      <c r="Y356" s="688"/>
      <c r="Z356" s="688"/>
      <c r="AA356" s="688"/>
      <c r="AB356" s="697" t="s">
        <v>1954</v>
      </c>
      <c r="AC356" s="835"/>
      <c r="AD356" s="688"/>
    </row>
    <row r="357" spans="3:30">
      <c r="C357" s="688">
        <v>151</v>
      </c>
      <c r="D357" s="688" t="s">
        <v>1179</v>
      </c>
      <c r="E357" s="688" t="s">
        <v>1875</v>
      </c>
      <c r="F357" s="688">
        <v>37</v>
      </c>
      <c r="G357" s="688" t="s">
        <v>2215</v>
      </c>
      <c r="H357" s="708" t="s">
        <v>708</v>
      </c>
      <c r="I357" s="679">
        <v>189220</v>
      </c>
      <c r="J357" s="679">
        <v>0</v>
      </c>
      <c r="K357" s="679">
        <v>0</v>
      </c>
      <c r="L357" s="679">
        <v>0</v>
      </c>
      <c r="M357" s="679">
        <v>0</v>
      </c>
      <c r="N357" s="679">
        <v>0</v>
      </c>
      <c r="O357" s="679">
        <v>189220</v>
      </c>
      <c r="P357" s="679">
        <v>0</v>
      </c>
      <c r="Q357" s="679">
        <v>0</v>
      </c>
      <c r="R357" s="697">
        <v>0</v>
      </c>
      <c r="S357" s="697">
        <v>0</v>
      </c>
      <c r="T357" s="697">
        <v>0</v>
      </c>
      <c r="U357" s="688"/>
      <c r="V357" s="679">
        <v>1141201.3899999999</v>
      </c>
      <c r="W357" s="688"/>
      <c r="X357" s="697">
        <v>0</v>
      </c>
      <c r="Y357" s="688"/>
      <c r="Z357" s="688"/>
      <c r="AA357" s="688"/>
      <c r="AB357" s="697" t="s">
        <v>1954</v>
      </c>
      <c r="AC357" s="835"/>
      <c r="AD357" s="688"/>
    </row>
    <row r="358" spans="3:30">
      <c r="C358" s="688">
        <v>152</v>
      </c>
      <c r="D358" s="688" t="s">
        <v>1091</v>
      </c>
      <c r="E358" s="688" t="s">
        <v>1876</v>
      </c>
      <c r="F358" s="688">
        <v>37</v>
      </c>
      <c r="G358" s="688" t="s">
        <v>2215</v>
      </c>
      <c r="H358" s="708" t="s">
        <v>1092</v>
      </c>
      <c r="I358" s="679">
        <v>39407</v>
      </c>
      <c r="J358" s="679">
        <v>0</v>
      </c>
      <c r="K358" s="679">
        <v>0</v>
      </c>
      <c r="L358" s="679">
        <v>0</v>
      </c>
      <c r="M358" s="679">
        <v>0</v>
      </c>
      <c r="N358" s="679">
        <v>0</v>
      </c>
      <c r="O358" s="679">
        <v>39407</v>
      </c>
      <c r="P358" s="679">
        <v>0</v>
      </c>
      <c r="Q358" s="679">
        <v>0</v>
      </c>
      <c r="R358" s="697">
        <v>0</v>
      </c>
      <c r="S358" s="697">
        <v>0</v>
      </c>
      <c r="T358" s="697">
        <v>1.97035</v>
      </c>
      <c r="U358" s="688"/>
      <c r="V358" s="679">
        <v>394072.65</v>
      </c>
      <c r="W358" s="688"/>
      <c r="X358" s="697">
        <v>0</v>
      </c>
      <c r="Y358" s="688"/>
      <c r="Z358" s="688"/>
      <c r="AA358" s="688"/>
      <c r="AB358" s="697" t="s">
        <v>1954</v>
      </c>
      <c r="AC358" s="835"/>
      <c r="AD358" s="688"/>
    </row>
    <row r="359" spans="3:30">
      <c r="C359" s="688">
        <v>153</v>
      </c>
      <c r="D359" s="688" t="s">
        <v>1181</v>
      </c>
      <c r="E359" s="688" t="s">
        <v>1877</v>
      </c>
      <c r="F359" s="688">
        <v>37</v>
      </c>
      <c r="G359" s="688" t="s">
        <v>2215</v>
      </c>
      <c r="H359" s="708" t="s">
        <v>710</v>
      </c>
      <c r="I359" s="679">
        <v>168712</v>
      </c>
      <c r="J359" s="679">
        <v>0</v>
      </c>
      <c r="K359" s="679">
        <v>0</v>
      </c>
      <c r="L359" s="679">
        <v>0</v>
      </c>
      <c r="M359" s="679">
        <v>0</v>
      </c>
      <c r="N359" s="679">
        <v>0</v>
      </c>
      <c r="O359" s="679">
        <v>168712</v>
      </c>
      <c r="P359" s="679">
        <v>0</v>
      </c>
      <c r="Q359" s="679">
        <v>0</v>
      </c>
      <c r="R359" s="697">
        <v>0</v>
      </c>
      <c r="S359" s="697">
        <v>0</v>
      </c>
      <c r="T359" s="697">
        <v>2.6099439992574398</v>
      </c>
      <c r="U359" s="688"/>
      <c r="V359" s="679">
        <v>1678719.93</v>
      </c>
      <c r="W359" s="688"/>
      <c r="X359" s="697">
        <v>0</v>
      </c>
      <c r="Y359" s="688"/>
      <c r="Z359" s="688"/>
      <c r="AA359" s="688"/>
      <c r="AB359" s="697" t="s">
        <v>1954</v>
      </c>
      <c r="AC359" s="835"/>
      <c r="AD359" s="688"/>
    </row>
    <row r="360" spans="3:30" ht="30">
      <c r="C360" s="688">
        <v>154</v>
      </c>
      <c r="D360" s="491" t="s">
        <v>2270</v>
      </c>
      <c r="E360" s="688"/>
      <c r="F360" s="688">
        <v>37</v>
      </c>
      <c r="G360" s="688" t="s">
        <v>2215</v>
      </c>
      <c r="H360" s="708" t="s">
        <v>2271</v>
      </c>
      <c r="I360" s="679">
        <v>37750</v>
      </c>
      <c r="J360" s="679">
        <v>0</v>
      </c>
      <c r="K360" s="679">
        <v>0</v>
      </c>
      <c r="L360" s="679">
        <v>0</v>
      </c>
      <c r="M360" s="679">
        <v>0</v>
      </c>
      <c r="N360" s="679">
        <v>0</v>
      </c>
      <c r="O360" s="679">
        <v>37750</v>
      </c>
      <c r="P360" s="679">
        <v>0</v>
      </c>
      <c r="Q360" s="679">
        <v>0</v>
      </c>
      <c r="R360" s="697">
        <v>0</v>
      </c>
      <c r="S360" s="697">
        <v>0</v>
      </c>
      <c r="T360" s="697">
        <v>9.4375</v>
      </c>
      <c r="U360" s="688"/>
      <c r="V360" s="679"/>
      <c r="W360" s="688"/>
      <c r="X360" s="697"/>
      <c r="Y360" s="688"/>
      <c r="Z360" s="688"/>
      <c r="AA360" s="688"/>
      <c r="AB360" s="697"/>
      <c r="AC360" s="835"/>
      <c r="AD360" s="688"/>
    </row>
    <row r="361" spans="3:30">
      <c r="H361" s="515"/>
      <c r="I361" s="515"/>
      <c r="J361" s="515"/>
      <c r="K361" s="515"/>
      <c r="L361" s="515"/>
      <c r="M361" s="515"/>
      <c r="N361" s="515"/>
      <c r="O361" s="515"/>
      <c r="P361" s="515"/>
      <c r="Q361" s="515"/>
      <c r="R361" s="515"/>
      <c r="S361" s="457"/>
      <c r="AC361" s="515"/>
    </row>
    <row r="362" spans="3:30">
      <c r="H362" s="515"/>
      <c r="I362" s="515"/>
      <c r="J362" s="515"/>
      <c r="K362" s="515"/>
      <c r="L362" s="515"/>
      <c r="M362" s="515"/>
      <c r="N362" s="515"/>
      <c r="O362" s="515"/>
      <c r="P362" s="515"/>
      <c r="Q362" s="515"/>
      <c r="R362" s="515"/>
      <c r="S362" s="457"/>
      <c r="AC362" s="515"/>
    </row>
  </sheetData>
  <pageMargins left="0.7" right="0.7" top="0.75" bottom="0.75" header="0.3" footer="0.3"/>
  <pageSetup scale="52" orientation="portrait" r:id="rId1"/>
  <headerFooter>
    <oddFooter>&amp;C14 of 20</oddFooter>
  </headerFooter>
  <colBreaks count="1" manualBreakCount="1">
    <brk id="32" max="46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55"/>
  <sheetViews>
    <sheetView view="pageBreakPreview" topLeftCell="J433" zoomScaleNormal="100" zoomScaleSheetLayoutView="100" workbookViewId="0">
      <selection activeCell="S387" sqref="S387"/>
    </sheetView>
  </sheetViews>
  <sheetFormatPr defaultRowHeight="15.75" outlineLevelRow="2"/>
  <cols>
    <col min="1" max="1" width="2.875" style="515" hidden="1" customWidth="1"/>
    <col min="2" max="2" width="33.75" style="515" hidden="1" customWidth="1"/>
    <col min="3" max="3" width="3.875" style="515" hidden="1" customWidth="1"/>
    <col min="4" max="4" width="37.75" style="515" hidden="1" customWidth="1"/>
    <col min="5" max="5" width="8.25" style="515" hidden="1" customWidth="1"/>
    <col min="6" max="6" width="5.5" style="515" hidden="1" customWidth="1"/>
    <col min="7" max="7" width="37.625" style="515" hidden="1" customWidth="1"/>
    <col min="8" max="8" width="31.625" style="491" customWidth="1"/>
    <col min="9" max="9" width="12.75" style="457" customWidth="1"/>
    <col min="10" max="10" width="11.75" style="457" customWidth="1"/>
    <col min="11" max="11" width="10.25" style="457" customWidth="1"/>
    <col min="12" max="12" width="11.125" style="457" customWidth="1"/>
    <col min="13" max="13" width="10.875" style="457" customWidth="1"/>
    <col min="14" max="14" width="11.75" style="457" customWidth="1"/>
    <col min="15" max="15" width="12.75" style="457" customWidth="1"/>
    <col min="16" max="16" width="11.75" style="457" customWidth="1"/>
    <col min="17" max="17" width="10.75" style="457" customWidth="1"/>
    <col min="18" max="18" width="6.125" style="479" customWidth="1"/>
    <col min="19" max="19" width="9" style="479" customWidth="1"/>
    <col min="20" max="20" width="10.75" style="515" customWidth="1"/>
    <col min="21" max="21" width="2" style="515" hidden="1" customWidth="1"/>
    <col min="22" max="22" width="14.25" style="515" hidden="1" customWidth="1"/>
    <col min="23" max="23" width="1.5" style="515" hidden="1" customWidth="1"/>
    <col min="24" max="24" width="12" style="515" hidden="1" customWidth="1"/>
    <col min="25" max="25" width="1.5" style="515" hidden="1" customWidth="1"/>
    <col min="26" max="26" width="8" style="515" hidden="1" customWidth="1"/>
    <col min="27" max="27" width="1.375" style="515" hidden="1" customWidth="1"/>
    <col min="28" max="28" width="15.75" style="515" hidden="1" customWidth="1"/>
    <col min="29" max="29" width="16.875" style="827" hidden="1" customWidth="1"/>
    <col min="30" max="30" width="8" style="515" hidden="1" customWidth="1"/>
    <col min="31" max="31" width="10.75" style="515" hidden="1" customWidth="1"/>
    <col min="32" max="32" width="0" style="515" hidden="1" customWidth="1"/>
    <col min="33" max="33" width="16.75" style="515" bestFit="1" customWidth="1"/>
    <col min="34" max="16384" width="9" style="515"/>
  </cols>
  <sheetData>
    <row r="1" spans="1:30">
      <c r="D1" s="478"/>
      <c r="E1" s="478"/>
      <c r="F1" s="478"/>
      <c r="G1" s="478"/>
      <c r="H1" s="612"/>
      <c r="I1" s="628"/>
      <c r="J1" s="628"/>
      <c r="K1" s="628"/>
      <c r="L1" s="628"/>
      <c r="M1" s="628"/>
      <c r="N1" s="628"/>
      <c r="O1" s="628"/>
      <c r="P1" s="628"/>
      <c r="Q1" s="628"/>
      <c r="R1" s="629"/>
      <c r="S1" s="629"/>
      <c r="T1" s="630"/>
    </row>
    <row r="2" spans="1:30" hidden="1">
      <c r="D2" s="480"/>
      <c r="E2" s="480"/>
      <c r="F2" s="480"/>
      <c r="G2" s="480"/>
      <c r="H2" s="612"/>
      <c r="I2" s="628"/>
      <c r="J2" s="628"/>
      <c r="K2" s="628"/>
      <c r="L2" s="628"/>
      <c r="M2" s="628"/>
      <c r="N2" s="628"/>
      <c r="O2" s="628"/>
      <c r="P2" s="628"/>
      <c r="Q2" s="628"/>
      <c r="R2" s="629"/>
      <c r="S2" s="631"/>
      <c r="T2" s="629"/>
    </row>
    <row r="3" spans="1:30" hidden="1">
      <c r="D3" s="478"/>
      <c r="E3" s="478"/>
      <c r="F3" s="478"/>
      <c r="G3" s="478"/>
      <c r="H3" s="612" t="s">
        <v>2307</v>
      </c>
      <c r="I3" s="628"/>
      <c r="J3" s="628"/>
      <c r="K3" s="628"/>
      <c r="L3" s="628"/>
      <c r="M3" s="628"/>
      <c r="N3" s="628"/>
      <c r="O3" s="628"/>
      <c r="P3" s="628"/>
      <c r="Q3" s="628"/>
      <c r="R3" s="629"/>
      <c r="S3" s="631"/>
    </row>
    <row r="4" spans="1:30" hidden="1">
      <c r="D4" s="482"/>
      <c r="E4" s="482"/>
      <c r="F4" s="482"/>
      <c r="G4" s="482"/>
      <c r="H4" s="482" t="s">
        <v>2308</v>
      </c>
      <c r="I4" s="481"/>
      <c r="J4" s="481"/>
      <c r="K4" s="481"/>
      <c r="L4" s="481"/>
      <c r="M4" s="481"/>
      <c r="N4" s="481"/>
      <c r="O4" s="481"/>
      <c r="P4" s="481"/>
      <c r="Q4" s="481"/>
      <c r="R4" s="482"/>
      <c r="S4" s="482"/>
      <c r="T4" s="483"/>
    </row>
    <row r="5" spans="1:30">
      <c r="D5" s="482"/>
      <c r="E5" s="482"/>
      <c r="F5" s="482"/>
      <c r="G5" s="482"/>
      <c r="H5" s="484"/>
      <c r="I5" s="481"/>
      <c r="J5" s="481"/>
      <c r="K5" s="481"/>
      <c r="L5" s="481"/>
      <c r="M5" s="481"/>
      <c r="N5" s="481"/>
      <c r="O5" s="481"/>
      <c r="P5" s="481"/>
      <c r="Q5" s="481"/>
      <c r="R5" s="482"/>
      <c r="S5" s="482"/>
      <c r="T5" s="483"/>
    </row>
    <row r="6" spans="1:30" ht="63.75">
      <c r="A6" s="828" t="s">
        <v>29</v>
      </c>
      <c r="B6" s="828" t="s">
        <v>864</v>
      </c>
      <c r="C6" s="810" t="s">
        <v>29</v>
      </c>
      <c r="D6" s="810" t="s">
        <v>865</v>
      </c>
      <c r="E6" s="810" t="s">
        <v>1496</v>
      </c>
      <c r="F6" s="810" t="s">
        <v>2223</v>
      </c>
      <c r="G6" s="810" t="s">
        <v>2224</v>
      </c>
      <c r="H6" s="810" t="s">
        <v>2007</v>
      </c>
      <c r="I6" s="811" t="s">
        <v>2331</v>
      </c>
      <c r="J6" s="812" t="s">
        <v>2009</v>
      </c>
      <c r="K6" s="812" t="s">
        <v>2010</v>
      </c>
      <c r="L6" s="812" t="s">
        <v>2011</v>
      </c>
      <c r="M6" s="812" t="s">
        <v>2225</v>
      </c>
      <c r="N6" s="812" t="s">
        <v>2012</v>
      </c>
      <c r="O6" s="812" t="s">
        <v>2217</v>
      </c>
      <c r="P6" s="812" t="s">
        <v>2218</v>
      </c>
      <c r="Q6" s="812" t="s">
        <v>2219</v>
      </c>
      <c r="R6" s="809" t="s">
        <v>2333</v>
      </c>
      <c r="S6" s="809" t="s">
        <v>2015</v>
      </c>
      <c r="T6" s="814" t="s">
        <v>2016</v>
      </c>
      <c r="V6" s="829" t="s">
        <v>1599</v>
      </c>
      <c r="X6" s="830" t="s">
        <v>11</v>
      </c>
      <c r="Z6" s="830" t="s">
        <v>1600</v>
      </c>
      <c r="AB6" s="830" t="s">
        <v>1601</v>
      </c>
      <c r="AC6" s="831" t="s">
        <v>1601</v>
      </c>
    </row>
    <row r="7" spans="1:30">
      <c r="A7" s="693"/>
      <c r="B7" s="693"/>
      <c r="C7" s="693"/>
      <c r="D7" s="693"/>
      <c r="E7" s="693"/>
      <c r="F7" s="693"/>
      <c r="G7" s="693"/>
      <c r="H7" s="693"/>
      <c r="I7" s="694" t="s">
        <v>2017</v>
      </c>
      <c r="J7" s="695"/>
      <c r="K7" s="695"/>
      <c r="L7" s="695"/>
      <c r="M7" s="695"/>
      <c r="N7" s="695"/>
      <c r="O7" s="695"/>
      <c r="P7" s="694" t="s">
        <v>2047</v>
      </c>
      <c r="Q7" s="695"/>
      <c r="R7" s="694" t="s">
        <v>2019</v>
      </c>
      <c r="S7" s="696"/>
      <c r="T7" s="696"/>
      <c r="V7" s="832"/>
      <c r="X7" s="833"/>
      <c r="Z7" s="833"/>
      <c r="AB7" s="833"/>
      <c r="AC7" s="834"/>
    </row>
    <row r="8" spans="1:30" hidden="1">
      <c r="B8" s="486"/>
      <c r="C8" s="688"/>
      <c r="D8" s="688"/>
      <c r="E8" s="688"/>
      <c r="F8" s="688"/>
      <c r="G8" s="816"/>
      <c r="H8" s="693" t="s">
        <v>2161</v>
      </c>
      <c r="I8" s="625"/>
      <c r="J8" s="625"/>
      <c r="K8" s="625"/>
      <c r="L8" s="625"/>
      <c r="M8" s="679"/>
      <c r="N8" s="625"/>
      <c r="O8" s="626"/>
      <c r="P8" s="625"/>
      <c r="Q8" s="625"/>
      <c r="R8" s="626"/>
      <c r="S8" s="626"/>
      <c r="T8" s="626"/>
      <c r="U8" s="688"/>
      <c r="V8" s="679"/>
      <c r="W8" s="688"/>
      <c r="X8" s="697"/>
      <c r="Y8" s="688"/>
      <c r="Z8" s="688"/>
      <c r="AA8" s="688"/>
      <c r="AB8" s="688"/>
      <c r="AC8" s="835"/>
      <c r="AD8" s="688"/>
    </row>
    <row r="9" spans="1:30" hidden="1">
      <c r="A9" s="515">
        <v>31</v>
      </c>
      <c r="B9" s="515" t="s">
        <v>1012</v>
      </c>
      <c r="C9" s="688">
        <v>1</v>
      </c>
      <c r="D9" s="688" t="s">
        <v>1384</v>
      </c>
      <c r="E9" s="688" t="s">
        <v>1858</v>
      </c>
      <c r="F9" s="688">
        <v>2</v>
      </c>
      <c r="G9" s="688" t="s">
        <v>2161</v>
      </c>
      <c r="H9" s="708" t="s">
        <v>1385</v>
      </c>
      <c r="I9" s="679">
        <v>157629</v>
      </c>
      <c r="J9" s="679">
        <v>0</v>
      </c>
      <c r="K9" s="679">
        <v>0</v>
      </c>
      <c r="L9" s="679">
        <v>0</v>
      </c>
      <c r="M9" s="679">
        <v>0</v>
      </c>
      <c r="N9" s="679">
        <v>0</v>
      </c>
      <c r="O9" s="679">
        <v>157629</v>
      </c>
      <c r="P9" s="679">
        <v>53.593859999999999</v>
      </c>
      <c r="Q9" s="679">
        <v>53.593859999999999</v>
      </c>
      <c r="R9" s="697">
        <v>8.6290000000000002E-5</v>
      </c>
      <c r="S9" s="697">
        <v>8.4627367093351906E-5</v>
      </c>
      <c r="T9" s="697">
        <v>3.1525799999999999</v>
      </c>
      <c r="U9" s="688"/>
      <c r="V9" s="679">
        <v>1526367.93</v>
      </c>
      <c r="W9" s="688"/>
      <c r="X9" s="697">
        <v>0</v>
      </c>
      <c r="Y9" s="688"/>
      <c r="Z9" s="688"/>
      <c r="AA9" s="688"/>
      <c r="AB9" s="697" t="s">
        <v>1954</v>
      </c>
      <c r="AC9" s="835"/>
      <c r="AD9" s="688"/>
    </row>
    <row r="10" spans="1:30" hidden="1">
      <c r="A10" s="515">
        <v>17</v>
      </c>
      <c r="B10" s="515" t="s">
        <v>1012</v>
      </c>
      <c r="C10" s="688">
        <v>2</v>
      </c>
      <c r="D10" s="688" t="s">
        <v>1391</v>
      </c>
      <c r="E10" s="688" t="s">
        <v>1903</v>
      </c>
      <c r="F10" s="688">
        <v>2</v>
      </c>
      <c r="G10" s="688" t="s">
        <v>2161</v>
      </c>
      <c r="H10" s="708" t="s">
        <v>840</v>
      </c>
      <c r="I10" s="679">
        <v>172406</v>
      </c>
      <c r="J10" s="679">
        <v>0</v>
      </c>
      <c r="K10" s="679">
        <v>0</v>
      </c>
      <c r="L10" s="679">
        <v>0</v>
      </c>
      <c r="M10" s="679">
        <v>0</v>
      </c>
      <c r="N10" s="679">
        <v>0</v>
      </c>
      <c r="O10" s="679">
        <v>172406</v>
      </c>
      <c r="P10" s="679">
        <v>0</v>
      </c>
      <c r="Q10" s="679">
        <v>0</v>
      </c>
      <c r="R10" s="697">
        <v>0</v>
      </c>
      <c r="S10" s="697">
        <v>0</v>
      </c>
      <c r="T10" s="697">
        <v>1.7240599999999999</v>
      </c>
      <c r="U10" s="688"/>
      <c r="V10" s="679">
        <v>9607505.2300000004</v>
      </c>
      <c r="W10" s="688"/>
      <c r="X10" s="697">
        <v>0</v>
      </c>
      <c r="Y10" s="688"/>
      <c r="Z10" s="688"/>
      <c r="AA10" s="688"/>
      <c r="AB10" s="697" t="s">
        <v>1954</v>
      </c>
      <c r="AC10" s="835" t="s">
        <v>2226</v>
      </c>
      <c r="AD10" s="688"/>
    </row>
    <row r="11" spans="1:30" hidden="1">
      <c r="A11" s="515">
        <v>31</v>
      </c>
      <c r="B11" s="515" t="s">
        <v>1012</v>
      </c>
      <c r="C11" s="688">
        <v>3</v>
      </c>
      <c r="D11" s="688" t="s">
        <v>1017</v>
      </c>
      <c r="E11" s="688" t="s">
        <v>1594</v>
      </c>
      <c r="F11" s="688">
        <v>2</v>
      </c>
      <c r="G11" s="688" t="s">
        <v>2161</v>
      </c>
      <c r="H11" s="708" t="s">
        <v>843</v>
      </c>
      <c r="I11" s="679">
        <v>6429358</v>
      </c>
      <c r="J11" s="679">
        <v>0</v>
      </c>
      <c r="K11" s="679">
        <v>0</v>
      </c>
      <c r="L11" s="679">
        <v>0</v>
      </c>
      <c r="M11" s="679">
        <v>0</v>
      </c>
      <c r="N11" s="679">
        <v>0</v>
      </c>
      <c r="O11" s="679">
        <v>6429358</v>
      </c>
      <c r="P11" s="679">
        <v>35940.164700000001</v>
      </c>
      <c r="Q11" s="679">
        <v>153147.30756000002</v>
      </c>
      <c r="R11" s="697">
        <v>0.24657029999999999</v>
      </c>
      <c r="S11" s="697">
        <v>0.24182720588214002</v>
      </c>
      <c r="T11" s="697">
        <v>2.2678511463844702</v>
      </c>
      <c r="U11" s="688"/>
      <c r="V11" s="679">
        <v>109276543.69</v>
      </c>
      <c r="W11" s="688"/>
      <c r="X11" s="697">
        <v>0</v>
      </c>
      <c r="Y11" s="688"/>
      <c r="Z11" s="688"/>
      <c r="AA11" s="688"/>
      <c r="AB11" s="697" t="s">
        <v>1954</v>
      </c>
      <c r="AC11" s="835"/>
      <c r="AD11" s="688"/>
    </row>
    <row r="12" spans="1:30" hidden="1">
      <c r="A12" s="515">
        <v>31</v>
      </c>
      <c r="B12" s="515" t="s">
        <v>1012</v>
      </c>
      <c r="C12" s="688">
        <v>4</v>
      </c>
      <c r="D12" s="688" t="s">
        <v>1396</v>
      </c>
      <c r="E12" s="688" t="s">
        <v>1862</v>
      </c>
      <c r="F12" s="688">
        <v>2</v>
      </c>
      <c r="G12" s="688" t="s">
        <v>2161</v>
      </c>
      <c r="H12" s="708" t="s">
        <v>844</v>
      </c>
      <c r="I12" s="679">
        <v>10108128</v>
      </c>
      <c r="J12" s="679">
        <v>0</v>
      </c>
      <c r="K12" s="679">
        <v>0</v>
      </c>
      <c r="L12" s="679">
        <v>0</v>
      </c>
      <c r="M12" s="679">
        <v>0</v>
      </c>
      <c r="N12" s="679">
        <v>0</v>
      </c>
      <c r="O12" s="679">
        <v>10108128</v>
      </c>
      <c r="P12" s="679">
        <v>20519.49984</v>
      </c>
      <c r="Q12" s="679">
        <v>113918.60256</v>
      </c>
      <c r="R12" s="697">
        <v>0.18341128000000001</v>
      </c>
      <c r="S12" s="697">
        <v>0.17988313209025769</v>
      </c>
      <c r="T12" s="697">
        <v>3.5576341399032101</v>
      </c>
      <c r="U12" s="688"/>
      <c r="V12" s="679">
        <v>101795484.59</v>
      </c>
      <c r="W12" s="688"/>
      <c r="X12" s="697">
        <v>0</v>
      </c>
      <c r="Y12" s="688"/>
      <c r="Z12" s="688"/>
      <c r="AA12" s="688"/>
      <c r="AB12" s="697" t="s">
        <v>1954</v>
      </c>
      <c r="AC12" s="835"/>
      <c r="AD12" s="688"/>
    </row>
    <row r="13" spans="1:30" hidden="1">
      <c r="C13" s="688"/>
      <c r="D13" s="688"/>
      <c r="E13" s="688"/>
      <c r="F13" s="688"/>
      <c r="G13" s="701" t="s">
        <v>2162</v>
      </c>
      <c r="H13" s="710"/>
      <c r="I13" s="492">
        <v>16867521</v>
      </c>
      <c r="J13" s="492">
        <v>0</v>
      </c>
      <c r="K13" s="492">
        <v>0</v>
      </c>
      <c r="L13" s="492">
        <v>0</v>
      </c>
      <c r="M13" s="649">
        <v>0</v>
      </c>
      <c r="N13" s="492">
        <v>0</v>
      </c>
      <c r="O13" s="492">
        <v>16867521</v>
      </c>
      <c r="P13" s="492">
        <v>56513.258400000006</v>
      </c>
      <c r="Q13" s="492">
        <v>267119.50398000004</v>
      </c>
      <c r="R13" s="493">
        <v>0.43006787000000002</v>
      </c>
      <c r="S13" s="493">
        <v>0.42179496533949107</v>
      </c>
      <c r="T13" s="626"/>
      <c r="U13" s="688"/>
      <c r="V13" s="679">
        <v>222205901.44</v>
      </c>
      <c r="W13" s="688">
        <v>0</v>
      </c>
      <c r="X13" s="697">
        <v>0</v>
      </c>
      <c r="Y13" s="688">
        <v>0</v>
      </c>
      <c r="Z13" s="688">
        <v>0</v>
      </c>
      <c r="AA13" s="688">
        <v>0</v>
      </c>
      <c r="AB13" s="697">
        <v>0</v>
      </c>
      <c r="AC13" s="835">
        <v>0</v>
      </c>
      <c r="AD13" s="688">
        <v>0</v>
      </c>
    </row>
    <row r="14" spans="1:30" hidden="1">
      <c r="C14" s="688"/>
      <c r="D14" s="688"/>
      <c r="E14" s="688"/>
      <c r="F14" s="688"/>
      <c r="G14" s="701"/>
      <c r="H14" s="693" t="s">
        <v>2163</v>
      </c>
      <c r="I14" s="625"/>
      <c r="J14" s="625"/>
      <c r="K14" s="625"/>
      <c r="L14" s="625"/>
      <c r="M14" s="679"/>
      <c r="N14" s="625"/>
      <c r="O14" s="625"/>
      <c r="P14" s="625"/>
      <c r="Q14" s="625"/>
      <c r="R14" s="626"/>
      <c r="S14" s="626"/>
      <c r="T14" s="626"/>
      <c r="U14" s="688"/>
      <c r="V14" s="679"/>
      <c r="W14" s="688"/>
      <c r="X14" s="697"/>
      <c r="Y14" s="688"/>
      <c r="Z14" s="688"/>
      <c r="AA14" s="688"/>
      <c r="AB14" s="697"/>
      <c r="AC14" s="835"/>
      <c r="AD14" s="688"/>
    </row>
    <row r="15" spans="1:30" hidden="1">
      <c r="A15" s="515">
        <v>31</v>
      </c>
      <c r="B15" s="515" t="s">
        <v>1012</v>
      </c>
      <c r="C15" s="688">
        <v>5</v>
      </c>
      <c r="D15" s="688" t="s">
        <v>1014</v>
      </c>
      <c r="E15" s="688" t="s">
        <v>1589</v>
      </c>
      <c r="F15" s="688">
        <v>3</v>
      </c>
      <c r="G15" s="688" t="s">
        <v>2163</v>
      </c>
      <c r="H15" s="708" t="s">
        <v>838</v>
      </c>
      <c r="I15" s="679">
        <v>1858077</v>
      </c>
      <c r="J15" s="679">
        <v>0</v>
      </c>
      <c r="K15" s="679">
        <v>0</v>
      </c>
      <c r="L15" s="679">
        <v>0</v>
      </c>
      <c r="M15" s="679">
        <v>0</v>
      </c>
      <c r="N15" s="679">
        <v>0</v>
      </c>
      <c r="O15" s="679">
        <v>1858077</v>
      </c>
      <c r="P15" s="679">
        <v>2396.9193300000002</v>
      </c>
      <c r="Q15" s="679">
        <v>13285.250550000001</v>
      </c>
      <c r="R15" s="697">
        <v>2.138953E-2</v>
      </c>
      <c r="S15" s="697">
        <v>2.0978070533117139E-2</v>
      </c>
      <c r="T15" s="697">
        <v>2.3807368190420299</v>
      </c>
      <c r="U15" s="688"/>
      <c r="V15" s="679">
        <v>12210097.67</v>
      </c>
      <c r="W15" s="688"/>
      <c r="X15" s="697">
        <v>0</v>
      </c>
      <c r="Y15" s="688"/>
      <c r="Z15" s="688"/>
      <c r="AA15" s="688"/>
      <c r="AB15" s="697" t="s">
        <v>1954</v>
      </c>
      <c r="AC15" s="835"/>
      <c r="AD15" s="688"/>
    </row>
    <row r="16" spans="1:30" hidden="1">
      <c r="A16" s="515">
        <v>31</v>
      </c>
      <c r="B16" s="515" t="s">
        <v>1012</v>
      </c>
      <c r="C16" s="688">
        <v>6</v>
      </c>
      <c r="D16" s="688" t="s">
        <v>1388</v>
      </c>
      <c r="E16" s="688" t="s">
        <v>1859</v>
      </c>
      <c r="F16" s="688">
        <v>3</v>
      </c>
      <c r="G16" s="688" t="s">
        <v>2163</v>
      </c>
      <c r="H16" s="708" t="s">
        <v>1389</v>
      </c>
      <c r="I16" s="679">
        <v>1584070</v>
      </c>
      <c r="J16" s="679">
        <v>0</v>
      </c>
      <c r="K16" s="679">
        <v>0</v>
      </c>
      <c r="L16" s="679">
        <v>0</v>
      </c>
      <c r="M16" s="679">
        <v>0</v>
      </c>
      <c r="N16" s="679">
        <v>0</v>
      </c>
      <c r="O16" s="679">
        <v>1584070</v>
      </c>
      <c r="P16" s="679">
        <v>8981.6769000000004</v>
      </c>
      <c r="Q16" s="679">
        <v>15238.7534</v>
      </c>
      <c r="R16" s="697">
        <v>2.4534710000000001E-2</v>
      </c>
      <c r="S16" s="697">
        <v>2.4062748569087286E-2</v>
      </c>
      <c r="T16" s="697">
        <v>0.78574900793650704</v>
      </c>
      <c r="U16" s="688"/>
      <c r="V16" s="679">
        <v>84564.42</v>
      </c>
      <c r="W16" s="688"/>
      <c r="X16" s="697">
        <v>0</v>
      </c>
      <c r="Y16" s="688"/>
      <c r="Z16" s="688"/>
      <c r="AA16" s="688"/>
      <c r="AB16" s="697" t="s">
        <v>1954</v>
      </c>
      <c r="AC16" s="835"/>
      <c r="AD16" s="688"/>
    </row>
    <row r="17" spans="1:30" hidden="1">
      <c r="A17" s="515">
        <v>31</v>
      </c>
      <c r="B17" s="515" t="s">
        <v>1012</v>
      </c>
      <c r="C17" s="688">
        <v>7</v>
      </c>
      <c r="D17" s="688" t="s">
        <v>1018</v>
      </c>
      <c r="E17" s="688" t="s">
        <v>1595</v>
      </c>
      <c r="F17" s="688">
        <v>3</v>
      </c>
      <c r="G17" s="688" t="s">
        <v>2163</v>
      </c>
      <c r="H17" s="708" t="s">
        <v>845</v>
      </c>
      <c r="I17" s="679">
        <v>1948462</v>
      </c>
      <c r="J17" s="679">
        <v>0</v>
      </c>
      <c r="K17" s="679">
        <v>0</v>
      </c>
      <c r="L17" s="679">
        <v>0</v>
      </c>
      <c r="M17" s="679">
        <v>0</v>
      </c>
      <c r="N17" s="679">
        <v>0</v>
      </c>
      <c r="O17" s="679">
        <v>1948462</v>
      </c>
      <c r="P17" s="679">
        <v>13269.026220000002</v>
      </c>
      <c r="Q17" s="679">
        <v>59311.183280000005</v>
      </c>
      <c r="R17" s="697">
        <v>9.5492220000000003E-2</v>
      </c>
      <c r="S17" s="697">
        <v>9.3655304547529059E-2</v>
      </c>
      <c r="T17" s="697">
        <v>4.2933268698976503</v>
      </c>
      <c r="U17" s="688"/>
      <c r="V17" s="679">
        <v>15332686.779999999</v>
      </c>
      <c r="W17" s="688"/>
      <c r="X17" s="697">
        <v>0</v>
      </c>
      <c r="Y17" s="688"/>
      <c r="Z17" s="688"/>
      <c r="AA17" s="688"/>
      <c r="AB17" s="697" t="s">
        <v>1954</v>
      </c>
      <c r="AC17" s="835"/>
      <c r="AD17" s="688"/>
    </row>
    <row r="18" spans="1:30" hidden="1">
      <c r="C18" s="688"/>
      <c r="D18" s="688"/>
      <c r="E18" s="688"/>
      <c r="F18" s="688"/>
      <c r="G18" s="701" t="s">
        <v>2164</v>
      </c>
      <c r="H18" s="710"/>
      <c r="I18" s="492">
        <v>5390609</v>
      </c>
      <c r="J18" s="492">
        <v>0</v>
      </c>
      <c r="K18" s="492">
        <v>0</v>
      </c>
      <c r="L18" s="492">
        <v>0</v>
      </c>
      <c r="M18" s="649">
        <v>0</v>
      </c>
      <c r="N18" s="492">
        <v>0</v>
      </c>
      <c r="O18" s="492">
        <v>5390609</v>
      </c>
      <c r="P18" s="492">
        <v>24647.622450000003</v>
      </c>
      <c r="Q18" s="492">
        <v>87835.18723000001</v>
      </c>
      <c r="R18" s="493">
        <v>0.14141646000000002</v>
      </c>
      <c r="S18" s="493">
        <v>0.13869612364973349</v>
      </c>
      <c r="T18" s="626"/>
      <c r="U18" s="688"/>
      <c r="V18" s="679">
        <v>27627348.869999997</v>
      </c>
      <c r="W18" s="688">
        <v>0</v>
      </c>
      <c r="X18" s="697">
        <v>0</v>
      </c>
      <c r="Y18" s="688">
        <v>0</v>
      </c>
      <c r="Z18" s="688">
        <v>0</v>
      </c>
      <c r="AA18" s="688">
        <v>0</v>
      </c>
      <c r="AB18" s="697">
        <v>0</v>
      </c>
      <c r="AC18" s="835">
        <v>0</v>
      </c>
      <c r="AD18" s="688">
        <v>0</v>
      </c>
    </row>
    <row r="19" spans="1:30" hidden="1">
      <c r="C19" s="688"/>
      <c r="D19" s="688"/>
      <c r="E19" s="688"/>
      <c r="F19" s="688"/>
      <c r="G19" s="701"/>
      <c r="H19" s="693" t="s">
        <v>2165</v>
      </c>
      <c r="I19" s="625"/>
      <c r="J19" s="625"/>
      <c r="K19" s="625"/>
      <c r="L19" s="625"/>
      <c r="M19" s="679"/>
      <c r="N19" s="625"/>
      <c r="O19" s="625"/>
      <c r="P19" s="625"/>
      <c r="Q19" s="625"/>
      <c r="R19" s="626"/>
      <c r="S19" s="626"/>
      <c r="T19" s="626"/>
      <c r="U19" s="688"/>
      <c r="V19" s="679"/>
      <c r="W19" s="688"/>
      <c r="X19" s="697"/>
      <c r="Y19" s="688"/>
      <c r="Z19" s="688"/>
      <c r="AA19" s="688"/>
      <c r="AB19" s="697"/>
      <c r="AC19" s="835"/>
      <c r="AD19" s="688"/>
    </row>
    <row r="20" spans="1:30" hidden="1">
      <c r="A20" s="515">
        <v>30</v>
      </c>
      <c r="B20" s="515" t="s">
        <v>1003</v>
      </c>
      <c r="C20" s="688">
        <v>8</v>
      </c>
      <c r="D20" s="818" t="s">
        <v>1431</v>
      </c>
      <c r="E20" s="688" t="s">
        <v>1852</v>
      </c>
      <c r="F20" s="688">
        <v>4</v>
      </c>
      <c r="G20" s="688" t="s">
        <v>2165</v>
      </c>
      <c r="H20" s="708" t="s">
        <v>1432</v>
      </c>
      <c r="I20" s="679">
        <v>500000</v>
      </c>
      <c r="J20" s="679">
        <v>0</v>
      </c>
      <c r="K20" s="679">
        <v>0</v>
      </c>
      <c r="L20" s="679">
        <v>0</v>
      </c>
      <c r="M20" s="679">
        <v>0</v>
      </c>
      <c r="N20" s="679">
        <v>0</v>
      </c>
      <c r="O20" s="679">
        <v>500000</v>
      </c>
      <c r="P20" s="679">
        <v>1900</v>
      </c>
      <c r="Q20" s="679">
        <v>4115</v>
      </c>
      <c r="R20" s="697">
        <v>6.6252300000000002E-3</v>
      </c>
      <c r="S20" s="697">
        <v>6.4977894032850611E-3</v>
      </c>
      <c r="T20" s="697">
        <v>2.5</v>
      </c>
      <c r="U20" s="688"/>
      <c r="V20" s="679">
        <v>3100000</v>
      </c>
      <c r="W20" s="688"/>
      <c r="X20" s="697">
        <v>0</v>
      </c>
      <c r="Y20" s="688"/>
      <c r="Z20" s="688"/>
      <c r="AA20" s="688"/>
      <c r="AB20" s="697" t="s">
        <v>1954</v>
      </c>
      <c r="AC20" s="835"/>
      <c r="AD20" s="688"/>
    </row>
    <row r="21" spans="1:30" hidden="1">
      <c r="A21" s="515">
        <v>30</v>
      </c>
      <c r="B21" s="515" t="s">
        <v>1003</v>
      </c>
      <c r="C21" s="688">
        <v>9</v>
      </c>
      <c r="D21" s="688" t="s">
        <v>1376</v>
      </c>
      <c r="E21" s="688" t="s">
        <v>1853</v>
      </c>
      <c r="F21" s="688">
        <v>4</v>
      </c>
      <c r="G21" s="688" t="s">
        <v>2165</v>
      </c>
      <c r="H21" s="708" t="s">
        <v>1377</v>
      </c>
      <c r="I21" s="679">
        <v>1333580</v>
      </c>
      <c r="J21" s="679">
        <v>0</v>
      </c>
      <c r="K21" s="679">
        <v>0</v>
      </c>
      <c r="L21" s="679">
        <v>0</v>
      </c>
      <c r="M21" s="679">
        <v>0</v>
      </c>
      <c r="N21" s="679">
        <v>445000</v>
      </c>
      <c r="O21" s="679">
        <v>888580</v>
      </c>
      <c r="P21" s="679">
        <v>4647.2734</v>
      </c>
      <c r="Q21" s="679">
        <v>58770.681200000006</v>
      </c>
      <c r="R21" s="697">
        <v>9.4621999999999998E-2</v>
      </c>
      <c r="S21" s="697">
        <v>9.2801824914995043E-2</v>
      </c>
      <c r="T21" s="697">
        <v>1.0829355208651901</v>
      </c>
      <c r="U21" s="688"/>
      <c r="V21" s="679">
        <v>37339961.119999997</v>
      </c>
      <c r="W21" s="688"/>
      <c r="X21" s="697">
        <v>0</v>
      </c>
      <c r="Y21" s="688"/>
      <c r="Z21" s="688"/>
      <c r="AA21" s="688"/>
      <c r="AB21" s="697" t="s">
        <v>1954</v>
      </c>
      <c r="AC21" s="835"/>
      <c r="AD21" s="688"/>
    </row>
    <row r="22" spans="1:30" hidden="1">
      <c r="A22" s="515">
        <v>30</v>
      </c>
      <c r="B22" s="515" t="s">
        <v>1003</v>
      </c>
      <c r="C22" s="688">
        <v>10</v>
      </c>
      <c r="D22" s="688" t="s">
        <v>1382</v>
      </c>
      <c r="E22" s="688" t="s">
        <v>1857</v>
      </c>
      <c r="F22" s="688">
        <v>4</v>
      </c>
      <c r="G22" s="688" t="s">
        <v>2165</v>
      </c>
      <c r="H22" s="708" t="s">
        <v>1383</v>
      </c>
      <c r="I22" s="679">
        <v>371026</v>
      </c>
      <c r="J22" s="679">
        <v>0</v>
      </c>
      <c r="K22" s="679">
        <v>0</v>
      </c>
      <c r="L22" s="679">
        <v>0</v>
      </c>
      <c r="M22" s="679">
        <v>0</v>
      </c>
      <c r="N22" s="679">
        <v>50000</v>
      </c>
      <c r="O22" s="679">
        <v>321026</v>
      </c>
      <c r="P22" s="679">
        <v>542.53411219999998</v>
      </c>
      <c r="Q22" s="679">
        <v>738.35980000000006</v>
      </c>
      <c r="R22" s="697">
        <v>1.18877E-3</v>
      </c>
      <c r="S22" s="697">
        <v>1.1659068005471875E-3</v>
      </c>
      <c r="T22" s="697">
        <v>0.88436914600550898</v>
      </c>
      <c r="U22" s="688"/>
      <c r="V22" s="679">
        <v>1968553</v>
      </c>
      <c r="W22" s="688"/>
      <c r="X22" s="697">
        <v>0</v>
      </c>
      <c r="Y22" s="688"/>
      <c r="Z22" s="688"/>
      <c r="AA22" s="688"/>
      <c r="AB22" s="697" t="s">
        <v>1954</v>
      </c>
      <c r="AC22" s="835"/>
      <c r="AD22" s="688"/>
    </row>
    <row r="23" spans="1:30" hidden="1">
      <c r="A23" s="515">
        <v>30</v>
      </c>
      <c r="B23" s="515" t="s">
        <v>1003</v>
      </c>
      <c r="C23" s="688">
        <v>11</v>
      </c>
      <c r="D23" s="688" t="s">
        <v>1009</v>
      </c>
      <c r="E23" s="688" t="s">
        <v>1855</v>
      </c>
      <c r="F23" s="688">
        <v>4</v>
      </c>
      <c r="G23" s="688" t="s">
        <v>2165</v>
      </c>
      <c r="H23" s="708" t="s">
        <v>1010</v>
      </c>
      <c r="I23" s="679">
        <v>556752</v>
      </c>
      <c r="J23" s="679">
        <v>0</v>
      </c>
      <c r="K23" s="679">
        <v>0</v>
      </c>
      <c r="L23" s="679">
        <v>0</v>
      </c>
      <c r="M23" s="679">
        <v>0</v>
      </c>
      <c r="N23" s="679">
        <v>184000</v>
      </c>
      <c r="O23" s="679">
        <v>372752</v>
      </c>
      <c r="P23" s="679">
        <v>178.9209208</v>
      </c>
      <c r="Q23" s="679">
        <v>764.14159999999993</v>
      </c>
      <c r="R23" s="697">
        <v>1.23028E-3</v>
      </c>
      <c r="S23" s="697">
        <v>1.2066175433995848E-3</v>
      </c>
      <c r="T23" s="697">
        <v>0.82539387296420497</v>
      </c>
      <c r="U23" s="688"/>
      <c r="V23" s="679">
        <v>39241449.229999997</v>
      </c>
      <c r="W23" s="688"/>
      <c r="X23" s="697">
        <v>0</v>
      </c>
      <c r="Y23" s="688"/>
      <c r="Z23" s="688"/>
      <c r="AA23" s="688"/>
      <c r="AB23" s="697" t="s">
        <v>1954</v>
      </c>
      <c r="AC23" s="835"/>
      <c r="AD23" s="688"/>
    </row>
    <row r="24" spans="1:30" hidden="1">
      <c r="C24" s="688"/>
      <c r="D24" s="688"/>
      <c r="E24" s="688"/>
      <c r="F24" s="688"/>
      <c r="G24" s="701" t="s">
        <v>2166</v>
      </c>
      <c r="H24" s="710"/>
      <c r="I24" s="492">
        <v>2761358</v>
      </c>
      <c r="J24" s="492">
        <v>0</v>
      </c>
      <c r="K24" s="492">
        <v>0</v>
      </c>
      <c r="L24" s="492">
        <v>0</v>
      </c>
      <c r="M24" s="649">
        <v>0</v>
      </c>
      <c r="N24" s="492">
        <v>679000</v>
      </c>
      <c r="O24" s="492">
        <v>2082358</v>
      </c>
      <c r="P24" s="492">
        <v>7268.7284330000002</v>
      </c>
      <c r="Q24" s="492">
        <v>64388.182600000007</v>
      </c>
      <c r="R24" s="493">
        <v>0.10366628</v>
      </c>
      <c r="S24" s="493">
        <v>0.10167213866222688</v>
      </c>
      <c r="T24" s="626"/>
      <c r="U24" s="688"/>
      <c r="V24" s="679">
        <v>81649963.349999994</v>
      </c>
      <c r="W24" s="688">
        <v>0</v>
      </c>
      <c r="X24" s="697">
        <v>0</v>
      </c>
      <c r="Y24" s="688">
        <v>0</v>
      </c>
      <c r="Z24" s="688">
        <v>0</v>
      </c>
      <c r="AA24" s="688">
        <v>0</v>
      </c>
      <c r="AB24" s="697">
        <v>0</v>
      </c>
      <c r="AC24" s="835">
        <v>0</v>
      </c>
      <c r="AD24" s="688">
        <v>0</v>
      </c>
    </row>
    <row r="25" spans="1:30" hidden="1">
      <c r="C25" s="688"/>
      <c r="D25" s="688"/>
      <c r="E25" s="688"/>
      <c r="F25" s="688"/>
      <c r="G25" s="701"/>
      <c r="H25" s="693" t="s">
        <v>2167</v>
      </c>
      <c r="I25" s="625"/>
      <c r="J25" s="625"/>
      <c r="K25" s="625"/>
      <c r="L25" s="625"/>
      <c r="M25" s="679"/>
      <c r="N25" s="625"/>
      <c r="O25" s="625"/>
      <c r="P25" s="625"/>
      <c r="Q25" s="625"/>
      <c r="R25" s="626"/>
      <c r="S25" s="626"/>
      <c r="T25" s="626"/>
      <c r="U25" s="688"/>
      <c r="V25" s="679"/>
      <c r="W25" s="688"/>
      <c r="X25" s="697"/>
      <c r="Y25" s="688"/>
      <c r="Z25" s="688"/>
      <c r="AA25" s="688"/>
      <c r="AB25" s="697"/>
      <c r="AC25" s="835"/>
      <c r="AD25" s="688"/>
    </row>
    <row r="26" spans="1:30" hidden="1">
      <c r="A26" s="515">
        <v>30</v>
      </c>
      <c r="B26" s="515" t="s">
        <v>1003</v>
      </c>
      <c r="C26" s="688">
        <v>12</v>
      </c>
      <c r="D26" s="688" t="s">
        <v>1360</v>
      </c>
      <c r="E26" s="688" t="s">
        <v>1846</v>
      </c>
      <c r="F26" s="688">
        <v>5</v>
      </c>
      <c r="G26" s="688" t="s">
        <v>2167</v>
      </c>
      <c r="H26" s="708" t="s">
        <v>1361</v>
      </c>
      <c r="I26" s="679">
        <v>663832</v>
      </c>
      <c r="J26" s="679">
        <v>0</v>
      </c>
      <c r="K26" s="679">
        <v>0</v>
      </c>
      <c r="L26" s="679">
        <v>0</v>
      </c>
      <c r="M26" s="679">
        <v>0</v>
      </c>
      <c r="N26" s="679">
        <v>0</v>
      </c>
      <c r="O26" s="679">
        <v>663832</v>
      </c>
      <c r="P26" s="679">
        <v>431.49108000000001</v>
      </c>
      <c r="Q26" s="679">
        <v>1427.2388000000001</v>
      </c>
      <c r="R26" s="697">
        <v>2.29788E-3</v>
      </c>
      <c r="S26" s="697">
        <v>2.2536809600479431E-3</v>
      </c>
      <c r="T26" s="697">
        <v>4.4332901467897203</v>
      </c>
      <c r="U26" s="688"/>
      <c r="V26" s="679">
        <v>4019204.16</v>
      </c>
      <c r="W26" s="688"/>
      <c r="X26" s="697">
        <v>0</v>
      </c>
      <c r="Y26" s="688"/>
      <c r="Z26" s="688"/>
      <c r="AA26" s="688"/>
      <c r="AB26" s="697" t="s">
        <v>1954</v>
      </c>
      <c r="AC26" s="835"/>
      <c r="AD26" s="688"/>
    </row>
    <row r="27" spans="1:30" hidden="1">
      <c r="A27" s="515">
        <v>30</v>
      </c>
      <c r="B27" s="515" t="s">
        <v>1003</v>
      </c>
      <c r="C27" s="688">
        <v>13</v>
      </c>
      <c r="D27" s="688" t="s">
        <v>1362</v>
      </c>
      <c r="E27" s="688" t="s">
        <v>1847</v>
      </c>
      <c r="F27" s="688">
        <v>5</v>
      </c>
      <c r="G27" s="688" t="s">
        <v>2167</v>
      </c>
      <c r="H27" s="708" t="s">
        <v>1363</v>
      </c>
      <c r="I27" s="679">
        <v>3988559</v>
      </c>
      <c r="J27" s="679">
        <v>0</v>
      </c>
      <c r="K27" s="679">
        <v>0</v>
      </c>
      <c r="L27" s="679">
        <v>0</v>
      </c>
      <c r="M27" s="679">
        <v>0</v>
      </c>
      <c r="N27" s="679">
        <v>0</v>
      </c>
      <c r="O27" s="679">
        <v>3988559</v>
      </c>
      <c r="P27" s="679">
        <v>7224.9314175000009</v>
      </c>
      <c r="Q27" s="679">
        <v>9014.1433400000005</v>
      </c>
      <c r="R27" s="697">
        <v>1.451296E-2</v>
      </c>
      <c r="S27" s="697">
        <v>1.4233780090970743E-2</v>
      </c>
      <c r="T27" s="697">
        <v>1.2597699820694199</v>
      </c>
      <c r="U27" s="688"/>
      <c r="V27" s="679" t="e">
        <v>#N/A</v>
      </c>
      <c r="W27" s="688"/>
      <c r="X27" s="697">
        <v>0</v>
      </c>
      <c r="Y27" s="688"/>
      <c r="Z27" s="688"/>
      <c r="AA27" s="688"/>
      <c r="AB27" s="697" t="e">
        <v>#N/A</v>
      </c>
      <c r="AC27" s="835"/>
      <c r="AD27" s="688"/>
    </row>
    <row r="28" spans="1:30" hidden="1">
      <c r="A28" s="515">
        <v>30</v>
      </c>
      <c r="B28" s="515" t="s">
        <v>1003</v>
      </c>
      <c r="C28" s="688">
        <v>14</v>
      </c>
      <c r="D28" s="688" t="s">
        <v>1005</v>
      </c>
      <c r="E28" s="688" t="s">
        <v>1848</v>
      </c>
      <c r="F28" s="688">
        <v>5</v>
      </c>
      <c r="G28" s="688" t="s">
        <v>2167</v>
      </c>
      <c r="H28" s="708" t="s">
        <v>1364</v>
      </c>
      <c r="I28" s="679">
        <v>2368064</v>
      </c>
      <c r="J28" s="679">
        <v>0</v>
      </c>
      <c r="K28" s="679">
        <v>0</v>
      </c>
      <c r="L28" s="679">
        <v>0</v>
      </c>
      <c r="M28" s="679">
        <v>0</v>
      </c>
      <c r="N28" s="679">
        <v>490000</v>
      </c>
      <c r="O28" s="679">
        <v>1878064</v>
      </c>
      <c r="P28" s="679">
        <v>1427.3286257</v>
      </c>
      <c r="Q28" s="679">
        <v>2685.6315199999999</v>
      </c>
      <c r="R28" s="697">
        <v>4.3239200000000002E-3</v>
      </c>
      <c r="S28" s="697">
        <v>4.2407455727300975E-3</v>
      </c>
      <c r="T28" s="697">
        <v>2.9977366104064802</v>
      </c>
      <c r="U28" s="688"/>
      <c r="V28" s="679">
        <v>16246805.68</v>
      </c>
      <c r="W28" s="688"/>
      <c r="X28" s="697">
        <v>0</v>
      </c>
      <c r="Y28" s="688"/>
      <c r="Z28" s="688"/>
      <c r="AA28" s="688"/>
      <c r="AB28" s="697" t="s">
        <v>1954</v>
      </c>
      <c r="AC28" s="835"/>
      <c r="AD28" s="688"/>
    </row>
    <row r="29" spans="1:30" hidden="1">
      <c r="A29" s="515">
        <v>30</v>
      </c>
      <c r="B29" s="515" t="s">
        <v>1003</v>
      </c>
      <c r="C29" s="688">
        <v>15</v>
      </c>
      <c r="D29" s="688" t="s">
        <v>1006</v>
      </c>
      <c r="E29" s="688" t="s">
        <v>1585</v>
      </c>
      <c r="F29" s="688">
        <v>5</v>
      </c>
      <c r="G29" s="688" t="s">
        <v>2167</v>
      </c>
      <c r="H29" s="708" t="s">
        <v>2227</v>
      </c>
      <c r="I29" s="679">
        <v>8271554</v>
      </c>
      <c r="J29" s="679">
        <v>0</v>
      </c>
      <c r="K29" s="679">
        <v>0</v>
      </c>
      <c r="L29" s="679">
        <v>0</v>
      </c>
      <c r="M29" s="679">
        <v>0</v>
      </c>
      <c r="N29" s="679">
        <v>0</v>
      </c>
      <c r="O29" s="679">
        <v>8271554</v>
      </c>
      <c r="P29" s="679">
        <v>1654.3112800000001</v>
      </c>
      <c r="Q29" s="679">
        <v>12820.9087</v>
      </c>
      <c r="R29" s="697">
        <v>2.0641929999999999E-2</v>
      </c>
      <c r="S29" s="697">
        <v>2.024485168683967E-2</v>
      </c>
      <c r="T29" s="697">
        <v>2.9036557072794298</v>
      </c>
      <c r="U29" s="688"/>
      <c r="V29" s="679">
        <v>20399309.449999999</v>
      </c>
      <c r="W29" s="688"/>
      <c r="X29" s="697">
        <v>0</v>
      </c>
      <c r="Y29" s="688"/>
      <c r="Z29" s="688"/>
      <c r="AA29" s="688"/>
      <c r="AB29" s="697" t="s">
        <v>1954</v>
      </c>
      <c r="AC29" s="835"/>
      <c r="AD29" s="688"/>
    </row>
    <row r="30" spans="1:30" hidden="1">
      <c r="A30" s="515">
        <v>30</v>
      </c>
      <c r="B30" s="515" t="s">
        <v>1003</v>
      </c>
      <c r="C30" s="688">
        <v>16</v>
      </c>
      <c r="D30" s="688" t="s">
        <v>1365</v>
      </c>
      <c r="E30" s="688" t="s">
        <v>1849</v>
      </c>
      <c r="F30" s="688">
        <v>5</v>
      </c>
      <c r="G30" s="688" t="s">
        <v>2167</v>
      </c>
      <c r="H30" s="708" t="s">
        <v>1366</v>
      </c>
      <c r="I30" s="679">
        <v>6433579</v>
      </c>
      <c r="J30" s="679">
        <v>0</v>
      </c>
      <c r="K30" s="679">
        <v>0</v>
      </c>
      <c r="L30" s="679">
        <v>0</v>
      </c>
      <c r="M30" s="679">
        <v>0</v>
      </c>
      <c r="N30" s="679">
        <v>1429000</v>
      </c>
      <c r="O30" s="679">
        <v>5004579</v>
      </c>
      <c r="P30" s="679">
        <v>4504.1212629000001</v>
      </c>
      <c r="Q30" s="679">
        <v>8157.4637699999994</v>
      </c>
      <c r="R30" s="697">
        <v>1.313368E-2</v>
      </c>
      <c r="S30" s="697">
        <v>1.2881040496327533E-2</v>
      </c>
      <c r="T30" s="697">
        <v>2.3595085585938098</v>
      </c>
      <c r="U30" s="688"/>
      <c r="V30" s="679">
        <v>77968223.230000004</v>
      </c>
      <c r="W30" s="688"/>
      <c r="X30" s="697">
        <v>0</v>
      </c>
      <c r="Y30" s="688"/>
      <c r="Z30" s="688"/>
      <c r="AA30" s="688"/>
      <c r="AB30" s="697" t="s">
        <v>1954</v>
      </c>
      <c r="AC30" s="835"/>
      <c r="AD30" s="688"/>
    </row>
    <row r="31" spans="1:30" hidden="1">
      <c r="A31" s="515">
        <v>17</v>
      </c>
      <c r="B31" s="515" t="s">
        <v>1003</v>
      </c>
      <c r="C31" s="688">
        <v>17</v>
      </c>
      <c r="D31" s="688" t="s">
        <v>1369</v>
      </c>
      <c r="E31" s="688" t="s">
        <v>1904</v>
      </c>
      <c r="F31" s="688">
        <v>5</v>
      </c>
      <c r="G31" s="688" t="s">
        <v>2167</v>
      </c>
      <c r="H31" s="708" t="s">
        <v>836</v>
      </c>
      <c r="I31" s="679">
        <v>98518</v>
      </c>
      <c r="J31" s="679">
        <v>0</v>
      </c>
      <c r="K31" s="679">
        <v>0</v>
      </c>
      <c r="L31" s="679">
        <v>0</v>
      </c>
      <c r="M31" s="679">
        <v>0</v>
      </c>
      <c r="N31" s="679">
        <v>0</v>
      </c>
      <c r="O31" s="679">
        <v>98518</v>
      </c>
      <c r="P31" s="679">
        <v>0</v>
      </c>
      <c r="Q31" s="679">
        <v>0</v>
      </c>
      <c r="R31" s="697">
        <v>0</v>
      </c>
      <c r="S31" s="697">
        <v>0</v>
      </c>
      <c r="T31" s="697">
        <v>0.60317265953603905</v>
      </c>
      <c r="U31" s="688"/>
      <c r="V31" s="679">
        <v>988952.06</v>
      </c>
      <c r="W31" s="688"/>
      <c r="X31" s="697">
        <v>0</v>
      </c>
      <c r="Y31" s="688"/>
      <c r="Z31" s="688"/>
      <c r="AA31" s="688"/>
      <c r="AB31" s="697" t="s">
        <v>1954</v>
      </c>
      <c r="AC31" s="835" t="s">
        <v>2226</v>
      </c>
      <c r="AD31" s="688"/>
    </row>
    <row r="32" spans="1:30" hidden="1">
      <c r="A32" s="515">
        <v>30</v>
      </c>
      <c r="B32" s="515" t="s">
        <v>1003</v>
      </c>
      <c r="C32" s="688">
        <v>18</v>
      </c>
      <c r="D32" s="688" t="s">
        <v>1372</v>
      </c>
      <c r="E32" s="688" t="s">
        <v>1850</v>
      </c>
      <c r="F32" s="688">
        <v>5</v>
      </c>
      <c r="G32" s="688" t="s">
        <v>2167</v>
      </c>
      <c r="H32" s="708" t="s">
        <v>1373</v>
      </c>
      <c r="I32" s="679">
        <v>1775606</v>
      </c>
      <c r="J32" s="679">
        <v>0</v>
      </c>
      <c r="K32" s="679">
        <v>0</v>
      </c>
      <c r="L32" s="679">
        <v>0</v>
      </c>
      <c r="M32" s="679">
        <v>0</v>
      </c>
      <c r="N32" s="679">
        <v>0</v>
      </c>
      <c r="O32" s="679">
        <v>1775606</v>
      </c>
      <c r="P32" s="679">
        <v>0</v>
      </c>
      <c r="Q32" s="679">
        <v>0</v>
      </c>
      <c r="R32" s="697">
        <v>0</v>
      </c>
      <c r="S32" s="697">
        <v>0</v>
      </c>
      <c r="T32" s="697">
        <v>3.49391184573002</v>
      </c>
      <c r="U32" s="688"/>
      <c r="V32" s="679">
        <v>10594362.41</v>
      </c>
      <c r="W32" s="688"/>
      <c r="X32" s="697">
        <v>0</v>
      </c>
      <c r="Y32" s="688"/>
      <c r="Z32" s="688"/>
      <c r="AA32" s="688"/>
      <c r="AB32" s="697" t="s">
        <v>1954</v>
      </c>
      <c r="AC32" s="835" t="s">
        <v>2226</v>
      </c>
      <c r="AD32" s="688"/>
    </row>
    <row r="33" spans="1:30" hidden="1">
      <c r="A33" s="515">
        <v>30</v>
      </c>
      <c r="B33" s="515" t="s">
        <v>1003</v>
      </c>
      <c r="C33" s="688">
        <v>19</v>
      </c>
      <c r="D33" s="688" t="s">
        <v>1374</v>
      </c>
      <c r="E33" s="688" t="s">
        <v>1851</v>
      </c>
      <c r="F33" s="688">
        <v>5</v>
      </c>
      <c r="G33" s="688" t="s">
        <v>2167</v>
      </c>
      <c r="H33" s="708" t="s">
        <v>1375</v>
      </c>
      <c r="I33" s="679">
        <v>993701</v>
      </c>
      <c r="J33" s="679">
        <v>0</v>
      </c>
      <c r="K33" s="679">
        <v>0</v>
      </c>
      <c r="L33" s="679">
        <v>0</v>
      </c>
      <c r="M33" s="679">
        <v>0</v>
      </c>
      <c r="N33" s="679">
        <v>75000</v>
      </c>
      <c r="O33" s="679">
        <v>918701</v>
      </c>
      <c r="P33" s="679">
        <v>3702.3654460999996</v>
      </c>
      <c r="Q33" s="679">
        <v>16499.86996</v>
      </c>
      <c r="R33" s="697">
        <v>2.6565129999999999E-2</v>
      </c>
      <c r="S33" s="697">
        <v>2.6054114260430011E-2</v>
      </c>
      <c r="T33" s="697">
        <v>0.12036141662888</v>
      </c>
      <c r="U33" s="688"/>
      <c r="V33" s="679">
        <v>27565785.300000001</v>
      </c>
      <c r="W33" s="688"/>
      <c r="X33" s="697">
        <v>0</v>
      </c>
      <c r="Y33" s="688"/>
      <c r="Z33" s="688"/>
      <c r="AA33" s="688"/>
      <c r="AB33" s="697" t="s">
        <v>1954</v>
      </c>
      <c r="AC33" s="835"/>
      <c r="AD33" s="688"/>
    </row>
    <row r="34" spans="1:30" hidden="1">
      <c r="A34" s="515">
        <v>30</v>
      </c>
      <c r="B34" s="515" t="s">
        <v>1003</v>
      </c>
      <c r="C34" s="688">
        <v>20</v>
      </c>
      <c r="D34" s="515" t="s">
        <v>2228</v>
      </c>
      <c r="E34" s="688" t="s">
        <v>2229</v>
      </c>
      <c r="F34" s="688">
        <v>5</v>
      </c>
      <c r="G34" s="688" t="s">
        <v>2167</v>
      </c>
      <c r="H34" s="708" t="s">
        <v>2230</v>
      </c>
      <c r="I34" s="679">
        <v>0</v>
      </c>
      <c r="J34" s="679">
        <v>0</v>
      </c>
      <c r="K34" s="679">
        <v>0</v>
      </c>
      <c r="L34" s="679">
        <v>188740</v>
      </c>
      <c r="M34" s="679">
        <v>0</v>
      </c>
      <c r="N34" s="679">
        <v>0</v>
      </c>
      <c r="O34" s="679">
        <v>188740</v>
      </c>
      <c r="P34" s="679">
        <v>0</v>
      </c>
      <c r="Q34" s="679">
        <v>1506.1451999999999</v>
      </c>
      <c r="R34" s="697">
        <v>2.4249200000000001E-3</v>
      </c>
      <c r="S34" s="697">
        <v>2.3782780851442668E-3</v>
      </c>
      <c r="T34" s="697">
        <v>0.12</v>
      </c>
      <c r="U34" s="688"/>
      <c r="V34" s="679" t="e">
        <v>#N/A</v>
      </c>
      <c r="W34" s="688"/>
      <c r="X34" s="697">
        <v>0</v>
      </c>
      <c r="Y34" s="688"/>
      <c r="Z34" s="688"/>
      <c r="AA34" s="688"/>
      <c r="AB34" s="697" t="e">
        <v>#N/A</v>
      </c>
      <c r="AC34" s="835"/>
      <c r="AD34" s="688"/>
    </row>
    <row r="35" spans="1:30" hidden="1">
      <c r="A35" s="515">
        <v>30</v>
      </c>
      <c r="B35" s="515" t="s">
        <v>1003</v>
      </c>
      <c r="C35" s="688">
        <v>21</v>
      </c>
      <c r="D35" s="688" t="s">
        <v>1378</v>
      </c>
      <c r="E35" s="688" t="s">
        <v>1854</v>
      </c>
      <c r="F35" s="688">
        <v>5</v>
      </c>
      <c r="G35" s="688" t="s">
        <v>2167</v>
      </c>
      <c r="H35" s="708" t="s">
        <v>1379</v>
      </c>
      <c r="I35" s="679">
        <v>326292</v>
      </c>
      <c r="J35" s="679">
        <v>0</v>
      </c>
      <c r="K35" s="679">
        <v>0</v>
      </c>
      <c r="L35" s="679">
        <v>0</v>
      </c>
      <c r="M35" s="679">
        <v>0</v>
      </c>
      <c r="N35" s="679">
        <v>0</v>
      </c>
      <c r="O35" s="679">
        <v>326292</v>
      </c>
      <c r="P35" s="679">
        <v>0</v>
      </c>
      <c r="Q35" s="679">
        <v>0</v>
      </c>
      <c r="R35" s="697">
        <v>0</v>
      </c>
      <c r="S35" s="697">
        <v>0</v>
      </c>
      <c r="T35" s="697">
        <v>3.2629199999999998</v>
      </c>
      <c r="U35" s="688"/>
      <c r="V35" s="679">
        <v>3510080.93</v>
      </c>
      <c r="W35" s="688"/>
      <c r="X35" s="697">
        <v>0</v>
      </c>
      <c r="Y35" s="688"/>
      <c r="Z35" s="688"/>
      <c r="AA35" s="688"/>
      <c r="AB35" s="697" t="s">
        <v>1954</v>
      </c>
      <c r="AC35" s="835" t="s">
        <v>2226</v>
      </c>
      <c r="AD35" s="688"/>
    </row>
    <row r="36" spans="1:30" hidden="1">
      <c r="A36" s="515">
        <v>30</v>
      </c>
      <c r="B36" s="515" t="s">
        <v>1003</v>
      </c>
      <c r="C36" s="688">
        <v>22</v>
      </c>
      <c r="D36" s="688" t="s">
        <v>1380</v>
      </c>
      <c r="E36" s="688" t="s">
        <v>1856</v>
      </c>
      <c r="F36" s="688">
        <v>5</v>
      </c>
      <c r="G36" s="688" t="s">
        <v>2167</v>
      </c>
      <c r="H36" s="708" t="s">
        <v>1381</v>
      </c>
      <c r="I36" s="679">
        <v>2262698</v>
      </c>
      <c r="J36" s="679">
        <v>0</v>
      </c>
      <c r="K36" s="679">
        <v>0</v>
      </c>
      <c r="L36" s="679">
        <v>0</v>
      </c>
      <c r="M36" s="679">
        <v>0</v>
      </c>
      <c r="N36" s="679">
        <v>0</v>
      </c>
      <c r="O36" s="679">
        <v>2262698</v>
      </c>
      <c r="P36" s="679">
        <v>2828.3720033</v>
      </c>
      <c r="Q36" s="679">
        <v>5792.5068799999999</v>
      </c>
      <c r="R36" s="697">
        <v>9.3260500000000007E-3</v>
      </c>
      <c r="S36" s="697">
        <v>9.1466560931518365E-3</v>
      </c>
      <c r="T36" s="697">
        <v>4.3992604056492199</v>
      </c>
      <c r="U36" s="688"/>
      <c r="V36" s="679">
        <v>16233569.52</v>
      </c>
      <c r="W36" s="688"/>
      <c r="X36" s="697">
        <v>0</v>
      </c>
      <c r="Y36" s="688"/>
      <c r="Z36" s="688"/>
      <c r="AA36" s="688"/>
      <c r="AB36" s="697" t="s">
        <v>1954</v>
      </c>
      <c r="AC36" s="835"/>
      <c r="AD36" s="688"/>
    </row>
    <row r="37" spans="1:30" hidden="1">
      <c r="C37" s="688"/>
      <c r="D37" s="688"/>
      <c r="E37" s="688"/>
      <c r="F37" s="688"/>
      <c r="G37" s="701" t="s">
        <v>2168</v>
      </c>
      <c r="H37" s="710"/>
      <c r="I37" s="492">
        <v>27182403</v>
      </c>
      <c r="J37" s="492">
        <v>0</v>
      </c>
      <c r="K37" s="492">
        <v>0</v>
      </c>
      <c r="L37" s="492">
        <v>188740</v>
      </c>
      <c r="M37" s="649">
        <v>0</v>
      </c>
      <c r="N37" s="492">
        <v>1994000</v>
      </c>
      <c r="O37" s="492">
        <v>25377143</v>
      </c>
      <c r="P37" s="492">
        <v>21772.921115499998</v>
      </c>
      <c r="Q37" s="492">
        <v>57903.908169999995</v>
      </c>
      <c r="R37" s="493">
        <v>9.3226470000000006E-2</v>
      </c>
      <c r="S37" s="493">
        <v>9.1433147245642096E-2</v>
      </c>
      <c r="T37" s="626"/>
      <c r="U37" s="688"/>
      <c r="V37" s="679" t="e">
        <v>#N/A</v>
      </c>
      <c r="W37" s="688">
        <v>0</v>
      </c>
      <c r="X37" s="697">
        <v>0</v>
      </c>
      <c r="Y37" s="688">
        <v>0</v>
      </c>
      <c r="Z37" s="688">
        <v>0</v>
      </c>
      <c r="AA37" s="688">
        <v>0</v>
      </c>
      <c r="AB37" s="697" t="e">
        <v>#N/A</v>
      </c>
      <c r="AC37" s="835">
        <v>0</v>
      </c>
      <c r="AD37" s="688">
        <v>0</v>
      </c>
    </row>
    <row r="38" spans="1:30" hidden="1">
      <c r="C38" s="688"/>
      <c r="D38" s="688"/>
      <c r="E38" s="688"/>
      <c r="F38" s="688"/>
      <c r="G38" s="701"/>
      <c r="H38" s="693" t="s">
        <v>2169</v>
      </c>
      <c r="I38" s="625"/>
      <c r="J38" s="625"/>
      <c r="K38" s="625"/>
      <c r="L38" s="625"/>
      <c r="M38" s="679"/>
      <c r="N38" s="625"/>
      <c r="O38" s="625"/>
      <c r="P38" s="625"/>
      <c r="Q38" s="625"/>
      <c r="R38" s="626"/>
      <c r="S38" s="626"/>
      <c r="T38" s="626"/>
      <c r="U38" s="688"/>
      <c r="V38" s="679"/>
      <c r="W38" s="688"/>
      <c r="X38" s="697"/>
      <c r="Y38" s="688"/>
      <c r="Z38" s="688"/>
      <c r="AA38" s="688"/>
      <c r="AB38" s="697"/>
      <c r="AC38" s="835"/>
      <c r="AD38" s="688"/>
    </row>
    <row r="39" spans="1:30" hidden="1">
      <c r="A39" s="515">
        <v>26</v>
      </c>
      <c r="B39" s="515" t="s">
        <v>986</v>
      </c>
      <c r="C39" s="688">
        <v>23</v>
      </c>
      <c r="D39" s="688" t="s">
        <v>987</v>
      </c>
      <c r="E39" s="688" t="s">
        <v>1579</v>
      </c>
      <c r="F39" s="688">
        <v>6</v>
      </c>
      <c r="G39" s="688" t="s">
        <v>2169</v>
      </c>
      <c r="H39" s="708" t="s">
        <v>817</v>
      </c>
      <c r="I39" s="679">
        <v>1864104</v>
      </c>
      <c r="J39" s="679">
        <v>0</v>
      </c>
      <c r="K39" s="679">
        <v>0</v>
      </c>
      <c r="L39" s="679">
        <v>0</v>
      </c>
      <c r="M39" s="679">
        <v>0</v>
      </c>
      <c r="N39" s="679">
        <v>185400</v>
      </c>
      <c r="O39" s="679">
        <v>1678704</v>
      </c>
      <c r="P39" s="679">
        <v>106434.59247439999</v>
      </c>
      <c r="Q39" s="679">
        <v>156119.47200000001</v>
      </c>
      <c r="R39" s="697">
        <v>0.25135554999999998</v>
      </c>
      <c r="S39" s="697">
        <v>0.24652040116842255</v>
      </c>
      <c r="T39" s="697">
        <v>0.14660225393332699</v>
      </c>
      <c r="U39" s="688"/>
      <c r="V39" s="679">
        <v>61352802.640000001</v>
      </c>
      <c r="W39" s="688"/>
      <c r="X39" s="697">
        <v>0</v>
      </c>
      <c r="Y39" s="688"/>
      <c r="Z39" s="688"/>
      <c r="AA39" s="688"/>
      <c r="AB39" s="697" t="s">
        <v>1954</v>
      </c>
      <c r="AC39" s="835"/>
      <c r="AD39" s="688"/>
    </row>
    <row r="40" spans="1:30" hidden="1">
      <c r="A40" s="515">
        <v>26</v>
      </c>
      <c r="B40" s="515" t="s">
        <v>986</v>
      </c>
      <c r="C40" s="688">
        <v>24</v>
      </c>
      <c r="D40" s="688" t="s">
        <v>988</v>
      </c>
      <c r="E40" s="688" t="s">
        <v>1826</v>
      </c>
      <c r="F40" s="688">
        <v>6</v>
      </c>
      <c r="G40" s="688" t="s">
        <v>2169</v>
      </c>
      <c r="H40" s="708" t="s">
        <v>818</v>
      </c>
      <c r="I40" s="679">
        <v>30034856</v>
      </c>
      <c r="J40" s="679">
        <v>0</v>
      </c>
      <c r="K40" s="679">
        <v>0</v>
      </c>
      <c r="L40" s="679">
        <v>0</v>
      </c>
      <c r="M40" s="679">
        <v>0</v>
      </c>
      <c r="N40" s="679">
        <v>2304500</v>
      </c>
      <c r="O40" s="679">
        <v>27730356</v>
      </c>
      <c r="P40" s="679">
        <v>253420.50975189998</v>
      </c>
      <c r="Q40" s="679">
        <v>604799.06435999996</v>
      </c>
      <c r="R40" s="697">
        <v>0.97373887999999997</v>
      </c>
      <c r="S40" s="697">
        <v>0.95500776464523141</v>
      </c>
      <c r="T40" s="697">
        <v>2.2003676860038599</v>
      </c>
      <c r="U40" s="688"/>
      <c r="V40" s="679">
        <v>817223734.5</v>
      </c>
      <c r="W40" s="688"/>
      <c r="X40" s="697">
        <v>0</v>
      </c>
      <c r="Y40" s="688"/>
      <c r="Z40" s="688"/>
      <c r="AA40" s="688"/>
      <c r="AB40" s="697" t="s">
        <v>1954</v>
      </c>
      <c r="AC40" s="835"/>
      <c r="AD40" s="688"/>
    </row>
    <row r="41" spans="1:30" hidden="1">
      <c r="A41" s="515">
        <v>26</v>
      </c>
      <c r="B41" s="515" t="s">
        <v>986</v>
      </c>
      <c r="C41" s="688">
        <v>25</v>
      </c>
      <c r="D41" s="688" t="s">
        <v>1829</v>
      </c>
      <c r="E41" s="688" t="s">
        <v>1830</v>
      </c>
      <c r="F41" s="688">
        <v>6</v>
      </c>
      <c r="G41" s="688" t="s">
        <v>2169</v>
      </c>
      <c r="H41" s="708" t="s">
        <v>989</v>
      </c>
      <c r="I41" s="679">
        <v>1438409</v>
      </c>
      <c r="J41" s="679">
        <v>0</v>
      </c>
      <c r="K41" s="679">
        <v>0</v>
      </c>
      <c r="L41" s="679">
        <v>0</v>
      </c>
      <c r="M41" s="679">
        <v>0</v>
      </c>
      <c r="N41" s="679">
        <v>175000</v>
      </c>
      <c r="O41" s="679">
        <v>1263409</v>
      </c>
      <c r="P41" s="679">
        <v>14366.8935738</v>
      </c>
      <c r="Q41" s="679">
        <v>31496.786370000002</v>
      </c>
      <c r="R41" s="697">
        <v>5.0710470000000001E-2</v>
      </c>
      <c r="S41" s="697">
        <v>4.973499020960373E-2</v>
      </c>
      <c r="T41" s="697">
        <v>9.3644376118615702E-2</v>
      </c>
      <c r="U41" s="688"/>
      <c r="V41" s="679" t="e">
        <v>#N/A</v>
      </c>
      <c r="W41" s="688"/>
      <c r="X41" s="697">
        <v>0</v>
      </c>
      <c r="Y41" s="688"/>
      <c r="Z41" s="688"/>
      <c r="AA41" s="688"/>
      <c r="AB41" s="697" t="e">
        <v>#N/A</v>
      </c>
      <c r="AC41" s="835"/>
      <c r="AD41" s="688"/>
    </row>
    <row r="42" spans="1:30" hidden="1">
      <c r="A42" s="515">
        <v>26</v>
      </c>
      <c r="B42" s="515" t="s">
        <v>986</v>
      </c>
      <c r="C42" s="688">
        <v>26</v>
      </c>
      <c r="D42" s="688" t="s">
        <v>1827</v>
      </c>
      <c r="E42" s="688" t="s">
        <v>1828</v>
      </c>
      <c r="F42" s="688">
        <v>6</v>
      </c>
      <c r="G42" s="688" t="s">
        <v>2169</v>
      </c>
      <c r="H42" s="708" t="s">
        <v>990</v>
      </c>
      <c r="I42" s="679">
        <v>84316829</v>
      </c>
      <c r="J42" s="679">
        <v>0</v>
      </c>
      <c r="K42" s="679">
        <v>0</v>
      </c>
      <c r="L42" s="679">
        <v>0</v>
      </c>
      <c r="M42" s="679">
        <v>0</v>
      </c>
      <c r="N42" s="679">
        <v>4148500</v>
      </c>
      <c r="O42" s="679">
        <v>80168329</v>
      </c>
      <c r="P42" s="679">
        <v>865605.27768239996</v>
      </c>
      <c r="Q42" s="679">
        <v>3335002.4864000003</v>
      </c>
      <c r="R42" s="697">
        <v>5.36942231</v>
      </c>
      <c r="S42" s="697">
        <v>5.2661345847045569</v>
      </c>
      <c r="T42" s="697">
        <v>7.2131093099005996</v>
      </c>
      <c r="U42" s="688"/>
      <c r="V42" s="679">
        <v>1061279981</v>
      </c>
      <c r="W42" s="688"/>
      <c r="X42" s="697">
        <v>0</v>
      </c>
      <c r="Y42" s="688"/>
      <c r="Z42" s="688"/>
      <c r="AA42" s="688"/>
      <c r="AB42" s="697" t="s">
        <v>1954</v>
      </c>
      <c r="AC42" s="835"/>
      <c r="AD42" s="688"/>
    </row>
    <row r="43" spans="1:30" hidden="1">
      <c r="A43" s="515">
        <v>26</v>
      </c>
      <c r="B43" s="515" t="s">
        <v>986</v>
      </c>
      <c r="C43" s="688">
        <v>27</v>
      </c>
      <c r="D43" s="688" t="s">
        <v>1343</v>
      </c>
      <c r="E43" s="688" t="s">
        <v>1831</v>
      </c>
      <c r="F43" s="688">
        <v>6</v>
      </c>
      <c r="G43" s="688" t="s">
        <v>2169</v>
      </c>
      <c r="H43" s="708" t="s">
        <v>1344</v>
      </c>
      <c r="I43" s="679">
        <v>397816</v>
      </c>
      <c r="J43" s="679">
        <v>0</v>
      </c>
      <c r="K43" s="679">
        <v>0</v>
      </c>
      <c r="L43" s="679">
        <v>0</v>
      </c>
      <c r="M43" s="679">
        <v>0</v>
      </c>
      <c r="N43" s="679">
        <v>150000</v>
      </c>
      <c r="O43" s="679">
        <v>247816</v>
      </c>
      <c r="P43" s="679">
        <v>1532.2023184</v>
      </c>
      <c r="Q43" s="679">
        <v>2381.5117599999999</v>
      </c>
      <c r="R43" s="697">
        <v>3.8342799999999998E-3</v>
      </c>
      <c r="S43" s="697">
        <v>3.760525365231289E-3</v>
      </c>
      <c r="T43" s="697">
        <v>4.3033174038675202E-2</v>
      </c>
      <c r="U43" s="688"/>
      <c r="V43" s="679">
        <v>5410242.4399999995</v>
      </c>
      <c r="W43" s="688"/>
      <c r="X43" s="697">
        <v>0</v>
      </c>
      <c r="Y43" s="688"/>
      <c r="Z43" s="688"/>
      <c r="AA43" s="688"/>
      <c r="AB43" s="697" t="s">
        <v>1954</v>
      </c>
      <c r="AC43" s="835"/>
      <c r="AD43" s="688"/>
    </row>
    <row r="44" spans="1:30" hidden="1">
      <c r="A44" s="515">
        <v>26</v>
      </c>
      <c r="B44" s="515" t="s">
        <v>986</v>
      </c>
      <c r="C44" s="688">
        <v>28</v>
      </c>
      <c r="D44" s="688" t="s">
        <v>991</v>
      </c>
      <c r="E44" s="688" t="s">
        <v>1835</v>
      </c>
      <c r="F44" s="688">
        <v>6</v>
      </c>
      <c r="G44" s="688" t="s">
        <v>2169</v>
      </c>
      <c r="H44" s="708" t="s">
        <v>819</v>
      </c>
      <c r="I44" s="679">
        <v>6309853</v>
      </c>
      <c r="J44" s="679">
        <v>0</v>
      </c>
      <c r="K44" s="679">
        <v>0</v>
      </c>
      <c r="L44" s="679">
        <v>0</v>
      </c>
      <c r="M44" s="679">
        <v>0</v>
      </c>
      <c r="N44" s="679">
        <v>2285000</v>
      </c>
      <c r="O44" s="679">
        <v>4024853</v>
      </c>
      <c r="P44" s="679">
        <v>20634.936874800002</v>
      </c>
      <c r="Q44" s="679">
        <v>61016.771479999996</v>
      </c>
      <c r="R44" s="697">
        <v>9.8238249999999999E-2</v>
      </c>
      <c r="S44" s="697">
        <v>9.6348513036551661E-2</v>
      </c>
      <c r="T44" s="697">
        <v>0.335471483007311</v>
      </c>
      <c r="U44" s="688"/>
      <c r="V44" s="679">
        <v>342483025.5</v>
      </c>
      <c r="W44" s="688"/>
      <c r="X44" s="697">
        <v>0</v>
      </c>
      <c r="Y44" s="688"/>
      <c r="Z44" s="688"/>
      <c r="AA44" s="688"/>
      <c r="AB44" s="697" t="s">
        <v>1954</v>
      </c>
      <c r="AC44" s="835"/>
      <c r="AD44" s="688"/>
    </row>
    <row r="45" spans="1:30" hidden="1">
      <c r="A45" s="515">
        <v>26</v>
      </c>
      <c r="B45" s="515" t="s">
        <v>986</v>
      </c>
      <c r="C45" s="688">
        <v>29</v>
      </c>
      <c r="D45" s="688" t="s">
        <v>992</v>
      </c>
      <c r="E45" s="688" t="s">
        <v>1580</v>
      </c>
      <c r="F45" s="688">
        <v>6</v>
      </c>
      <c r="G45" s="688" t="s">
        <v>2169</v>
      </c>
      <c r="H45" s="708" t="s">
        <v>820</v>
      </c>
      <c r="I45" s="679">
        <v>1517533</v>
      </c>
      <c r="J45" s="679">
        <v>0</v>
      </c>
      <c r="K45" s="679">
        <v>0</v>
      </c>
      <c r="L45" s="679">
        <v>0</v>
      </c>
      <c r="M45" s="679">
        <v>0</v>
      </c>
      <c r="N45" s="679">
        <v>270000</v>
      </c>
      <c r="O45" s="679">
        <v>1247533</v>
      </c>
      <c r="P45" s="679">
        <v>167389.44005979999</v>
      </c>
      <c r="Q45" s="679">
        <v>246612.32344000001</v>
      </c>
      <c r="R45" s="697">
        <v>0.39705088999999999</v>
      </c>
      <c r="S45" s="697">
        <v>0.38941310861918349</v>
      </c>
      <c r="T45" s="697">
        <v>8.5048292176616205E-2</v>
      </c>
      <c r="U45" s="688"/>
      <c r="V45" s="679">
        <v>125359237.76000001</v>
      </c>
      <c r="W45" s="688"/>
      <c r="X45" s="697">
        <v>0</v>
      </c>
      <c r="Y45" s="688"/>
      <c r="Z45" s="688"/>
      <c r="AA45" s="688"/>
      <c r="AB45" s="697" t="s">
        <v>1954</v>
      </c>
      <c r="AC45" s="835"/>
      <c r="AD45" s="688"/>
    </row>
    <row r="46" spans="1:30" hidden="1">
      <c r="A46" s="515">
        <v>26</v>
      </c>
      <c r="B46" s="515" t="s">
        <v>986</v>
      </c>
      <c r="C46" s="688">
        <v>30</v>
      </c>
      <c r="D46" s="688" t="s">
        <v>993</v>
      </c>
      <c r="E46" s="688" t="s">
        <v>1836</v>
      </c>
      <c r="F46" s="688">
        <v>6</v>
      </c>
      <c r="G46" s="688" t="s">
        <v>2169</v>
      </c>
      <c r="H46" s="708" t="s">
        <v>821</v>
      </c>
      <c r="I46" s="679">
        <v>58007607</v>
      </c>
      <c r="J46" s="679">
        <v>0</v>
      </c>
      <c r="K46" s="679">
        <v>0</v>
      </c>
      <c r="L46" s="679">
        <v>0</v>
      </c>
      <c r="M46" s="679">
        <v>0</v>
      </c>
      <c r="N46" s="679">
        <v>2797500</v>
      </c>
      <c r="O46" s="679">
        <v>55210107</v>
      </c>
      <c r="P46" s="679">
        <v>838962.8616536</v>
      </c>
      <c r="Q46" s="679">
        <v>1597228.3955099999</v>
      </c>
      <c r="R46" s="697">
        <v>2.57157043</v>
      </c>
      <c r="S46" s="697">
        <v>2.5221029752055597</v>
      </c>
      <c r="T46" s="697">
        <v>5.2689876443863</v>
      </c>
      <c r="U46" s="688"/>
      <c r="V46" s="679">
        <v>1449262964.51</v>
      </c>
      <c r="W46" s="688"/>
      <c r="X46" s="697">
        <v>0</v>
      </c>
      <c r="Y46" s="688"/>
      <c r="Z46" s="688"/>
      <c r="AA46" s="688"/>
      <c r="AB46" s="697" t="s">
        <v>1954</v>
      </c>
      <c r="AC46" s="835"/>
      <c r="AD46" s="688"/>
    </row>
    <row r="47" spans="1:30" hidden="1">
      <c r="A47" s="515">
        <v>26</v>
      </c>
      <c r="B47" s="515" t="s">
        <v>986</v>
      </c>
      <c r="C47" s="688">
        <v>31</v>
      </c>
      <c r="D47" s="688" t="s">
        <v>994</v>
      </c>
      <c r="E47" s="688" t="s">
        <v>1837</v>
      </c>
      <c r="F47" s="688">
        <v>6</v>
      </c>
      <c r="G47" s="688" t="s">
        <v>2169</v>
      </c>
      <c r="H47" s="708" t="s">
        <v>823</v>
      </c>
      <c r="I47" s="679">
        <v>12586161</v>
      </c>
      <c r="J47" s="679">
        <v>0</v>
      </c>
      <c r="K47" s="679">
        <v>0</v>
      </c>
      <c r="L47" s="679">
        <v>0</v>
      </c>
      <c r="M47" s="679">
        <v>0</v>
      </c>
      <c r="N47" s="679">
        <v>2281500</v>
      </c>
      <c r="O47" s="679">
        <v>10304661</v>
      </c>
      <c r="P47" s="679">
        <v>19828.301858800001</v>
      </c>
      <c r="Q47" s="679">
        <v>71308.254119999998</v>
      </c>
      <c r="R47" s="697">
        <v>0.11480775</v>
      </c>
      <c r="S47" s="697">
        <v>0.11259927533115292</v>
      </c>
      <c r="T47" s="697">
        <v>0.96083953563768898</v>
      </c>
      <c r="U47" s="688"/>
      <c r="V47" s="679">
        <v>75699099.900000006</v>
      </c>
      <c r="W47" s="688"/>
      <c r="X47" s="697">
        <v>0</v>
      </c>
      <c r="Y47" s="688"/>
      <c r="Z47" s="688"/>
      <c r="AA47" s="688"/>
      <c r="AB47" s="697" t="s">
        <v>1954</v>
      </c>
      <c r="AC47" s="835"/>
      <c r="AD47" s="688"/>
    </row>
    <row r="48" spans="1:30" hidden="1">
      <c r="A48" s="515">
        <v>26</v>
      </c>
      <c r="B48" s="515" t="s">
        <v>986</v>
      </c>
      <c r="C48" s="688">
        <v>32</v>
      </c>
      <c r="D48" s="688" t="s">
        <v>1346</v>
      </c>
      <c r="E48" s="688" t="s">
        <v>1581</v>
      </c>
      <c r="F48" s="688">
        <v>6</v>
      </c>
      <c r="G48" s="688" t="s">
        <v>2169</v>
      </c>
      <c r="H48" s="708" t="s">
        <v>824</v>
      </c>
      <c r="I48" s="679">
        <v>113842</v>
      </c>
      <c r="J48" s="679">
        <v>0</v>
      </c>
      <c r="K48" s="679">
        <v>0</v>
      </c>
      <c r="L48" s="679">
        <v>0</v>
      </c>
      <c r="M48" s="679">
        <v>0</v>
      </c>
      <c r="N48" s="679">
        <v>0</v>
      </c>
      <c r="O48" s="679">
        <v>113842</v>
      </c>
      <c r="P48" s="679">
        <v>13407.560420199999</v>
      </c>
      <c r="Q48" s="679">
        <v>26121.046899999998</v>
      </c>
      <c r="R48" s="697">
        <v>4.2055420000000003E-2</v>
      </c>
      <c r="S48" s="697">
        <v>4.1246430558817028E-2</v>
      </c>
      <c r="T48" s="697">
        <v>1.02281096109927E-2</v>
      </c>
      <c r="U48" s="688"/>
      <c r="V48" s="679">
        <v>22592485</v>
      </c>
      <c r="W48" s="688"/>
      <c r="X48" s="697">
        <v>0</v>
      </c>
      <c r="Y48" s="688"/>
      <c r="Z48" s="688"/>
      <c r="AA48" s="688"/>
      <c r="AB48" s="697" t="s">
        <v>1954</v>
      </c>
      <c r="AC48" s="835"/>
      <c r="AD48" s="688"/>
    </row>
    <row r="49" spans="1:30" hidden="1">
      <c r="A49" s="515">
        <v>26</v>
      </c>
      <c r="B49" s="515" t="s">
        <v>986</v>
      </c>
      <c r="C49" s="688">
        <v>33</v>
      </c>
      <c r="D49" s="688" t="s">
        <v>995</v>
      </c>
      <c r="E49" s="688" t="s">
        <v>1838</v>
      </c>
      <c r="F49" s="688">
        <v>6</v>
      </c>
      <c r="G49" s="688" t="s">
        <v>2169</v>
      </c>
      <c r="H49" s="708" t="s">
        <v>826</v>
      </c>
      <c r="I49" s="679">
        <v>1462078</v>
      </c>
      <c r="J49" s="679">
        <v>0</v>
      </c>
      <c r="K49" s="679">
        <v>0</v>
      </c>
      <c r="L49" s="679">
        <v>0</v>
      </c>
      <c r="M49" s="679">
        <v>0</v>
      </c>
      <c r="N49" s="679">
        <v>350000</v>
      </c>
      <c r="O49" s="679">
        <v>1112078</v>
      </c>
      <c r="P49" s="679">
        <v>33063.573026700004</v>
      </c>
      <c r="Q49" s="679">
        <v>56882.789700000001</v>
      </c>
      <c r="R49" s="697">
        <v>9.1582460000000004E-2</v>
      </c>
      <c r="S49" s="697">
        <v>8.9820750459769769E-2</v>
      </c>
      <c r="T49" s="697">
        <v>5.2271271881419397E-2</v>
      </c>
      <c r="U49" s="688"/>
      <c r="V49" s="679">
        <v>263940702.90000001</v>
      </c>
      <c r="W49" s="688"/>
      <c r="X49" s="697">
        <v>0</v>
      </c>
      <c r="Y49" s="688"/>
      <c r="Z49" s="688"/>
      <c r="AA49" s="688"/>
      <c r="AB49" s="697" t="s">
        <v>1954</v>
      </c>
      <c r="AC49" s="835"/>
      <c r="AD49" s="688"/>
    </row>
    <row r="50" spans="1:30" hidden="1">
      <c r="A50" s="515">
        <v>26</v>
      </c>
      <c r="B50" s="515" t="s">
        <v>986</v>
      </c>
      <c r="C50" s="688">
        <v>34</v>
      </c>
      <c r="D50" s="688" t="s">
        <v>996</v>
      </c>
      <c r="E50" s="688" t="s">
        <v>1839</v>
      </c>
      <c r="F50" s="688">
        <v>6</v>
      </c>
      <c r="G50" s="688" t="s">
        <v>2169</v>
      </c>
      <c r="H50" s="708" t="s">
        <v>827</v>
      </c>
      <c r="I50" s="679">
        <v>4151532</v>
      </c>
      <c r="J50" s="679">
        <v>0</v>
      </c>
      <c r="K50" s="679">
        <v>0</v>
      </c>
      <c r="L50" s="679">
        <v>0</v>
      </c>
      <c r="M50" s="679">
        <v>0</v>
      </c>
      <c r="N50" s="679">
        <v>2500000</v>
      </c>
      <c r="O50" s="679">
        <v>1651532</v>
      </c>
      <c r="P50" s="679">
        <v>2495.1703748</v>
      </c>
      <c r="Q50" s="679">
        <v>3237.0027200000004</v>
      </c>
      <c r="R50" s="697">
        <v>5.21164E-3</v>
      </c>
      <c r="S50" s="697">
        <v>5.1113880856429941E-3</v>
      </c>
      <c r="T50" s="697">
        <v>1.6029853949555199E-2</v>
      </c>
      <c r="U50" s="688"/>
      <c r="V50" s="679">
        <v>180986389.09999999</v>
      </c>
      <c r="W50" s="688"/>
      <c r="X50" s="697">
        <v>0</v>
      </c>
      <c r="Y50" s="688"/>
      <c r="Z50" s="688"/>
      <c r="AA50" s="688"/>
      <c r="AB50" s="697" t="s">
        <v>1954</v>
      </c>
      <c r="AC50" s="835"/>
      <c r="AD50" s="688"/>
    </row>
    <row r="51" spans="1:30" hidden="1">
      <c r="A51" s="515">
        <v>26</v>
      </c>
      <c r="B51" s="515" t="s">
        <v>986</v>
      </c>
      <c r="C51" s="688">
        <v>35</v>
      </c>
      <c r="D51" s="688" t="s">
        <v>997</v>
      </c>
      <c r="E51" s="688" t="s">
        <v>1840</v>
      </c>
      <c r="F51" s="688">
        <v>6</v>
      </c>
      <c r="G51" s="688" t="s">
        <v>2169</v>
      </c>
      <c r="H51" s="708" t="s">
        <v>828</v>
      </c>
      <c r="I51" s="679">
        <v>3823804</v>
      </c>
      <c r="J51" s="679">
        <v>0</v>
      </c>
      <c r="K51" s="679">
        <v>0</v>
      </c>
      <c r="L51" s="679">
        <v>0</v>
      </c>
      <c r="M51" s="679">
        <v>0</v>
      </c>
      <c r="N51" s="679">
        <v>590500</v>
      </c>
      <c r="O51" s="860">
        <v>3233304</v>
      </c>
      <c r="P51" s="679">
        <v>8315.0449012000008</v>
      </c>
      <c r="Q51" s="679">
        <v>21016.475999999999</v>
      </c>
      <c r="R51" s="697">
        <v>3.3836959999999999E-2</v>
      </c>
      <c r="S51" s="697">
        <v>3.3186059549743567E-2</v>
      </c>
      <c r="T51" s="697">
        <v>0.32068837673939399</v>
      </c>
      <c r="U51" s="688"/>
      <c r="V51" s="679">
        <v>219201692.66999999</v>
      </c>
      <c r="W51" s="688"/>
      <c r="X51" s="697">
        <v>0</v>
      </c>
      <c r="Y51" s="688"/>
      <c r="Z51" s="688"/>
      <c r="AA51" s="688"/>
      <c r="AB51" s="697" t="s">
        <v>1954</v>
      </c>
      <c r="AC51" s="835"/>
      <c r="AD51" s="688"/>
    </row>
    <row r="52" spans="1:30" hidden="1">
      <c r="A52" s="515">
        <v>26</v>
      </c>
      <c r="B52" s="515" t="s">
        <v>986</v>
      </c>
      <c r="C52" s="688">
        <v>36</v>
      </c>
      <c r="D52" s="688" t="s">
        <v>998</v>
      </c>
      <c r="E52" s="688" t="s">
        <v>1583</v>
      </c>
      <c r="F52" s="688">
        <v>6</v>
      </c>
      <c r="G52" s="688" t="s">
        <v>2169</v>
      </c>
      <c r="H52" s="708" t="s">
        <v>2057</v>
      </c>
      <c r="I52" s="679">
        <v>11179004</v>
      </c>
      <c r="J52" s="679">
        <v>0</v>
      </c>
      <c r="K52" s="679">
        <v>0</v>
      </c>
      <c r="L52" s="679">
        <v>20878413</v>
      </c>
      <c r="M52" s="679">
        <v>0</v>
      </c>
      <c r="N52" s="679">
        <v>11177000</v>
      </c>
      <c r="O52" s="860">
        <v>20880417</v>
      </c>
      <c r="P52" s="679">
        <v>32573.7912</v>
      </c>
      <c r="Q52" s="679">
        <v>35496.708899999998</v>
      </c>
      <c r="R52" s="697">
        <v>5.7150430000000002E-2</v>
      </c>
      <c r="S52" s="697">
        <v>5.6051066571546654E-2</v>
      </c>
      <c r="T52" s="697">
        <v>0.78156832926786102</v>
      </c>
      <c r="U52" s="688"/>
      <c r="V52" s="679">
        <v>41238248.759999998</v>
      </c>
      <c r="W52" s="688"/>
      <c r="X52" s="697">
        <v>0</v>
      </c>
      <c r="Y52" s="688"/>
      <c r="Z52" s="688"/>
      <c r="AA52" s="688"/>
      <c r="AB52" s="697" t="s">
        <v>1954</v>
      </c>
      <c r="AC52" s="835"/>
      <c r="AD52" s="688"/>
    </row>
    <row r="53" spans="1:30" hidden="1">
      <c r="A53" s="515">
        <v>26</v>
      </c>
      <c r="B53" s="515" t="s">
        <v>986</v>
      </c>
      <c r="C53" s="688">
        <v>37</v>
      </c>
      <c r="D53" s="688" t="s">
        <v>1348</v>
      </c>
      <c r="E53" s="688" t="s">
        <v>1842</v>
      </c>
      <c r="F53" s="688">
        <v>6</v>
      </c>
      <c r="G53" s="688" t="s">
        <v>2169</v>
      </c>
      <c r="H53" s="708" t="s">
        <v>830</v>
      </c>
      <c r="I53" s="679">
        <v>2507478</v>
      </c>
      <c r="J53" s="679">
        <v>0</v>
      </c>
      <c r="K53" s="679">
        <v>0</v>
      </c>
      <c r="L53" s="679">
        <v>0</v>
      </c>
      <c r="M53" s="679">
        <v>0</v>
      </c>
      <c r="N53" s="679">
        <v>1975500</v>
      </c>
      <c r="O53" s="860">
        <v>531978</v>
      </c>
      <c r="P53" s="679">
        <v>1111.8340201000001</v>
      </c>
      <c r="Q53" s="679">
        <v>1893.84168</v>
      </c>
      <c r="R53" s="697">
        <v>3.0491200000000002E-3</v>
      </c>
      <c r="S53" s="697">
        <v>2.9904700850069445E-3</v>
      </c>
      <c r="T53" s="697">
        <v>4.9349542421767499E-2</v>
      </c>
      <c r="U53" s="688"/>
      <c r="V53" s="679">
        <v>84870204.939999998</v>
      </c>
      <c r="W53" s="688"/>
      <c r="X53" s="697">
        <v>0</v>
      </c>
      <c r="Y53" s="688"/>
      <c r="Z53" s="688"/>
      <c r="AA53" s="688"/>
      <c r="AB53" s="697" t="s">
        <v>1954</v>
      </c>
      <c r="AC53" s="835"/>
      <c r="AD53" s="688"/>
    </row>
    <row r="54" spans="1:30" hidden="1">
      <c r="A54" s="515">
        <v>26</v>
      </c>
      <c r="B54" s="515" t="s">
        <v>986</v>
      </c>
      <c r="C54" s="688">
        <v>38</v>
      </c>
      <c r="D54" s="688" t="s">
        <v>1000</v>
      </c>
      <c r="E54" s="688" t="s">
        <v>1841</v>
      </c>
      <c r="F54" s="688">
        <v>6</v>
      </c>
      <c r="G54" s="688" t="s">
        <v>2169</v>
      </c>
      <c r="H54" s="708" t="s">
        <v>829</v>
      </c>
      <c r="I54" s="679">
        <v>117273049</v>
      </c>
      <c r="J54" s="679">
        <v>0</v>
      </c>
      <c r="K54" s="679">
        <v>0</v>
      </c>
      <c r="L54" s="679">
        <v>0</v>
      </c>
      <c r="M54" s="679">
        <v>0</v>
      </c>
      <c r="N54" s="679">
        <v>4839500</v>
      </c>
      <c r="O54" s="860">
        <v>112433549</v>
      </c>
      <c r="P54" s="679">
        <v>359132.50879420002</v>
      </c>
      <c r="Q54" s="679">
        <v>1495366.2017000001</v>
      </c>
      <c r="R54" s="697">
        <v>2.4075702099999998</v>
      </c>
      <c r="S54" s="697">
        <v>2.3612575114062921</v>
      </c>
      <c r="T54" s="697">
        <v>10.198391964903999</v>
      </c>
      <c r="U54" s="688"/>
      <c r="V54" s="679">
        <v>1782419531.1700001</v>
      </c>
      <c r="W54" s="688"/>
      <c r="X54" s="697">
        <v>0</v>
      </c>
      <c r="Y54" s="688"/>
      <c r="Z54" s="688"/>
      <c r="AA54" s="688"/>
      <c r="AB54" s="697" t="s">
        <v>1954</v>
      </c>
      <c r="AC54" s="835"/>
      <c r="AD54" s="688"/>
    </row>
    <row r="55" spans="1:30" hidden="1">
      <c r="A55" s="515">
        <v>26</v>
      </c>
      <c r="B55" s="515" t="s">
        <v>986</v>
      </c>
      <c r="C55" s="688">
        <v>39</v>
      </c>
      <c r="D55" s="688" t="s">
        <v>1001</v>
      </c>
      <c r="E55" s="688" t="s">
        <v>480</v>
      </c>
      <c r="F55" s="688">
        <v>6</v>
      </c>
      <c r="G55" s="688" t="s">
        <v>2169</v>
      </c>
      <c r="H55" s="708" t="s">
        <v>831</v>
      </c>
      <c r="I55" s="679">
        <v>823599</v>
      </c>
      <c r="J55" s="679">
        <v>0</v>
      </c>
      <c r="K55" s="679">
        <v>0</v>
      </c>
      <c r="L55" s="679">
        <v>0</v>
      </c>
      <c r="M55" s="679">
        <v>0</v>
      </c>
      <c r="N55" s="679">
        <v>25000</v>
      </c>
      <c r="O55" s="860">
        <v>798599</v>
      </c>
      <c r="P55" s="679">
        <v>87889.272630099993</v>
      </c>
      <c r="Q55" s="679">
        <v>117170.44528</v>
      </c>
      <c r="R55" s="697">
        <v>0.18864681999999999</v>
      </c>
      <c r="S55" s="697">
        <v>0.18501795327304399</v>
      </c>
      <c r="T55" s="697">
        <v>6.5235438882053007E-2</v>
      </c>
      <c r="U55" s="688"/>
      <c r="V55" s="679">
        <v>62807059.960000001</v>
      </c>
      <c r="W55" s="688"/>
      <c r="X55" s="697">
        <v>0</v>
      </c>
      <c r="Y55" s="688"/>
      <c r="Z55" s="688"/>
      <c r="AA55" s="688"/>
      <c r="AB55" s="697" t="s">
        <v>1954</v>
      </c>
      <c r="AC55" s="835"/>
      <c r="AD55" s="688"/>
    </row>
    <row r="56" spans="1:30" hidden="1">
      <c r="C56" s="688"/>
      <c r="D56" s="688"/>
      <c r="E56" s="688"/>
      <c r="F56" s="688"/>
      <c r="G56" s="701" t="s">
        <v>2170</v>
      </c>
      <c r="H56" s="710"/>
      <c r="I56" s="492">
        <v>337807554</v>
      </c>
      <c r="J56" s="492">
        <v>0</v>
      </c>
      <c r="K56" s="492">
        <v>0</v>
      </c>
      <c r="L56" s="492">
        <v>20878413</v>
      </c>
      <c r="M56" s="649">
        <v>0</v>
      </c>
      <c r="N56" s="492">
        <v>36054900</v>
      </c>
      <c r="O56" s="861">
        <v>322631067</v>
      </c>
      <c r="P56" s="492">
        <v>2826163.7716152002</v>
      </c>
      <c r="Q56" s="492">
        <v>7863149.5783200003</v>
      </c>
      <c r="R56" s="493">
        <v>12.659831870000001</v>
      </c>
      <c r="S56" s="493">
        <v>12.416303768275355</v>
      </c>
      <c r="T56" s="626"/>
      <c r="U56" s="688"/>
      <c r="V56" s="679" t="e">
        <v>#N/A</v>
      </c>
      <c r="W56" s="688">
        <v>0</v>
      </c>
      <c r="X56" s="697">
        <v>0</v>
      </c>
      <c r="Y56" s="688">
        <v>0</v>
      </c>
      <c r="Z56" s="688">
        <v>0</v>
      </c>
      <c r="AA56" s="688">
        <v>0</v>
      </c>
      <c r="AB56" s="697" t="e">
        <v>#N/A</v>
      </c>
      <c r="AC56" s="835">
        <v>0</v>
      </c>
      <c r="AD56" s="688">
        <v>0</v>
      </c>
    </row>
    <row r="57" spans="1:30" hidden="1">
      <c r="C57" s="688"/>
      <c r="D57" s="688"/>
      <c r="E57" s="688"/>
      <c r="F57" s="688"/>
      <c r="G57" s="701"/>
      <c r="H57" s="693" t="s">
        <v>2171</v>
      </c>
      <c r="I57" s="625"/>
      <c r="J57" s="625"/>
      <c r="K57" s="625"/>
      <c r="L57" s="625"/>
      <c r="M57" s="679"/>
      <c r="N57" s="625"/>
      <c r="O57" s="625"/>
      <c r="P57" s="625"/>
      <c r="Q57" s="625"/>
      <c r="R57" s="626"/>
      <c r="S57" s="626"/>
      <c r="T57" s="626"/>
      <c r="U57" s="688"/>
      <c r="V57" s="679"/>
      <c r="W57" s="688"/>
      <c r="X57" s="697"/>
      <c r="Y57" s="688"/>
      <c r="Z57" s="688"/>
      <c r="AA57" s="688"/>
      <c r="AB57" s="697"/>
      <c r="AC57" s="835"/>
      <c r="AD57" s="688"/>
    </row>
    <row r="58" spans="1:30" hidden="1">
      <c r="A58" s="515">
        <v>17</v>
      </c>
      <c r="B58" s="515" t="s">
        <v>931</v>
      </c>
      <c r="C58" s="688">
        <v>40</v>
      </c>
      <c r="D58" s="688" t="s">
        <v>1170</v>
      </c>
      <c r="E58" s="688" t="s">
        <v>1720</v>
      </c>
      <c r="F58" s="688">
        <v>8</v>
      </c>
      <c r="G58" s="688" t="s">
        <v>2171</v>
      </c>
      <c r="H58" s="708" t="s">
        <v>701</v>
      </c>
      <c r="I58" s="679">
        <v>93592</v>
      </c>
      <c r="J58" s="679">
        <v>0</v>
      </c>
      <c r="K58" s="679">
        <v>0</v>
      </c>
      <c r="L58" s="679">
        <v>0</v>
      </c>
      <c r="M58" s="679">
        <v>0</v>
      </c>
      <c r="N58" s="679">
        <v>0</v>
      </c>
      <c r="O58" s="679">
        <v>93592</v>
      </c>
      <c r="P58" s="679">
        <v>0</v>
      </c>
      <c r="Q58" s="679">
        <v>832.9688000000001</v>
      </c>
      <c r="R58" s="697">
        <v>1.3411E-3</v>
      </c>
      <c r="S58" s="697">
        <v>1.3152991110345258E-3</v>
      </c>
      <c r="T58" s="697">
        <v>1.2114214709156299</v>
      </c>
      <c r="U58" s="688"/>
      <c r="V58" s="679">
        <v>936858.46</v>
      </c>
      <c r="W58" s="688"/>
      <c r="X58" s="697">
        <v>0</v>
      </c>
      <c r="Y58" s="688"/>
      <c r="Z58" s="688"/>
      <c r="AA58" s="688"/>
      <c r="AB58" s="697" t="s">
        <v>1954</v>
      </c>
      <c r="AC58" s="835"/>
      <c r="AD58" s="688"/>
    </row>
    <row r="59" spans="1:30" hidden="1">
      <c r="A59" s="515">
        <v>17</v>
      </c>
      <c r="B59" s="515" t="s">
        <v>931</v>
      </c>
      <c r="C59" s="688">
        <v>41</v>
      </c>
      <c r="D59" s="688" t="s">
        <v>1177</v>
      </c>
      <c r="E59" s="688" t="s">
        <v>1724</v>
      </c>
      <c r="F59" s="688">
        <v>8</v>
      </c>
      <c r="G59" s="688" t="s">
        <v>2171</v>
      </c>
      <c r="H59" s="708" t="s">
        <v>706</v>
      </c>
      <c r="I59" s="679">
        <v>918523</v>
      </c>
      <c r="J59" s="679">
        <v>0</v>
      </c>
      <c r="K59" s="679">
        <v>0</v>
      </c>
      <c r="L59" s="679">
        <v>0</v>
      </c>
      <c r="M59" s="679">
        <v>0</v>
      </c>
      <c r="N59" s="679">
        <v>555000</v>
      </c>
      <c r="O59" s="679">
        <v>363523</v>
      </c>
      <c r="P59" s="679">
        <v>436.22753669999997</v>
      </c>
      <c r="Q59" s="679">
        <v>803.38582999999994</v>
      </c>
      <c r="R59" s="697">
        <v>1.2934699999999999E-3</v>
      </c>
      <c r="S59" s="697">
        <v>1.2685861319376361E-3</v>
      </c>
      <c r="T59" s="697">
        <v>0.14012367878669399</v>
      </c>
      <c r="U59" s="688"/>
      <c r="V59" s="679">
        <v>22757009.850000001</v>
      </c>
      <c r="W59" s="688"/>
      <c r="X59" s="697">
        <v>0</v>
      </c>
      <c r="Y59" s="688"/>
      <c r="Z59" s="688"/>
      <c r="AA59" s="688"/>
      <c r="AB59" s="697" t="s">
        <v>1954</v>
      </c>
      <c r="AC59" s="835"/>
      <c r="AD59" s="688"/>
    </row>
    <row r="60" spans="1:30" hidden="1">
      <c r="A60" s="515">
        <v>17</v>
      </c>
      <c r="B60" s="515" t="s">
        <v>931</v>
      </c>
      <c r="C60" s="688">
        <v>42</v>
      </c>
      <c r="D60" s="688" t="s">
        <v>1722</v>
      </c>
      <c r="E60" s="688" t="s">
        <v>1723</v>
      </c>
      <c r="F60" s="688">
        <v>8</v>
      </c>
      <c r="G60" s="688" t="s">
        <v>2171</v>
      </c>
      <c r="H60" s="708" t="s">
        <v>1174</v>
      </c>
      <c r="I60" s="679">
        <v>358753</v>
      </c>
      <c r="J60" s="679">
        <v>0</v>
      </c>
      <c r="K60" s="679">
        <v>0</v>
      </c>
      <c r="L60" s="679">
        <v>0</v>
      </c>
      <c r="M60" s="679">
        <v>0</v>
      </c>
      <c r="N60" s="679">
        <v>0</v>
      </c>
      <c r="O60" s="679">
        <v>358753</v>
      </c>
      <c r="P60" s="679">
        <v>0</v>
      </c>
      <c r="Q60" s="679">
        <v>0</v>
      </c>
      <c r="R60" s="697">
        <v>0</v>
      </c>
      <c r="S60" s="697">
        <v>0</v>
      </c>
      <c r="T60" s="697">
        <v>4.8135381725479602</v>
      </c>
      <c r="U60" s="688"/>
      <c r="V60" s="679">
        <v>3587538.87</v>
      </c>
      <c r="W60" s="688"/>
      <c r="X60" s="697">
        <v>0</v>
      </c>
      <c r="Y60" s="688"/>
      <c r="Z60" s="688"/>
      <c r="AA60" s="688"/>
      <c r="AB60" s="697" t="s">
        <v>1954</v>
      </c>
      <c r="AC60" s="835" t="s">
        <v>2226</v>
      </c>
      <c r="AD60" s="688"/>
    </row>
    <row r="61" spans="1:30" hidden="1">
      <c r="A61" s="515">
        <v>17</v>
      </c>
      <c r="B61" s="515" t="s">
        <v>931</v>
      </c>
      <c r="C61" s="688">
        <v>43</v>
      </c>
      <c r="D61" s="688" t="s">
        <v>1180</v>
      </c>
      <c r="E61" s="688" t="s">
        <v>1725</v>
      </c>
      <c r="F61" s="688">
        <v>8</v>
      </c>
      <c r="G61" s="688" t="s">
        <v>2171</v>
      </c>
      <c r="H61" s="708" t="s">
        <v>709</v>
      </c>
      <c r="I61" s="679">
        <v>1142800</v>
      </c>
      <c r="J61" s="679">
        <v>0</v>
      </c>
      <c r="K61" s="679">
        <v>0</v>
      </c>
      <c r="L61" s="679">
        <v>0</v>
      </c>
      <c r="M61" s="679">
        <v>0</v>
      </c>
      <c r="N61" s="679">
        <v>2000</v>
      </c>
      <c r="O61" s="679">
        <v>1140800</v>
      </c>
      <c r="P61" s="679">
        <v>0</v>
      </c>
      <c r="Q61" s="679">
        <v>7825.8879999999999</v>
      </c>
      <c r="R61" s="697">
        <v>1.2599839999999999E-2</v>
      </c>
      <c r="S61" s="697">
        <v>1.2357465885223747E-2</v>
      </c>
      <c r="T61" s="697">
        <v>7.5166370165381799</v>
      </c>
      <c r="U61" s="688"/>
      <c r="V61" s="679">
        <v>13899220.609999999</v>
      </c>
      <c r="W61" s="688"/>
      <c r="X61" s="697">
        <v>0</v>
      </c>
      <c r="Y61" s="688"/>
      <c r="Z61" s="688"/>
      <c r="AA61" s="688"/>
      <c r="AB61" s="697" t="s">
        <v>1954</v>
      </c>
      <c r="AC61" s="835"/>
      <c r="AD61" s="688"/>
    </row>
    <row r="62" spans="1:30" hidden="1">
      <c r="A62" s="515">
        <v>17</v>
      </c>
      <c r="B62" s="515" t="s">
        <v>931</v>
      </c>
      <c r="C62" s="688">
        <v>44</v>
      </c>
      <c r="D62" s="688" t="s">
        <v>1185</v>
      </c>
      <c r="E62" s="688" t="s">
        <v>1728</v>
      </c>
      <c r="F62" s="688">
        <v>8</v>
      </c>
      <c r="G62" s="688" t="s">
        <v>2171</v>
      </c>
      <c r="H62" s="708" t="s">
        <v>713</v>
      </c>
      <c r="I62" s="679">
        <v>80578</v>
      </c>
      <c r="J62" s="679">
        <v>0</v>
      </c>
      <c r="K62" s="679">
        <v>0</v>
      </c>
      <c r="L62" s="679">
        <v>0</v>
      </c>
      <c r="M62" s="679">
        <v>0</v>
      </c>
      <c r="N62" s="679">
        <v>0</v>
      </c>
      <c r="O62" s="679">
        <v>80578</v>
      </c>
      <c r="P62" s="679">
        <v>392.03325000000001</v>
      </c>
      <c r="Q62" s="679">
        <v>3335.9292</v>
      </c>
      <c r="R62" s="697">
        <v>5.3709099999999996E-3</v>
      </c>
      <c r="S62" s="697">
        <v>5.2675979115113514E-3</v>
      </c>
      <c r="T62" s="697">
        <v>2.2062866217622199</v>
      </c>
      <c r="U62" s="688"/>
      <c r="V62" s="679">
        <v>672322</v>
      </c>
      <c r="W62" s="688"/>
      <c r="X62" s="697">
        <v>0</v>
      </c>
      <c r="Y62" s="688"/>
      <c r="Z62" s="688"/>
      <c r="AA62" s="688"/>
      <c r="AB62" s="697" t="s">
        <v>1954</v>
      </c>
      <c r="AC62" s="835"/>
      <c r="AD62" s="688"/>
    </row>
    <row r="63" spans="1:30" hidden="1">
      <c r="A63" s="515">
        <v>17</v>
      </c>
      <c r="B63" s="515" t="s">
        <v>931</v>
      </c>
      <c r="C63" s="688">
        <v>45</v>
      </c>
      <c r="D63" s="688" t="s">
        <v>1190</v>
      </c>
      <c r="E63" s="688" t="s">
        <v>1731</v>
      </c>
      <c r="F63" s="688">
        <v>8</v>
      </c>
      <c r="G63" s="688" t="s">
        <v>2171</v>
      </c>
      <c r="H63" s="708" t="s">
        <v>716</v>
      </c>
      <c r="I63" s="679">
        <v>602461</v>
      </c>
      <c r="J63" s="679">
        <v>0</v>
      </c>
      <c r="K63" s="679">
        <v>0</v>
      </c>
      <c r="L63" s="679">
        <v>0</v>
      </c>
      <c r="M63" s="679">
        <v>0</v>
      </c>
      <c r="N63" s="679">
        <v>20000</v>
      </c>
      <c r="O63" s="679">
        <v>582461</v>
      </c>
      <c r="P63" s="679">
        <v>0</v>
      </c>
      <c r="Q63" s="679">
        <v>3494.7660000000001</v>
      </c>
      <c r="R63" s="697">
        <v>5.6266399999999996E-3</v>
      </c>
      <c r="S63" s="697">
        <v>5.5184091085688745E-3</v>
      </c>
      <c r="T63" s="697">
        <v>5.9428731762064997</v>
      </c>
      <c r="U63" s="688"/>
      <c r="V63" s="679">
        <v>8190215.2800000003</v>
      </c>
      <c r="W63" s="688"/>
      <c r="X63" s="697">
        <v>0</v>
      </c>
      <c r="Y63" s="688"/>
      <c r="Z63" s="688"/>
      <c r="AA63" s="688"/>
      <c r="AB63" s="697" t="s">
        <v>1954</v>
      </c>
      <c r="AC63" s="835"/>
      <c r="AD63" s="688"/>
    </row>
    <row r="64" spans="1:30" hidden="1">
      <c r="A64" s="515">
        <v>17</v>
      </c>
      <c r="B64" s="515" t="s">
        <v>931</v>
      </c>
      <c r="C64" s="688">
        <v>46</v>
      </c>
      <c r="D64" s="818" t="s">
        <v>1428</v>
      </c>
      <c r="E64" s="688" t="s">
        <v>1736</v>
      </c>
      <c r="F64" s="688">
        <v>8</v>
      </c>
      <c r="G64" s="688" t="s">
        <v>2171</v>
      </c>
      <c r="H64" s="708" t="s">
        <v>1429</v>
      </c>
      <c r="I64" s="679">
        <v>1048579</v>
      </c>
      <c r="J64" s="679">
        <v>0</v>
      </c>
      <c r="K64" s="679">
        <v>0</v>
      </c>
      <c r="L64" s="679">
        <v>0</v>
      </c>
      <c r="M64" s="679">
        <v>0</v>
      </c>
      <c r="N64" s="679">
        <v>0</v>
      </c>
      <c r="O64" s="679">
        <v>1048579</v>
      </c>
      <c r="P64" s="679">
        <v>5505.0394500000002</v>
      </c>
      <c r="Q64" s="679">
        <v>54440.334237800002</v>
      </c>
      <c r="R64" s="697">
        <v>8.7650049999999993E-2</v>
      </c>
      <c r="S64" s="697">
        <v>8.59639919615246E-2</v>
      </c>
      <c r="T64" s="697">
        <v>4.9050647936671599</v>
      </c>
      <c r="U64" s="688"/>
      <c r="V64" s="679">
        <v>7356904.7699999996</v>
      </c>
      <c r="W64" s="688"/>
      <c r="X64" s="697">
        <v>0</v>
      </c>
      <c r="Y64" s="688"/>
      <c r="Z64" s="688"/>
      <c r="AA64" s="688"/>
      <c r="AB64" s="697" t="s">
        <v>1954</v>
      </c>
      <c r="AC64" s="835"/>
      <c r="AD64" s="688"/>
    </row>
    <row r="65" spans="1:30" hidden="1">
      <c r="A65" s="515">
        <v>17</v>
      </c>
      <c r="B65" s="515" t="s">
        <v>931</v>
      </c>
      <c r="C65" s="688">
        <v>47</v>
      </c>
      <c r="D65" s="688" t="s">
        <v>1194</v>
      </c>
      <c r="E65" s="688" t="s">
        <v>1737</v>
      </c>
      <c r="F65" s="688">
        <v>8</v>
      </c>
      <c r="G65" s="688" t="s">
        <v>2171</v>
      </c>
      <c r="H65" s="708" t="s">
        <v>718</v>
      </c>
      <c r="I65" s="679">
        <v>852681</v>
      </c>
      <c r="J65" s="679">
        <v>0</v>
      </c>
      <c r="K65" s="679">
        <v>0</v>
      </c>
      <c r="L65" s="679">
        <v>0</v>
      </c>
      <c r="M65" s="679">
        <v>0</v>
      </c>
      <c r="N65" s="679">
        <v>0</v>
      </c>
      <c r="O65" s="679">
        <v>852681</v>
      </c>
      <c r="P65" s="679">
        <v>0</v>
      </c>
      <c r="Q65" s="679">
        <v>51970.906950000004</v>
      </c>
      <c r="R65" s="697">
        <v>8.3674219999999994E-2</v>
      </c>
      <c r="S65" s="697">
        <v>8.2064643610892815E-2</v>
      </c>
      <c r="T65" s="697">
        <v>6.8666027798804903</v>
      </c>
      <c r="U65" s="688"/>
      <c r="V65" s="679">
        <v>10488217.789999999</v>
      </c>
      <c r="W65" s="688"/>
      <c r="X65" s="697">
        <v>0</v>
      </c>
      <c r="Y65" s="688"/>
      <c r="Z65" s="688"/>
      <c r="AA65" s="688"/>
      <c r="AB65" s="697" t="s">
        <v>1954</v>
      </c>
      <c r="AC65" s="835"/>
      <c r="AD65" s="688"/>
    </row>
    <row r="66" spans="1:30" hidden="1">
      <c r="A66" s="515">
        <v>17</v>
      </c>
      <c r="B66" s="515" t="s">
        <v>931</v>
      </c>
      <c r="C66" s="688">
        <v>48</v>
      </c>
      <c r="D66" s="818" t="s">
        <v>1733</v>
      </c>
      <c r="E66" s="688" t="s">
        <v>1734</v>
      </c>
      <c r="F66" s="688">
        <v>8</v>
      </c>
      <c r="G66" s="688" t="s">
        <v>2171</v>
      </c>
      <c r="H66" s="708" t="s">
        <v>1735</v>
      </c>
      <c r="I66" s="679">
        <v>1204498</v>
      </c>
      <c r="J66" s="679">
        <v>0</v>
      </c>
      <c r="K66" s="679">
        <v>0</v>
      </c>
      <c r="L66" s="679">
        <v>0</v>
      </c>
      <c r="M66" s="679">
        <v>0</v>
      </c>
      <c r="N66" s="679">
        <v>105000</v>
      </c>
      <c r="O66" s="679">
        <v>1099498</v>
      </c>
      <c r="P66" s="679">
        <v>1388.9559022999999</v>
      </c>
      <c r="Q66" s="679">
        <v>3738.2932000000001</v>
      </c>
      <c r="R66" s="697">
        <v>6.0187299999999999E-3</v>
      </c>
      <c r="S66" s="697">
        <v>5.9029506540297936E-3</v>
      </c>
      <c r="T66" s="697">
        <v>1.39176962025316</v>
      </c>
      <c r="U66" s="688"/>
      <c r="V66" s="679" t="e">
        <v>#N/A</v>
      </c>
      <c r="W66" s="688"/>
      <c r="X66" s="697">
        <v>0</v>
      </c>
      <c r="Y66" s="688"/>
      <c r="Z66" s="688"/>
      <c r="AA66" s="688"/>
      <c r="AB66" s="697" t="e">
        <v>#N/A</v>
      </c>
      <c r="AC66" s="835"/>
      <c r="AD66" s="688"/>
    </row>
    <row r="67" spans="1:30" hidden="1">
      <c r="A67" s="515">
        <v>17</v>
      </c>
      <c r="B67" s="515" t="s">
        <v>931</v>
      </c>
      <c r="C67" s="688">
        <v>49</v>
      </c>
      <c r="D67" s="688" t="s">
        <v>1193</v>
      </c>
      <c r="E67" s="688" t="s">
        <v>1732</v>
      </c>
      <c r="F67" s="688">
        <v>8</v>
      </c>
      <c r="G67" s="688" t="s">
        <v>2171</v>
      </c>
      <c r="H67" s="708" t="s">
        <v>717</v>
      </c>
      <c r="I67" s="679">
        <v>754008</v>
      </c>
      <c r="J67" s="679">
        <v>0</v>
      </c>
      <c r="K67" s="679">
        <v>0</v>
      </c>
      <c r="L67" s="679">
        <v>0</v>
      </c>
      <c r="M67" s="679">
        <v>0</v>
      </c>
      <c r="N67" s="679">
        <v>0</v>
      </c>
      <c r="O67" s="679">
        <v>754008</v>
      </c>
      <c r="P67" s="679">
        <v>0</v>
      </c>
      <c r="Q67" s="679">
        <v>5353.4567999999999</v>
      </c>
      <c r="R67" s="697">
        <v>8.6191800000000006E-3</v>
      </c>
      <c r="S67" s="697">
        <v>8.4533742080156373E-3</v>
      </c>
      <c r="T67" s="697">
        <v>1.8850199999999999</v>
      </c>
      <c r="U67" s="688"/>
      <c r="V67" s="679">
        <v>10031827.109999999</v>
      </c>
      <c r="W67" s="688"/>
      <c r="X67" s="697">
        <v>0</v>
      </c>
      <c r="Y67" s="688"/>
      <c r="Z67" s="688"/>
      <c r="AA67" s="688"/>
      <c r="AB67" s="697" t="s">
        <v>1954</v>
      </c>
      <c r="AC67" s="835"/>
      <c r="AD67" s="688"/>
    </row>
    <row r="68" spans="1:30" hidden="1">
      <c r="A68" s="515">
        <v>17</v>
      </c>
      <c r="B68" s="515" t="s">
        <v>931</v>
      </c>
      <c r="C68" s="688">
        <v>50</v>
      </c>
      <c r="D68" s="688" t="s">
        <v>1205</v>
      </c>
      <c r="E68" s="688" t="s">
        <v>1742</v>
      </c>
      <c r="F68" s="688">
        <v>8</v>
      </c>
      <c r="G68" s="688" t="s">
        <v>2171</v>
      </c>
      <c r="H68" s="708" t="s">
        <v>721</v>
      </c>
      <c r="I68" s="679">
        <v>618595</v>
      </c>
      <c r="J68" s="679">
        <v>0</v>
      </c>
      <c r="K68" s="679">
        <v>0</v>
      </c>
      <c r="L68" s="679">
        <v>0</v>
      </c>
      <c r="M68" s="679">
        <v>0</v>
      </c>
      <c r="N68" s="679">
        <v>0</v>
      </c>
      <c r="O68" s="679">
        <v>618595</v>
      </c>
      <c r="P68" s="679">
        <v>0</v>
      </c>
      <c r="Q68" s="679">
        <v>0</v>
      </c>
      <c r="R68" s="697">
        <v>0</v>
      </c>
      <c r="S68" s="697">
        <v>0</v>
      </c>
      <c r="T68" s="697">
        <v>6.2423811253733703</v>
      </c>
      <c r="U68" s="688"/>
      <c r="V68" s="679">
        <v>7446414.9800000004</v>
      </c>
      <c r="W68" s="688"/>
      <c r="X68" s="697">
        <v>0</v>
      </c>
      <c r="Y68" s="688"/>
      <c r="Z68" s="688"/>
      <c r="AA68" s="688"/>
      <c r="AB68" s="697" t="s">
        <v>1954</v>
      </c>
      <c r="AC68" s="835" t="s">
        <v>2226</v>
      </c>
      <c r="AD68" s="688"/>
    </row>
    <row r="69" spans="1:30" hidden="1">
      <c r="A69" s="515">
        <v>17</v>
      </c>
      <c r="B69" s="515" t="s">
        <v>931</v>
      </c>
      <c r="C69" s="688">
        <v>51</v>
      </c>
      <c r="D69" s="688" t="s">
        <v>936</v>
      </c>
      <c r="E69" s="688" t="s">
        <v>1558</v>
      </c>
      <c r="F69" s="688">
        <v>8</v>
      </c>
      <c r="G69" s="688" t="s">
        <v>2171</v>
      </c>
      <c r="H69" s="708" t="s">
        <v>724</v>
      </c>
      <c r="I69" s="679">
        <v>340301</v>
      </c>
      <c r="J69" s="679">
        <v>0</v>
      </c>
      <c r="K69" s="679">
        <v>0</v>
      </c>
      <c r="L69" s="679">
        <v>0</v>
      </c>
      <c r="M69" s="679">
        <v>0</v>
      </c>
      <c r="N69" s="679">
        <v>0</v>
      </c>
      <c r="O69" s="679">
        <v>340301</v>
      </c>
      <c r="P69" s="679">
        <v>3846.9830000000002</v>
      </c>
      <c r="Q69" s="679">
        <v>35050.9</v>
      </c>
      <c r="R69" s="697">
        <v>5.6432669999999997E-2</v>
      </c>
      <c r="S69" s="697">
        <v>5.5347112173901418E-2</v>
      </c>
      <c r="T69" s="697">
        <v>1.51773086970037</v>
      </c>
      <c r="U69" s="688"/>
      <c r="V69" s="679" t="e">
        <v>#N/A</v>
      </c>
      <c r="W69" s="688"/>
      <c r="X69" s="697">
        <v>0</v>
      </c>
      <c r="Y69" s="688"/>
      <c r="Z69" s="688"/>
      <c r="AA69" s="688"/>
      <c r="AB69" s="697" t="e">
        <v>#N/A</v>
      </c>
      <c r="AC69" s="835"/>
      <c r="AD69" s="688"/>
    </row>
    <row r="70" spans="1:30" hidden="1">
      <c r="A70" s="515">
        <v>17</v>
      </c>
      <c r="B70" s="515" t="s">
        <v>931</v>
      </c>
      <c r="C70" s="688">
        <v>52</v>
      </c>
      <c r="D70" s="688" t="s">
        <v>1207</v>
      </c>
      <c r="E70" s="688" t="s">
        <v>1744</v>
      </c>
      <c r="F70" s="688">
        <v>8</v>
      </c>
      <c r="G70" s="688" t="s">
        <v>2171</v>
      </c>
      <c r="H70" s="708" t="s">
        <v>723</v>
      </c>
      <c r="I70" s="679">
        <v>224486</v>
      </c>
      <c r="J70" s="679">
        <v>0</v>
      </c>
      <c r="K70" s="679">
        <v>0</v>
      </c>
      <c r="L70" s="679">
        <v>0</v>
      </c>
      <c r="M70" s="679">
        <v>0</v>
      </c>
      <c r="N70" s="679">
        <v>0</v>
      </c>
      <c r="O70" s="679">
        <v>224486</v>
      </c>
      <c r="P70" s="679">
        <v>224.48567879999999</v>
      </c>
      <c r="Q70" s="679">
        <v>1506.30106</v>
      </c>
      <c r="R70" s="697">
        <v>2.4251799999999999E-3</v>
      </c>
      <c r="S70" s="697">
        <v>2.3785241958262588E-3</v>
      </c>
      <c r="T70" s="697">
        <v>3.9504795424549002</v>
      </c>
      <c r="U70" s="688"/>
      <c r="V70" s="679">
        <v>5059693.82</v>
      </c>
      <c r="W70" s="688"/>
      <c r="X70" s="697">
        <v>0</v>
      </c>
      <c r="Y70" s="688"/>
      <c r="Z70" s="688"/>
      <c r="AA70" s="688"/>
      <c r="AB70" s="697" t="s">
        <v>1954</v>
      </c>
      <c r="AC70" s="835"/>
      <c r="AD70" s="688"/>
    </row>
    <row r="71" spans="1:30" hidden="1">
      <c r="A71" s="515">
        <v>17</v>
      </c>
      <c r="B71" s="515" t="s">
        <v>931</v>
      </c>
      <c r="C71" s="688">
        <v>53</v>
      </c>
      <c r="D71" s="818" t="s">
        <v>1208</v>
      </c>
      <c r="E71" s="688" t="s">
        <v>1745</v>
      </c>
      <c r="F71" s="688">
        <v>8</v>
      </c>
      <c r="G71" s="688" t="s">
        <v>2171</v>
      </c>
      <c r="H71" s="708" t="s">
        <v>2053</v>
      </c>
      <c r="I71" s="679">
        <v>197424</v>
      </c>
      <c r="J71" s="679">
        <v>0</v>
      </c>
      <c r="K71" s="679">
        <v>0</v>
      </c>
      <c r="L71" s="679">
        <v>0</v>
      </c>
      <c r="M71" s="679">
        <v>0</v>
      </c>
      <c r="N71" s="679">
        <v>5000</v>
      </c>
      <c r="O71" s="679">
        <v>192424</v>
      </c>
      <c r="P71" s="679">
        <v>384.84800000000001</v>
      </c>
      <c r="Q71" s="679">
        <v>1250.7560000000001</v>
      </c>
      <c r="R71" s="697">
        <v>2.01374E-3</v>
      </c>
      <c r="S71" s="697">
        <v>1.9750058524654218E-3</v>
      </c>
      <c r="T71" s="697">
        <v>5.6034487779365802</v>
      </c>
      <c r="U71" s="688"/>
      <c r="V71" s="679">
        <v>2119760.06</v>
      </c>
      <c r="W71" s="688"/>
      <c r="X71" s="697">
        <v>0</v>
      </c>
      <c r="Y71" s="688"/>
      <c r="Z71" s="688"/>
      <c r="AA71" s="688"/>
      <c r="AB71" s="697" t="s">
        <v>1954</v>
      </c>
      <c r="AC71" s="835"/>
      <c r="AD71" s="688"/>
    </row>
    <row r="72" spans="1:30" hidden="1">
      <c r="A72" s="515">
        <v>17</v>
      </c>
      <c r="B72" s="515" t="s">
        <v>931</v>
      </c>
      <c r="C72" s="688">
        <v>54</v>
      </c>
      <c r="D72" s="688" t="s">
        <v>1202</v>
      </c>
      <c r="E72" s="688" t="s">
        <v>1739</v>
      </c>
      <c r="F72" s="688">
        <v>8</v>
      </c>
      <c r="G72" s="688" t="s">
        <v>2171</v>
      </c>
      <c r="H72" s="708" t="s">
        <v>1203</v>
      </c>
      <c r="I72" s="679">
        <v>331614</v>
      </c>
      <c r="J72" s="679">
        <v>0</v>
      </c>
      <c r="K72" s="679">
        <v>0</v>
      </c>
      <c r="L72" s="679">
        <v>0</v>
      </c>
      <c r="M72" s="679">
        <v>0</v>
      </c>
      <c r="N72" s="679">
        <v>0</v>
      </c>
      <c r="O72" s="679">
        <v>331614</v>
      </c>
      <c r="P72" s="679">
        <v>596.90519999999992</v>
      </c>
      <c r="Q72" s="679">
        <v>13058.95932</v>
      </c>
      <c r="R72" s="697">
        <v>2.1025189999999999E-2</v>
      </c>
      <c r="S72" s="697">
        <v>2.0620745440443906E-2</v>
      </c>
      <c r="T72" s="697">
        <v>10.864041410038</v>
      </c>
      <c r="U72" s="688"/>
      <c r="V72" s="679">
        <v>3010660.57</v>
      </c>
      <c r="W72" s="688"/>
      <c r="X72" s="697">
        <v>0</v>
      </c>
      <c r="Y72" s="688"/>
      <c r="Z72" s="688"/>
      <c r="AA72" s="688"/>
      <c r="AB72" s="697" t="s">
        <v>1954</v>
      </c>
      <c r="AC72" s="835"/>
      <c r="AD72" s="688"/>
    </row>
    <row r="73" spans="1:30" hidden="1">
      <c r="A73" s="515">
        <v>17</v>
      </c>
      <c r="B73" s="515" t="s">
        <v>931</v>
      </c>
      <c r="C73" s="688">
        <v>55</v>
      </c>
      <c r="D73" s="688" t="s">
        <v>934</v>
      </c>
      <c r="E73" s="688" t="s">
        <v>1557</v>
      </c>
      <c r="F73" s="688">
        <v>8</v>
      </c>
      <c r="G73" s="688" t="s">
        <v>2171</v>
      </c>
      <c r="H73" s="708" t="s">
        <v>935</v>
      </c>
      <c r="I73" s="679">
        <v>44780</v>
      </c>
      <c r="J73" s="679">
        <v>0</v>
      </c>
      <c r="K73" s="679">
        <v>0</v>
      </c>
      <c r="L73" s="679">
        <v>0</v>
      </c>
      <c r="M73" s="679">
        <v>0</v>
      </c>
      <c r="N73" s="679">
        <v>0</v>
      </c>
      <c r="O73" s="679">
        <v>44780</v>
      </c>
      <c r="P73" s="679">
        <v>34.481000000000002</v>
      </c>
      <c r="Q73" s="679">
        <v>165.23820000000001</v>
      </c>
      <c r="R73" s="697">
        <v>2.6603999999999999E-4</v>
      </c>
      <c r="S73" s="697">
        <v>2.6091932563253892E-4</v>
      </c>
      <c r="T73" s="697">
        <v>7.4633333333333302E-2</v>
      </c>
      <c r="U73" s="688"/>
      <c r="V73" s="679">
        <v>547376</v>
      </c>
      <c r="W73" s="688"/>
      <c r="X73" s="697">
        <v>0</v>
      </c>
      <c r="Y73" s="688"/>
      <c r="Z73" s="688"/>
      <c r="AA73" s="688"/>
      <c r="AB73" s="697" t="s">
        <v>1954</v>
      </c>
      <c r="AC73" s="835"/>
      <c r="AD73" s="688"/>
    </row>
    <row r="74" spans="1:30" hidden="1">
      <c r="A74" s="515">
        <v>17</v>
      </c>
      <c r="B74" s="515" t="s">
        <v>931</v>
      </c>
      <c r="C74" s="688">
        <v>56</v>
      </c>
      <c r="D74" s="818" t="s">
        <v>1740</v>
      </c>
      <c r="E74" s="688" t="s">
        <v>1741</v>
      </c>
      <c r="F74" s="688">
        <v>8</v>
      </c>
      <c r="G74" s="688" t="s">
        <v>2171</v>
      </c>
      <c r="H74" s="708" t="s">
        <v>1204</v>
      </c>
      <c r="I74" s="679">
        <v>266787</v>
      </c>
      <c r="J74" s="679">
        <v>0</v>
      </c>
      <c r="K74" s="679">
        <v>0</v>
      </c>
      <c r="L74" s="679">
        <v>0</v>
      </c>
      <c r="M74" s="679">
        <v>0</v>
      </c>
      <c r="N74" s="679">
        <v>5000</v>
      </c>
      <c r="O74" s="679">
        <v>261787</v>
      </c>
      <c r="P74" s="679">
        <v>575.93140000000005</v>
      </c>
      <c r="Q74" s="679">
        <v>1832.509</v>
      </c>
      <c r="R74" s="697">
        <v>2.9503799999999998E-3</v>
      </c>
      <c r="S74" s="697">
        <v>2.8936227367252743E-3</v>
      </c>
      <c r="T74" s="697">
        <v>3.2723374999999999</v>
      </c>
      <c r="U74" s="688"/>
      <c r="V74" s="679">
        <v>2079366.11</v>
      </c>
      <c r="W74" s="688"/>
      <c r="X74" s="697">
        <v>0</v>
      </c>
      <c r="Y74" s="688"/>
      <c r="Z74" s="688"/>
      <c r="AA74" s="688"/>
      <c r="AB74" s="697" t="s">
        <v>1954</v>
      </c>
      <c r="AC74" s="835"/>
      <c r="AD74" s="688"/>
    </row>
    <row r="75" spans="1:30" hidden="1">
      <c r="A75" s="515">
        <v>17</v>
      </c>
      <c r="B75" s="515" t="s">
        <v>931</v>
      </c>
      <c r="C75" s="688">
        <v>57</v>
      </c>
      <c r="D75" s="688" t="s">
        <v>1210</v>
      </c>
      <c r="E75" s="688" t="s">
        <v>1746</v>
      </c>
      <c r="F75" s="688">
        <v>8</v>
      </c>
      <c r="G75" s="688" t="s">
        <v>2171</v>
      </c>
      <c r="H75" s="708" t="s">
        <v>725</v>
      </c>
      <c r="I75" s="679">
        <v>704380</v>
      </c>
      <c r="J75" s="679">
        <v>0</v>
      </c>
      <c r="K75" s="679">
        <v>0</v>
      </c>
      <c r="L75" s="679">
        <v>0</v>
      </c>
      <c r="M75" s="679">
        <v>0</v>
      </c>
      <c r="N75" s="679">
        <v>0</v>
      </c>
      <c r="O75" s="679">
        <v>704380</v>
      </c>
      <c r="P75" s="679">
        <v>7482.3853638000001</v>
      </c>
      <c r="Q75" s="679">
        <v>38142.177000000003</v>
      </c>
      <c r="R75" s="697">
        <v>6.1409690000000003E-2</v>
      </c>
      <c r="S75" s="697">
        <v>6.0228392109070036E-2</v>
      </c>
      <c r="T75" s="697">
        <v>6.4326940639269399</v>
      </c>
      <c r="U75" s="688"/>
      <c r="V75" s="679" t="e">
        <v>#N/A</v>
      </c>
      <c r="W75" s="688"/>
      <c r="X75" s="697">
        <v>0</v>
      </c>
      <c r="Y75" s="688"/>
      <c r="Z75" s="688"/>
      <c r="AA75" s="688"/>
      <c r="AB75" s="697" t="e">
        <v>#N/A</v>
      </c>
      <c r="AC75" s="835"/>
      <c r="AD75" s="688"/>
    </row>
    <row r="76" spans="1:30" hidden="1">
      <c r="A76" s="515">
        <v>17</v>
      </c>
      <c r="B76" s="515" t="s">
        <v>931</v>
      </c>
      <c r="C76" s="688">
        <v>58</v>
      </c>
      <c r="D76" s="688" t="s">
        <v>1214</v>
      </c>
      <c r="E76" s="688" t="s">
        <v>1889</v>
      </c>
      <c r="F76" s="688">
        <v>8</v>
      </c>
      <c r="G76" s="688" t="s">
        <v>2171</v>
      </c>
      <c r="H76" s="708" t="s">
        <v>727</v>
      </c>
      <c r="I76" s="679">
        <v>628671</v>
      </c>
      <c r="J76" s="679">
        <v>0</v>
      </c>
      <c r="K76" s="679">
        <v>0</v>
      </c>
      <c r="L76" s="679">
        <v>0</v>
      </c>
      <c r="M76" s="679">
        <v>0</v>
      </c>
      <c r="N76" s="679">
        <v>0</v>
      </c>
      <c r="O76" s="679">
        <v>628671</v>
      </c>
      <c r="P76" s="679">
        <v>0</v>
      </c>
      <c r="Q76" s="679">
        <v>0</v>
      </c>
      <c r="R76" s="697">
        <v>0</v>
      </c>
      <c r="S76" s="697">
        <v>0</v>
      </c>
      <c r="T76" s="697">
        <v>4.4176164710842496</v>
      </c>
      <c r="U76" s="688"/>
      <c r="V76" s="679">
        <v>5467885.0800000001</v>
      </c>
      <c r="W76" s="688"/>
      <c r="X76" s="697">
        <v>0</v>
      </c>
      <c r="Y76" s="688"/>
      <c r="Z76" s="688"/>
      <c r="AA76" s="688"/>
      <c r="AB76" s="697" t="s">
        <v>1954</v>
      </c>
      <c r="AC76" s="835" t="s">
        <v>2226</v>
      </c>
      <c r="AD76" s="688"/>
    </row>
    <row r="77" spans="1:30" hidden="1">
      <c r="A77" s="515">
        <v>17</v>
      </c>
      <c r="B77" s="515" t="s">
        <v>931</v>
      </c>
      <c r="C77" s="688">
        <v>59</v>
      </c>
      <c r="D77" s="688" t="s">
        <v>1215</v>
      </c>
      <c r="E77" s="688" t="s">
        <v>1749</v>
      </c>
      <c r="F77" s="688">
        <v>8</v>
      </c>
      <c r="G77" s="688" t="s">
        <v>2171</v>
      </c>
      <c r="H77" s="708" t="s">
        <v>1216</v>
      </c>
      <c r="I77" s="679">
        <v>1768488</v>
      </c>
      <c r="J77" s="679">
        <v>0</v>
      </c>
      <c r="K77" s="679">
        <v>0</v>
      </c>
      <c r="L77" s="679">
        <v>0</v>
      </c>
      <c r="M77" s="679">
        <v>0</v>
      </c>
      <c r="N77" s="679">
        <v>0</v>
      </c>
      <c r="O77" s="679">
        <v>1768488</v>
      </c>
      <c r="P77" s="679">
        <v>13414.715179999999</v>
      </c>
      <c r="Q77" s="679">
        <v>226950.06503999999</v>
      </c>
      <c r="R77" s="697">
        <v>0.36539424999999998</v>
      </c>
      <c r="S77" s="697">
        <v>0.35836542592752546</v>
      </c>
      <c r="T77" s="697">
        <v>5.8949796499321598</v>
      </c>
      <c r="U77" s="688"/>
      <c r="V77" s="679" t="e">
        <v>#N/A</v>
      </c>
      <c r="W77" s="688"/>
      <c r="X77" s="697">
        <v>0</v>
      </c>
      <c r="Y77" s="688"/>
      <c r="Z77" s="688"/>
      <c r="AA77" s="688"/>
      <c r="AB77" s="697" t="e">
        <v>#N/A</v>
      </c>
      <c r="AC77" s="835"/>
      <c r="AD77" s="688"/>
    </row>
    <row r="78" spans="1:30" hidden="1">
      <c r="A78" s="515">
        <v>17</v>
      </c>
      <c r="B78" s="515" t="s">
        <v>931</v>
      </c>
      <c r="C78" s="688">
        <v>60</v>
      </c>
      <c r="D78" s="688" t="s">
        <v>1217</v>
      </c>
      <c r="E78" s="688" t="s">
        <v>1750</v>
      </c>
      <c r="F78" s="688">
        <v>8</v>
      </c>
      <c r="G78" s="688" t="s">
        <v>2171</v>
      </c>
      <c r="H78" s="708" t="s">
        <v>728</v>
      </c>
      <c r="I78" s="679">
        <v>67755</v>
      </c>
      <c r="J78" s="679">
        <v>0</v>
      </c>
      <c r="K78" s="679">
        <v>0</v>
      </c>
      <c r="L78" s="679">
        <v>0</v>
      </c>
      <c r="M78" s="679">
        <v>0</v>
      </c>
      <c r="N78" s="679">
        <v>0</v>
      </c>
      <c r="O78" s="679">
        <v>67755</v>
      </c>
      <c r="P78" s="679">
        <v>1231.47703</v>
      </c>
      <c r="Q78" s="679">
        <v>24042.86175</v>
      </c>
      <c r="R78" s="697">
        <v>3.8709500000000001E-2</v>
      </c>
      <c r="S78" s="697">
        <v>3.7964872977836628E-2</v>
      </c>
      <c r="T78" s="697">
        <v>1.0950303030302999</v>
      </c>
      <c r="U78" s="688"/>
      <c r="V78" s="679" t="e">
        <v>#N/A</v>
      </c>
      <c r="W78" s="688"/>
      <c r="X78" s="697">
        <v>0</v>
      </c>
      <c r="Y78" s="688"/>
      <c r="Z78" s="688"/>
      <c r="AA78" s="688"/>
      <c r="AB78" s="697" t="e">
        <v>#N/A</v>
      </c>
      <c r="AC78" s="835"/>
      <c r="AD78" s="688"/>
    </row>
    <row r="79" spans="1:30" hidden="1">
      <c r="A79" s="515">
        <v>17</v>
      </c>
      <c r="B79" s="515" t="s">
        <v>931</v>
      </c>
      <c r="C79" s="688">
        <v>61</v>
      </c>
      <c r="D79" s="688" t="s">
        <v>1223</v>
      </c>
      <c r="E79" s="688" t="s">
        <v>1892</v>
      </c>
      <c r="F79" s="688">
        <v>8</v>
      </c>
      <c r="G79" s="688" t="s">
        <v>2171</v>
      </c>
      <c r="H79" s="708" t="s">
        <v>730</v>
      </c>
      <c r="I79" s="679">
        <v>2472</v>
      </c>
      <c r="J79" s="679">
        <v>0</v>
      </c>
      <c r="K79" s="679">
        <v>0</v>
      </c>
      <c r="L79" s="679">
        <v>0</v>
      </c>
      <c r="M79" s="679">
        <v>0</v>
      </c>
      <c r="N79" s="679">
        <v>0</v>
      </c>
      <c r="O79" s="679">
        <v>2472</v>
      </c>
      <c r="P79" s="679">
        <v>0</v>
      </c>
      <c r="Q79" s="679">
        <v>0</v>
      </c>
      <c r="R79" s="697">
        <v>0</v>
      </c>
      <c r="S79" s="697">
        <v>0</v>
      </c>
      <c r="T79" s="697">
        <v>1.51032067737149E-2</v>
      </c>
      <c r="U79" s="688"/>
      <c r="V79" s="679">
        <v>81656.89</v>
      </c>
      <c r="W79" s="688"/>
      <c r="X79" s="697">
        <v>0</v>
      </c>
      <c r="Y79" s="688"/>
      <c r="Z79" s="688"/>
      <c r="AA79" s="688"/>
      <c r="AB79" s="697" t="s">
        <v>1954</v>
      </c>
      <c r="AC79" s="835" t="s">
        <v>2226</v>
      </c>
      <c r="AD79" s="688"/>
    </row>
    <row r="80" spans="1:30" hidden="1">
      <c r="A80" s="515">
        <v>17</v>
      </c>
      <c r="B80" s="515" t="s">
        <v>931</v>
      </c>
      <c r="C80" s="688">
        <v>62</v>
      </c>
      <c r="D80" s="688" t="s">
        <v>1225</v>
      </c>
      <c r="E80" s="688" t="s">
        <v>1753</v>
      </c>
      <c r="F80" s="688">
        <v>8</v>
      </c>
      <c r="G80" s="688" t="s">
        <v>2171</v>
      </c>
      <c r="H80" s="708" t="s">
        <v>733</v>
      </c>
      <c r="I80" s="679">
        <v>1151974</v>
      </c>
      <c r="J80" s="679">
        <v>0</v>
      </c>
      <c r="K80" s="679">
        <v>0</v>
      </c>
      <c r="L80" s="679">
        <v>0</v>
      </c>
      <c r="M80" s="679">
        <v>0</v>
      </c>
      <c r="N80" s="679">
        <v>14000</v>
      </c>
      <c r="O80" s="679">
        <v>1137974</v>
      </c>
      <c r="P80" s="679">
        <v>2275.9477102000001</v>
      </c>
      <c r="Q80" s="679">
        <v>2401.1251400000001</v>
      </c>
      <c r="R80" s="697">
        <v>3.86586E-3</v>
      </c>
      <c r="S80" s="697">
        <v>3.7914958665014238E-3</v>
      </c>
      <c r="T80" s="697">
        <v>5.1202429696287899</v>
      </c>
      <c r="U80" s="688"/>
      <c r="V80" s="679">
        <v>14858347.699999999</v>
      </c>
      <c r="W80" s="688"/>
      <c r="X80" s="697">
        <v>0</v>
      </c>
      <c r="Y80" s="688"/>
      <c r="Z80" s="688"/>
      <c r="AA80" s="688"/>
      <c r="AB80" s="697" t="s">
        <v>1954</v>
      </c>
      <c r="AC80" s="835"/>
      <c r="AD80" s="688"/>
    </row>
    <row r="81" spans="1:30" hidden="1">
      <c r="A81" s="515">
        <v>17</v>
      </c>
      <c r="B81" s="515" t="s">
        <v>931</v>
      </c>
      <c r="C81" s="688">
        <v>63</v>
      </c>
      <c r="D81" s="688" t="s">
        <v>1224</v>
      </c>
      <c r="E81" s="688" t="s">
        <v>1752</v>
      </c>
      <c r="F81" s="688">
        <v>8</v>
      </c>
      <c r="G81" s="688" t="s">
        <v>2171</v>
      </c>
      <c r="H81" s="708" t="s">
        <v>732</v>
      </c>
      <c r="I81" s="679">
        <v>734617</v>
      </c>
      <c r="J81" s="679">
        <v>0</v>
      </c>
      <c r="K81" s="679">
        <v>0</v>
      </c>
      <c r="L81" s="679">
        <v>0</v>
      </c>
      <c r="M81" s="679">
        <v>0</v>
      </c>
      <c r="N81" s="679">
        <v>0</v>
      </c>
      <c r="O81" s="679">
        <v>734617</v>
      </c>
      <c r="P81" s="679">
        <v>5876.9359999999997</v>
      </c>
      <c r="Q81" s="679">
        <v>11019.254999999999</v>
      </c>
      <c r="R81" s="697">
        <v>1.774123E-2</v>
      </c>
      <c r="S81" s="697">
        <v>1.7399951001481388E-2</v>
      </c>
      <c r="T81" s="697">
        <v>3.86970469558254</v>
      </c>
      <c r="U81" s="688"/>
      <c r="V81" s="679">
        <v>17849491.809999999</v>
      </c>
      <c r="W81" s="688"/>
      <c r="X81" s="697">
        <v>0</v>
      </c>
      <c r="Y81" s="688"/>
      <c r="Z81" s="688"/>
      <c r="AA81" s="688"/>
      <c r="AB81" s="697" t="s">
        <v>1954</v>
      </c>
      <c r="AC81" s="836" t="s">
        <v>2231</v>
      </c>
      <c r="AD81" s="688"/>
    </row>
    <row r="82" spans="1:30" hidden="1">
      <c r="A82" s="515">
        <v>17</v>
      </c>
      <c r="B82" s="515" t="s">
        <v>931</v>
      </c>
      <c r="C82" s="688">
        <v>64</v>
      </c>
      <c r="D82" s="688" t="s">
        <v>1229</v>
      </c>
      <c r="E82" s="688" t="s">
        <v>1754</v>
      </c>
      <c r="F82" s="688">
        <v>8</v>
      </c>
      <c r="G82" s="688" t="s">
        <v>2171</v>
      </c>
      <c r="H82" s="708" t="s">
        <v>734</v>
      </c>
      <c r="I82" s="679">
        <v>518063</v>
      </c>
      <c r="J82" s="679">
        <v>0</v>
      </c>
      <c r="K82" s="679">
        <v>0</v>
      </c>
      <c r="L82" s="679">
        <v>0</v>
      </c>
      <c r="M82" s="679">
        <v>0</v>
      </c>
      <c r="N82" s="679">
        <v>0</v>
      </c>
      <c r="O82" s="679">
        <v>518063</v>
      </c>
      <c r="P82" s="679">
        <v>0</v>
      </c>
      <c r="Q82" s="679">
        <v>0</v>
      </c>
      <c r="R82" s="697">
        <v>0</v>
      </c>
      <c r="S82" s="697">
        <v>0</v>
      </c>
      <c r="T82" s="697">
        <v>3.7677309090909001</v>
      </c>
      <c r="U82" s="688"/>
      <c r="V82" s="679">
        <v>9502153.5700000003</v>
      </c>
      <c r="W82" s="688"/>
      <c r="X82" s="697">
        <v>0</v>
      </c>
      <c r="Y82" s="688"/>
      <c r="Z82" s="688"/>
      <c r="AA82" s="688"/>
      <c r="AB82" s="697" t="s">
        <v>1954</v>
      </c>
      <c r="AC82" s="835" t="s">
        <v>2226</v>
      </c>
      <c r="AD82" s="688"/>
    </row>
    <row r="83" spans="1:30" hidden="1">
      <c r="A83" s="515">
        <v>17</v>
      </c>
      <c r="B83" s="515" t="s">
        <v>931</v>
      </c>
      <c r="C83" s="688">
        <v>65</v>
      </c>
      <c r="D83" s="688" t="s">
        <v>1233</v>
      </c>
      <c r="E83" s="688" t="s">
        <v>1758</v>
      </c>
      <c r="F83" s="688">
        <v>8</v>
      </c>
      <c r="G83" s="688" t="s">
        <v>2171</v>
      </c>
      <c r="H83" s="708" t="s">
        <v>1234</v>
      </c>
      <c r="I83" s="679">
        <v>658396</v>
      </c>
      <c r="J83" s="679">
        <v>0</v>
      </c>
      <c r="K83" s="679">
        <v>0</v>
      </c>
      <c r="L83" s="679">
        <v>0</v>
      </c>
      <c r="M83" s="679">
        <v>0</v>
      </c>
      <c r="N83" s="679">
        <v>0</v>
      </c>
      <c r="O83" s="679">
        <v>658396</v>
      </c>
      <c r="P83" s="679">
        <v>921.75440000000003</v>
      </c>
      <c r="Q83" s="679">
        <v>7242.3559999999998</v>
      </c>
      <c r="R83" s="697">
        <v>1.166034E-2</v>
      </c>
      <c r="S83" s="697">
        <v>1.1436039871596106E-2</v>
      </c>
      <c r="T83" s="697">
        <v>6.6370564516129003</v>
      </c>
      <c r="U83" s="688"/>
      <c r="V83" s="679">
        <v>7159797.7400000002</v>
      </c>
      <c r="W83" s="688"/>
      <c r="X83" s="697">
        <v>0</v>
      </c>
      <c r="Y83" s="688"/>
      <c r="Z83" s="688"/>
      <c r="AA83" s="688"/>
      <c r="AB83" s="697" t="s">
        <v>1954</v>
      </c>
      <c r="AC83" s="835"/>
      <c r="AD83" s="688"/>
    </row>
    <row r="84" spans="1:30" hidden="1">
      <c r="A84" s="515">
        <v>17</v>
      </c>
      <c r="B84" s="515" t="s">
        <v>931</v>
      </c>
      <c r="C84" s="688">
        <v>66</v>
      </c>
      <c r="D84" s="688" t="s">
        <v>1235</v>
      </c>
      <c r="E84" s="688" t="s">
        <v>1759</v>
      </c>
      <c r="F84" s="688">
        <v>8</v>
      </c>
      <c r="G84" s="688" t="s">
        <v>2171</v>
      </c>
      <c r="H84" s="708" t="s">
        <v>2232</v>
      </c>
      <c r="I84" s="679">
        <v>525295</v>
      </c>
      <c r="J84" s="679">
        <v>0</v>
      </c>
      <c r="K84" s="679">
        <v>0</v>
      </c>
      <c r="L84" s="679">
        <v>0</v>
      </c>
      <c r="M84" s="679">
        <v>0</v>
      </c>
      <c r="N84" s="679">
        <v>0</v>
      </c>
      <c r="O84" s="679">
        <v>525295</v>
      </c>
      <c r="P84" s="679">
        <v>5508.5060899999999</v>
      </c>
      <c r="Q84" s="679">
        <v>682358.20499999996</v>
      </c>
      <c r="R84" s="697">
        <v>1.0986106899999999</v>
      </c>
      <c r="S84" s="697">
        <v>1.0774775002900643</v>
      </c>
      <c r="T84" s="697">
        <v>2.9064054399486499</v>
      </c>
      <c r="U84" s="688"/>
      <c r="V84" s="679" t="e">
        <v>#N/A</v>
      </c>
      <c r="W84" s="688"/>
      <c r="X84" s="697">
        <v>0</v>
      </c>
      <c r="Y84" s="688"/>
      <c r="Z84" s="688"/>
      <c r="AA84" s="688"/>
      <c r="AB84" s="697" t="e">
        <v>#N/A</v>
      </c>
      <c r="AC84" s="835"/>
      <c r="AD84" s="688"/>
    </row>
    <row r="85" spans="1:30" hidden="1">
      <c r="A85" s="515">
        <v>17</v>
      </c>
      <c r="B85" s="515" t="s">
        <v>931</v>
      </c>
      <c r="C85" s="688">
        <v>67</v>
      </c>
      <c r="D85" s="688" t="s">
        <v>1241</v>
      </c>
      <c r="E85" s="688" t="s">
        <v>1761</v>
      </c>
      <c r="F85" s="688">
        <v>8</v>
      </c>
      <c r="G85" s="688" t="s">
        <v>2171</v>
      </c>
      <c r="H85" s="708" t="s">
        <v>1242</v>
      </c>
      <c r="I85" s="679">
        <v>279861</v>
      </c>
      <c r="J85" s="679">
        <v>0</v>
      </c>
      <c r="K85" s="679">
        <v>0</v>
      </c>
      <c r="L85" s="679">
        <v>0</v>
      </c>
      <c r="M85" s="679">
        <v>0</v>
      </c>
      <c r="N85" s="679">
        <v>152500</v>
      </c>
      <c r="O85" s="679">
        <v>127361</v>
      </c>
      <c r="P85" s="679">
        <v>0</v>
      </c>
      <c r="Q85" s="679">
        <v>673.73969</v>
      </c>
      <c r="R85" s="697">
        <v>1.0847299999999999E-3</v>
      </c>
      <c r="S85" s="697">
        <v>1.0638684369998935E-3</v>
      </c>
      <c r="T85" s="697">
        <v>1.0107053296511399</v>
      </c>
      <c r="U85" s="688"/>
      <c r="V85" s="679">
        <v>8239636.9199999999</v>
      </c>
      <c r="W85" s="688"/>
      <c r="X85" s="697">
        <v>0</v>
      </c>
      <c r="Y85" s="688"/>
      <c r="Z85" s="688"/>
      <c r="AA85" s="688"/>
      <c r="AB85" s="697" t="s">
        <v>1954</v>
      </c>
      <c r="AC85" s="835"/>
      <c r="AD85" s="688"/>
    </row>
    <row r="86" spans="1:30" hidden="1">
      <c r="A86" s="515">
        <v>17</v>
      </c>
      <c r="B86" s="515" t="s">
        <v>931</v>
      </c>
      <c r="C86" s="688">
        <v>68</v>
      </c>
      <c r="D86" s="688" t="s">
        <v>1246</v>
      </c>
      <c r="E86" s="688" t="s">
        <v>1763</v>
      </c>
      <c r="F86" s="688">
        <v>8</v>
      </c>
      <c r="G86" s="688" t="s">
        <v>2171</v>
      </c>
      <c r="H86" s="708" t="s">
        <v>740</v>
      </c>
      <c r="I86" s="679">
        <v>110562</v>
      </c>
      <c r="J86" s="679">
        <v>0</v>
      </c>
      <c r="K86" s="679">
        <v>0</v>
      </c>
      <c r="L86" s="679">
        <v>0</v>
      </c>
      <c r="M86" s="679">
        <v>0</v>
      </c>
      <c r="N86" s="679">
        <v>0</v>
      </c>
      <c r="O86" s="679">
        <v>110562</v>
      </c>
      <c r="P86" s="679">
        <v>0</v>
      </c>
      <c r="Q86" s="679">
        <v>0</v>
      </c>
      <c r="R86" s="697">
        <v>0</v>
      </c>
      <c r="S86" s="697">
        <v>0</v>
      </c>
      <c r="T86" s="697">
        <v>9.3443204868154108</v>
      </c>
      <c r="U86" s="688"/>
      <c r="V86" s="679">
        <v>1189601.8799999999</v>
      </c>
      <c r="W86" s="688"/>
      <c r="X86" s="697">
        <v>0</v>
      </c>
      <c r="Y86" s="688"/>
      <c r="Z86" s="688"/>
      <c r="AA86" s="688"/>
      <c r="AB86" s="697" t="s">
        <v>1954</v>
      </c>
      <c r="AC86" s="835" t="s">
        <v>2226</v>
      </c>
      <c r="AD86" s="688"/>
    </row>
    <row r="87" spans="1:30" hidden="1">
      <c r="A87" s="515">
        <v>17</v>
      </c>
      <c r="B87" s="515" t="s">
        <v>931</v>
      </c>
      <c r="C87" s="688">
        <v>69</v>
      </c>
      <c r="D87" s="688" t="s">
        <v>1252</v>
      </c>
      <c r="E87" s="688" t="s">
        <v>1766</v>
      </c>
      <c r="F87" s="688">
        <v>8</v>
      </c>
      <c r="G87" s="688" t="s">
        <v>2171</v>
      </c>
      <c r="H87" s="708" t="s">
        <v>744</v>
      </c>
      <c r="I87" s="679">
        <v>540827</v>
      </c>
      <c r="J87" s="679">
        <v>0</v>
      </c>
      <c r="K87" s="679">
        <v>0</v>
      </c>
      <c r="L87" s="679">
        <v>0</v>
      </c>
      <c r="M87" s="679">
        <v>0</v>
      </c>
      <c r="N87" s="679">
        <v>0</v>
      </c>
      <c r="O87" s="679">
        <v>540827</v>
      </c>
      <c r="P87" s="679">
        <v>0</v>
      </c>
      <c r="Q87" s="679">
        <v>9545.5965500000002</v>
      </c>
      <c r="R87" s="697">
        <v>1.536861E-2</v>
      </c>
      <c r="S87" s="697">
        <v>1.5072971108292694E-2</v>
      </c>
      <c r="T87" s="697">
        <v>0.41602076923076903</v>
      </c>
      <c r="U87" s="688"/>
      <c r="V87" s="679">
        <v>11677880.869999999</v>
      </c>
      <c r="W87" s="688"/>
      <c r="X87" s="697">
        <v>0</v>
      </c>
      <c r="Y87" s="688"/>
      <c r="Z87" s="688"/>
      <c r="AA87" s="688"/>
      <c r="AB87" s="697" t="s">
        <v>1954</v>
      </c>
      <c r="AC87" s="835"/>
      <c r="AD87" s="688"/>
    </row>
    <row r="88" spans="1:30" hidden="1">
      <c r="A88" s="515">
        <v>17</v>
      </c>
      <c r="B88" s="515" t="s">
        <v>931</v>
      </c>
      <c r="C88" s="688">
        <v>70</v>
      </c>
      <c r="D88" s="688" t="s">
        <v>1248</v>
      </c>
      <c r="E88" s="688" t="s">
        <v>1764</v>
      </c>
      <c r="F88" s="688">
        <v>8</v>
      </c>
      <c r="G88" s="688" t="s">
        <v>2171</v>
      </c>
      <c r="H88" s="708" t="s">
        <v>742</v>
      </c>
      <c r="I88" s="679">
        <v>700498</v>
      </c>
      <c r="J88" s="679">
        <v>0</v>
      </c>
      <c r="K88" s="679">
        <v>0</v>
      </c>
      <c r="L88" s="679">
        <v>0</v>
      </c>
      <c r="M88" s="679">
        <v>0</v>
      </c>
      <c r="N88" s="679">
        <v>6000</v>
      </c>
      <c r="O88" s="679">
        <v>694498</v>
      </c>
      <c r="P88" s="679">
        <v>0</v>
      </c>
      <c r="Q88" s="679">
        <v>2847.4417999999996</v>
      </c>
      <c r="R88" s="697">
        <v>4.5844400000000004E-3</v>
      </c>
      <c r="S88" s="697">
        <v>4.49625204240849E-3</v>
      </c>
      <c r="T88" s="697">
        <v>6.49063551401869</v>
      </c>
      <c r="U88" s="688"/>
      <c r="V88" s="679">
        <v>11705398.470000001</v>
      </c>
      <c r="W88" s="688"/>
      <c r="X88" s="697">
        <v>0</v>
      </c>
      <c r="Y88" s="688"/>
      <c r="Z88" s="688"/>
      <c r="AA88" s="688"/>
      <c r="AB88" s="697" t="s">
        <v>1954</v>
      </c>
      <c r="AC88" s="835"/>
      <c r="AD88" s="688"/>
    </row>
    <row r="89" spans="1:30" hidden="1">
      <c r="A89" s="515">
        <v>17</v>
      </c>
      <c r="B89" s="515" t="s">
        <v>931</v>
      </c>
      <c r="C89" s="688">
        <v>71</v>
      </c>
      <c r="D89" s="688" t="s">
        <v>1254</v>
      </c>
      <c r="E89" s="688" t="s">
        <v>1768</v>
      </c>
      <c r="F89" s="688">
        <v>8</v>
      </c>
      <c r="G89" s="688" t="s">
        <v>2171</v>
      </c>
      <c r="H89" s="708" t="s">
        <v>2233</v>
      </c>
      <c r="I89" s="679">
        <v>395437</v>
      </c>
      <c r="J89" s="679">
        <v>0</v>
      </c>
      <c r="K89" s="679">
        <v>0</v>
      </c>
      <c r="L89" s="679">
        <v>0</v>
      </c>
      <c r="M89" s="679">
        <v>0</v>
      </c>
      <c r="N89" s="679">
        <v>0</v>
      </c>
      <c r="O89" s="679">
        <v>395437</v>
      </c>
      <c r="P89" s="679">
        <v>0</v>
      </c>
      <c r="Q89" s="679">
        <v>3657.79225</v>
      </c>
      <c r="R89" s="697">
        <v>5.8891200000000003E-3</v>
      </c>
      <c r="S89" s="697">
        <v>5.7758356552778172E-3</v>
      </c>
      <c r="T89" s="697">
        <v>3.2616857889917998</v>
      </c>
      <c r="U89" s="688"/>
      <c r="V89" s="679">
        <v>4479374.53</v>
      </c>
      <c r="W89" s="688"/>
      <c r="X89" s="697">
        <v>0</v>
      </c>
      <c r="Y89" s="688"/>
      <c r="Z89" s="688"/>
      <c r="AA89" s="688"/>
      <c r="AB89" s="697" t="s">
        <v>1954</v>
      </c>
      <c r="AC89" s="835"/>
      <c r="AD89" s="688"/>
    </row>
    <row r="90" spans="1:30" hidden="1">
      <c r="C90" s="688"/>
      <c r="D90" s="688"/>
      <c r="E90" s="688"/>
      <c r="F90" s="688"/>
      <c r="G90" s="688"/>
      <c r="H90" s="708"/>
      <c r="I90" s="679"/>
      <c r="J90" s="679"/>
      <c r="K90" s="679"/>
      <c r="L90" s="679"/>
      <c r="M90" s="679"/>
      <c r="N90" s="679"/>
      <c r="O90" s="679"/>
      <c r="P90" s="679"/>
      <c r="Q90" s="679"/>
      <c r="R90" s="697"/>
      <c r="S90" s="697"/>
      <c r="T90" s="697"/>
      <c r="U90" s="688"/>
      <c r="V90" s="679"/>
      <c r="W90" s="688"/>
      <c r="X90" s="697"/>
      <c r="Y90" s="688"/>
      <c r="Z90" s="688"/>
      <c r="AA90" s="688"/>
      <c r="AB90" s="697"/>
      <c r="AC90" s="835"/>
      <c r="AD90" s="688"/>
    </row>
    <row r="91" spans="1:30" ht="63.75" hidden="1">
      <c r="C91" s="688"/>
      <c r="D91" s="688"/>
      <c r="E91" s="688"/>
      <c r="F91" s="688"/>
      <c r="G91" s="688"/>
      <c r="H91" s="810" t="s">
        <v>2007</v>
      </c>
      <c r="I91" s="811" t="s">
        <v>2331</v>
      </c>
      <c r="J91" s="812" t="s">
        <v>2009</v>
      </c>
      <c r="K91" s="812" t="s">
        <v>2010</v>
      </c>
      <c r="L91" s="812" t="s">
        <v>2011</v>
      </c>
      <c r="M91" s="812" t="s">
        <v>2225</v>
      </c>
      <c r="N91" s="812" t="s">
        <v>2012</v>
      </c>
      <c r="O91" s="812" t="s">
        <v>2217</v>
      </c>
      <c r="P91" s="812" t="s">
        <v>2218</v>
      </c>
      <c r="Q91" s="812" t="s">
        <v>2219</v>
      </c>
      <c r="R91" s="809" t="s">
        <v>2333</v>
      </c>
      <c r="S91" s="809" t="s">
        <v>2015</v>
      </c>
      <c r="T91" s="814" t="s">
        <v>2016</v>
      </c>
      <c r="U91" s="688"/>
      <c r="V91" s="679"/>
      <c r="W91" s="688"/>
      <c r="X91" s="697"/>
      <c r="Y91" s="688"/>
      <c r="Z91" s="688"/>
      <c r="AA91" s="688"/>
      <c r="AB91" s="697"/>
      <c r="AC91" s="835"/>
      <c r="AD91" s="688"/>
    </row>
    <row r="92" spans="1:30" hidden="1">
      <c r="C92" s="688"/>
      <c r="D92" s="688"/>
      <c r="E92" s="688"/>
      <c r="F92" s="688"/>
      <c r="G92" s="688"/>
      <c r="H92" s="708"/>
      <c r="I92" s="679"/>
      <c r="J92" s="679"/>
      <c r="K92" s="679"/>
      <c r="L92" s="679"/>
      <c r="M92" s="679"/>
      <c r="N92" s="679"/>
      <c r="O92" s="679"/>
      <c r="P92" s="679"/>
      <c r="Q92" s="679"/>
      <c r="R92" s="697"/>
      <c r="S92" s="697"/>
      <c r="T92" s="697"/>
      <c r="U92" s="688"/>
      <c r="V92" s="679"/>
      <c r="W92" s="688"/>
      <c r="X92" s="697"/>
      <c r="Y92" s="688"/>
      <c r="Z92" s="688"/>
      <c r="AA92" s="688"/>
      <c r="AB92" s="697"/>
      <c r="AC92" s="835"/>
      <c r="AD92" s="688"/>
    </row>
    <row r="93" spans="1:30" hidden="1">
      <c r="A93" s="515">
        <v>17</v>
      </c>
      <c r="B93" s="515" t="s">
        <v>931</v>
      </c>
      <c r="C93" s="688">
        <v>72</v>
      </c>
      <c r="D93" s="688" t="s">
        <v>1258</v>
      </c>
      <c r="E93" s="688" t="s">
        <v>1770</v>
      </c>
      <c r="F93" s="688">
        <v>8</v>
      </c>
      <c r="G93" s="688" t="s">
        <v>2171</v>
      </c>
      <c r="H93" s="708" t="s">
        <v>750</v>
      </c>
      <c r="I93" s="679">
        <v>259</v>
      </c>
      <c r="J93" s="679">
        <v>0</v>
      </c>
      <c r="K93" s="679">
        <v>0</v>
      </c>
      <c r="L93" s="679">
        <v>0</v>
      </c>
      <c r="M93" s="679">
        <v>0</v>
      </c>
      <c r="N93" s="679">
        <v>0</v>
      </c>
      <c r="O93" s="679">
        <v>259</v>
      </c>
      <c r="P93" s="679">
        <v>0</v>
      </c>
      <c r="Q93" s="679">
        <v>0</v>
      </c>
      <c r="R93" s="697">
        <v>0</v>
      </c>
      <c r="S93" s="697">
        <v>0</v>
      </c>
      <c r="T93" s="697">
        <v>2.8152173913043401E-3</v>
      </c>
      <c r="U93" s="688"/>
      <c r="V93" s="679">
        <v>492590.81</v>
      </c>
      <c r="W93" s="688"/>
      <c r="X93" s="697">
        <v>0</v>
      </c>
      <c r="Y93" s="688"/>
      <c r="Z93" s="688"/>
      <c r="AA93" s="688"/>
      <c r="AB93" s="697" t="s">
        <v>1954</v>
      </c>
      <c r="AC93" s="835" t="s">
        <v>2226</v>
      </c>
      <c r="AD93" s="688"/>
    </row>
    <row r="94" spans="1:30" hidden="1">
      <c r="A94" s="515">
        <v>17</v>
      </c>
      <c r="B94" s="515" t="s">
        <v>931</v>
      </c>
      <c r="C94" s="688">
        <v>73</v>
      </c>
      <c r="D94" s="688" t="s">
        <v>944</v>
      </c>
      <c r="E94" s="688" t="s">
        <v>1562</v>
      </c>
      <c r="F94" s="688">
        <v>8</v>
      </c>
      <c r="G94" s="688" t="s">
        <v>2171</v>
      </c>
      <c r="H94" s="708" t="s">
        <v>1255</v>
      </c>
      <c r="I94" s="679">
        <v>1420216</v>
      </c>
      <c r="J94" s="679">
        <v>0</v>
      </c>
      <c r="K94" s="679">
        <v>0</v>
      </c>
      <c r="L94" s="679">
        <v>0</v>
      </c>
      <c r="M94" s="679">
        <v>0</v>
      </c>
      <c r="N94" s="679">
        <v>0</v>
      </c>
      <c r="O94" s="679">
        <v>1420216</v>
      </c>
      <c r="P94" s="679">
        <v>11361.7284</v>
      </c>
      <c r="Q94" s="679">
        <v>27694.212</v>
      </c>
      <c r="R94" s="697">
        <v>4.4588250000000003E-2</v>
      </c>
      <c r="S94" s="697">
        <v>4.3730536395122713E-2</v>
      </c>
      <c r="T94" s="697">
        <v>8.4536666666666598</v>
      </c>
      <c r="U94" s="688"/>
      <c r="V94" s="679">
        <v>3487293</v>
      </c>
      <c r="W94" s="688"/>
      <c r="X94" s="697">
        <v>0</v>
      </c>
      <c r="Y94" s="688"/>
      <c r="Z94" s="688"/>
      <c r="AA94" s="688"/>
      <c r="AB94" s="697" t="s">
        <v>1954</v>
      </c>
      <c r="AC94" s="835"/>
      <c r="AD94" s="688"/>
    </row>
    <row r="95" spans="1:30" hidden="1">
      <c r="A95" s="515">
        <v>17</v>
      </c>
      <c r="B95" s="515" t="s">
        <v>931</v>
      </c>
      <c r="C95" s="688">
        <v>74</v>
      </c>
      <c r="D95" s="837" t="s">
        <v>1275</v>
      </c>
      <c r="E95" s="819" t="s">
        <v>1924</v>
      </c>
      <c r="F95" s="688">
        <v>8</v>
      </c>
      <c r="G95" s="688" t="s">
        <v>2171</v>
      </c>
      <c r="H95" s="708" t="s">
        <v>1276</v>
      </c>
      <c r="I95" s="819">
        <v>358359</v>
      </c>
      <c r="J95" s="679">
        <v>0</v>
      </c>
      <c r="K95" s="679">
        <v>0</v>
      </c>
      <c r="L95" s="679">
        <v>0</v>
      </c>
      <c r="M95" s="679">
        <v>0</v>
      </c>
      <c r="N95" s="679">
        <v>0</v>
      </c>
      <c r="O95" s="679">
        <v>358359</v>
      </c>
      <c r="P95" s="679">
        <v>0</v>
      </c>
      <c r="Q95" s="679">
        <v>4569.0772500000003</v>
      </c>
      <c r="R95" s="697">
        <v>7.3563099999999996E-3</v>
      </c>
      <c r="S95" s="699">
        <v>7.2147999362918219E-3</v>
      </c>
      <c r="T95" s="699">
        <v>3.3169104035542301</v>
      </c>
      <c r="U95" s="688"/>
      <c r="V95" s="679">
        <v>3530628.87</v>
      </c>
      <c r="W95" s="688"/>
      <c r="X95" s="697">
        <v>0</v>
      </c>
      <c r="Y95" s="688"/>
      <c r="Z95" s="688"/>
      <c r="AA95" s="688"/>
      <c r="AB95" s="697"/>
      <c r="AC95" s="835"/>
      <c r="AD95" s="688"/>
    </row>
    <row r="96" spans="1:30" hidden="1">
      <c r="A96" s="515">
        <v>17</v>
      </c>
      <c r="B96" s="515" t="s">
        <v>931</v>
      </c>
      <c r="C96" s="688">
        <v>75</v>
      </c>
      <c r="D96" s="688" t="s">
        <v>947</v>
      </c>
      <c r="E96" s="688" t="s">
        <v>1565</v>
      </c>
      <c r="F96" s="688">
        <v>8</v>
      </c>
      <c r="G96" s="688" t="s">
        <v>2171</v>
      </c>
      <c r="H96" s="708" t="s">
        <v>759</v>
      </c>
      <c r="I96" s="679">
        <v>807307</v>
      </c>
      <c r="J96" s="679">
        <v>0</v>
      </c>
      <c r="K96" s="679">
        <v>0</v>
      </c>
      <c r="L96" s="679">
        <v>0</v>
      </c>
      <c r="M96" s="679">
        <v>0</v>
      </c>
      <c r="N96" s="679">
        <v>0</v>
      </c>
      <c r="O96" s="679">
        <v>807307</v>
      </c>
      <c r="P96" s="679">
        <v>8803.2371600000006</v>
      </c>
      <c r="Q96" s="679">
        <v>78833.528550000003</v>
      </c>
      <c r="R96" s="697">
        <v>0.1269236</v>
      </c>
      <c r="S96" s="697">
        <v>0.12448205745704989</v>
      </c>
      <c r="T96" s="697">
        <v>13.099253610254699</v>
      </c>
      <c r="U96" s="688"/>
      <c r="V96" s="679" t="e">
        <v>#N/A</v>
      </c>
      <c r="W96" s="688"/>
      <c r="X96" s="697">
        <v>0</v>
      </c>
      <c r="Y96" s="688"/>
      <c r="Z96" s="688"/>
      <c r="AA96" s="688"/>
      <c r="AB96" s="697" t="e">
        <v>#N/A</v>
      </c>
      <c r="AC96" s="835"/>
      <c r="AD96" s="688"/>
    </row>
    <row r="97" spans="1:30" hidden="1">
      <c r="A97" s="515">
        <v>17</v>
      </c>
      <c r="B97" s="515" t="s">
        <v>931</v>
      </c>
      <c r="C97" s="688">
        <v>76</v>
      </c>
      <c r="D97" s="688" t="s">
        <v>1284</v>
      </c>
      <c r="E97" s="688" t="s">
        <v>1777</v>
      </c>
      <c r="F97" s="688">
        <v>8</v>
      </c>
      <c r="G97" s="688" t="s">
        <v>2171</v>
      </c>
      <c r="H97" s="708" t="s">
        <v>2234</v>
      </c>
      <c r="I97" s="679">
        <v>465638</v>
      </c>
      <c r="J97" s="679">
        <v>0</v>
      </c>
      <c r="K97" s="679">
        <v>0</v>
      </c>
      <c r="L97" s="679">
        <v>0</v>
      </c>
      <c r="M97" s="679">
        <v>0</v>
      </c>
      <c r="N97" s="679">
        <v>0</v>
      </c>
      <c r="O97" s="679">
        <v>465638</v>
      </c>
      <c r="P97" s="679">
        <v>3823.5726199999999</v>
      </c>
      <c r="Q97" s="679">
        <v>48659.171000000002</v>
      </c>
      <c r="R97" s="697">
        <v>7.8342259999999997E-2</v>
      </c>
      <c r="S97" s="697">
        <v>7.6835248042876239E-2</v>
      </c>
      <c r="T97" s="697">
        <v>4.5242712786630301</v>
      </c>
      <c r="U97" s="688"/>
      <c r="V97" s="679" t="e">
        <v>#N/A</v>
      </c>
      <c r="W97" s="688"/>
      <c r="X97" s="697">
        <v>0</v>
      </c>
      <c r="Y97" s="688"/>
      <c r="Z97" s="688"/>
      <c r="AA97" s="688"/>
      <c r="AB97" s="697" t="e">
        <v>#N/A</v>
      </c>
      <c r="AC97" s="835"/>
      <c r="AD97" s="688"/>
    </row>
    <row r="98" spans="1:30" hidden="1">
      <c r="A98" s="515">
        <v>17</v>
      </c>
      <c r="B98" s="515" t="s">
        <v>931</v>
      </c>
      <c r="C98" s="688">
        <v>77</v>
      </c>
      <c r="D98" s="688" t="s">
        <v>1286</v>
      </c>
      <c r="E98" s="688" t="s">
        <v>1779</v>
      </c>
      <c r="F98" s="688">
        <v>8</v>
      </c>
      <c r="G98" s="688" t="s">
        <v>2171</v>
      </c>
      <c r="H98" s="708" t="s">
        <v>763</v>
      </c>
      <c r="I98" s="679">
        <v>482164</v>
      </c>
      <c r="J98" s="679">
        <v>0</v>
      </c>
      <c r="K98" s="679">
        <v>0</v>
      </c>
      <c r="L98" s="679">
        <v>0</v>
      </c>
      <c r="M98" s="679">
        <v>0</v>
      </c>
      <c r="N98" s="679">
        <v>0</v>
      </c>
      <c r="O98" s="679">
        <v>482164</v>
      </c>
      <c r="P98" s="679">
        <v>0</v>
      </c>
      <c r="Q98" s="679">
        <v>2314.3872000000001</v>
      </c>
      <c r="R98" s="697">
        <v>3.7262100000000002E-3</v>
      </c>
      <c r="S98" s="697">
        <v>3.6545323507311258E-3</v>
      </c>
      <c r="T98" s="697">
        <v>0.92343108414536901</v>
      </c>
      <c r="U98" s="688"/>
      <c r="V98" s="679">
        <v>6930357.6399999997</v>
      </c>
      <c r="W98" s="688"/>
      <c r="X98" s="697">
        <v>0</v>
      </c>
      <c r="Y98" s="688"/>
      <c r="Z98" s="688"/>
      <c r="AA98" s="688"/>
      <c r="AB98" s="697" t="s">
        <v>1954</v>
      </c>
      <c r="AC98" s="835"/>
      <c r="AD98" s="688"/>
    </row>
    <row r="99" spans="1:30" hidden="1">
      <c r="A99" s="515">
        <v>17</v>
      </c>
      <c r="B99" s="515" t="s">
        <v>931</v>
      </c>
      <c r="C99" s="688">
        <v>78</v>
      </c>
      <c r="D99" s="688" t="s">
        <v>949</v>
      </c>
      <c r="E99" s="688" t="s">
        <v>1782</v>
      </c>
      <c r="F99" s="688">
        <v>8</v>
      </c>
      <c r="G99" s="688" t="s">
        <v>2171</v>
      </c>
      <c r="H99" s="708" t="s">
        <v>766</v>
      </c>
      <c r="I99" s="679">
        <v>1955871</v>
      </c>
      <c r="J99" s="679">
        <v>0</v>
      </c>
      <c r="K99" s="679">
        <v>0</v>
      </c>
      <c r="L99" s="679">
        <v>0</v>
      </c>
      <c r="M99" s="679">
        <v>0</v>
      </c>
      <c r="N99" s="679">
        <v>4000</v>
      </c>
      <c r="O99" s="679">
        <v>1951871</v>
      </c>
      <c r="P99" s="679">
        <v>4821.1213699999998</v>
      </c>
      <c r="Q99" s="679">
        <v>36109.613499999999</v>
      </c>
      <c r="R99" s="697">
        <v>5.8137220000000003E-2</v>
      </c>
      <c r="S99" s="697">
        <v>5.7018873379591536E-2</v>
      </c>
      <c r="T99" s="697">
        <v>7.3898398131216103</v>
      </c>
      <c r="U99" s="688"/>
      <c r="V99" s="679">
        <v>43138628.100000001</v>
      </c>
      <c r="W99" s="688"/>
      <c r="X99" s="697">
        <v>0</v>
      </c>
      <c r="Y99" s="688"/>
      <c r="Z99" s="688"/>
      <c r="AA99" s="688"/>
      <c r="AB99" s="697" t="s">
        <v>1954</v>
      </c>
      <c r="AC99" s="835"/>
      <c r="AD99" s="688"/>
    </row>
    <row r="100" spans="1:30" hidden="1">
      <c r="A100" s="515">
        <v>17</v>
      </c>
      <c r="B100" s="515" t="s">
        <v>931</v>
      </c>
      <c r="C100" s="688">
        <v>79</v>
      </c>
      <c r="D100" s="688" t="s">
        <v>1292</v>
      </c>
      <c r="E100" s="688" t="s">
        <v>1784</v>
      </c>
      <c r="F100" s="688">
        <v>8</v>
      </c>
      <c r="G100" s="688" t="s">
        <v>2171</v>
      </c>
      <c r="H100" s="708" t="s">
        <v>769</v>
      </c>
      <c r="I100" s="679">
        <v>104645</v>
      </c>
      <c r="J100" s="679">
        <v>0</v>
      </c>
      <c r="K100" s="679">
        <v>0</v>
      </c>
      <c r="L100" s="679">
        <v>0</v>
      </c>
      <c r="M100" s="679">
        <v>0</v>
      </c>
      <c r="N100" s="679">
        <v>0</v>
      </c>
      <c r="O100" s="679">
        <v>104645</v>
      </c>
      <c r="P100" s="679">
        <v>956.18083000000001</v>
      </c>
      <c r="Q100" s="679">
        <v>13080.625</v>
      </c>
      <c r="R100" s="697">
        <v>2.106007E-2</v>
      </c>
      <c r="S100" s="697">
        <v>2.0654956625357386E-2</v>
      </c>
      <c r="T100" s="697">
        <v>3.1306468018907401</v>
      </c>
      <c r="U100" s="688"/>
      <c r="V100" s="679" t="e">
        <v>#N/A</v>
      </c>
      <c r="W100" s="688"/>
      <c r="X100" s="697">
        <v>0</v>
      </c>
      <c r="Y100" s="688"/>
      <c r="Z100" s="688"/>
      <c r="AA100" s="688"/>
      <c r="AB100" s="697" t="e">
        <v>#N/A</v>
      </c>
      <c r="AC100" s="835"/>
      <c r="AD100" s="688"/>
    </row>
    <row r="101" spans="1:30" hidden="1">
      <c r="A101" s="515">
        <v>17</v>
      </c>
      <c r="B101" s="515" t="s">
        <v>931</v>
      </c>
      <c r="C101" s="688">
        <v>80</v>
      </c>
      <c r="D101" s="688" t="s">
        <v>1294</v>
      </c>
      <c r="E101" s="688" t="s">
        <v>1786</v>
      </c>
      <c r="F101" s="688">
        <v>8</v>
      </c>
      <c r="G101" s="688" t="s">
        <v>2171</v>
      </c>
      <c r="H101" s="708" t="s">
        <v>1295</v>
      </c>
      <c r="I101" s="679">
        <v>293899</v>
      </c>
      <c r="J101" s="679">
        <v>0</v>
      </c>
      <c r="K101" s="679">
        <v>0</v>
      </c>
      <c r="L101" s="679">
        <v>0</v>
      </c>
      <c r="M101" s="679">
        <v>0</v>
      </c>
      <c r="N101" s="679">
        <v>0</v>
      </c>
      <c r="O101" s="679">
        <v>293899</v>
      </c>
      <c r="P101" s="679">
        <v>0</v>
      </c>
      <c r="Q101" s="679">
        <v>1510.6408600000002</v>
      </c>
      <c r="R101" s="697">
        <v>2.4321600000000001E-3</v>
      </c>
      <c r="S101" s="697">
        <v>2.3853769555959737E-3</v>
      </c>
      <c r="T101" s="697">
        <v>6.5793373628833596</v>
      </c>
      <c r="U101" s="688"/>
      <c r="V101" s="679">
        <v>3088797.08</v>
      </c>
      <c r="W101" s="688"/>
      <c r="X101" s="697">
        <v>0</v>
      </c>
      <c r="Y101" s="688"/>
      <c r="Z101" s="688"/>
      <c r="AA101" s="688"/>
      <c r="AB101" s="697" t="s">
        <v>1954</v>
      </c>
      <c r="AC101" s="835"/>
      <c r="AD101" s="688"/>
    </row>
    <row r="102" spans="1:30" hidden="1">
      <c r="A102" s="515">
        <v>17</v>
      </c>
      <c r="B102" s="515" t="s">
        <v>931</v>
      </c>
      <c r="C102" s="688">
        <v>81</v>
      </c>
      <c r="D102" s="688" t="s">
        <v>1300</v>
      </c>
      <c r="E102" s="688" t="s">
        <v>1791</v>
      </c>
      <c r="F102" s="688">
        <v>8</v>
      </c>
      <c r="G102" s="688" t="s">
        <v>2171</v>
      </c>
      <c r="H102" s="708" t="s">
        <v>778</v>
      </c>
      <c r="I102" s="679">
        <v>162908</v>
      </c>
      <c r="J102" s="679">
        <v>0</v>
      </c>
      <c r="K102" s="679">
        <v>0</v>
      </c>
      <c r="L102" s="679">
        <v>0</v>
      </c>
      <c r="M102" s="679">
        <v>0</v>
      </c>
      <c r="N102" s="679">
        <v>0</v>
      </c>
      <c r="O102" s="679">
        <v>162908</v>
      </c>
      <c r="P102" s="679">
        <v>0</v>
      </c>
      <c r="Q102" s="679">
        <v>2573.9463999999998</v>
      </c>
      <c r="R102" s="697">
        <v>4.1441100000000003E-3</v>
      </c>
      <c r="S102" s="697">
        <v>4.0643892205452564E-3</v>
      </c>
      <c r="T102" s="697">
        <v>3.66151218196529</v>
      </c>
      <c r="U102" s="688"/>
      <c r="V102" s="679">
        <v>2381082.0099999998</v>
      </c>
      <c r="W102" s="688"/>
      <c r="X102" s="697">
        <v>0</v>
      </c>
      <c r="Y102" s="688"/>
      <c r="Z102" s="688"/>
      <c r="AA102" s="688"/>
      <c r="AB102" s="697" t="s">
        <v>1954</v>
      </c>
      <c r="AC102" s="835"/>
      <c r="AD102" s="688"/>
    </row>
    <row r="103" spans="1:30" hidden="1">
      <c r="A103" s="515">
        <v>17</v>
      </c>
      <c r="B103" s="515" t="s">
        <v>931</v>
      </c>
      <c r="C103" s="688">
        <v>82</v>
      </c>
      <c r="D103" s="688" t="s">
        <v>1303</v>
      </c>
      <c r="E103" s="688" t="s">
        <v>1793</v>
      </c>
      <c r="F103" s="688">
        <v>8</v>
      </c>
      <c r="G103" s="688" t="s">
        <v>2171</v>
      </c>
      <c r="H103" s="708" t="s">
        <v>779</v>
      </c>
      <c r="I103" s="679">
        <v>94207</v>
      </c>
      <c r="J103" s="679">
        <v>0</v>
      </c>
      <c r="K103" s="679">
        <v>0</v>
      </c>
      <c r="L103" s="679">
        <v>0</v>
      </c>
      <c r="M103" s="679">
        <v>0</v>
      </c>
      <c r="N103" s="679">
        <v>0</v>
      </c>
      <c r="O103" s="679">
        <v>94207</v>
      </c>
      <c r="P103" s="679">
        <v>0</v>
      </c>
      <c r="Q103" s="679">
        <v>5226.6043600000003</v>
      </c>
      <c r="R103" s="697">
        <v>8.4149399999999992E-3</v>
      </c>
      <c r="S103" s="697">
        <v>8.2530679041486026E-3</v>
      </c>
      <c r="T103" s="697">
        <v>3.1402333333333301</v>
      </c>
      <c r="U103" s="688"/>
      <c r="V103" s="679">
        <v>1736381.13</v>
      </c>
      <c r="W103" s="688"/>
      <c r="X103" s="697">
        <v>0</v>
      </c>
      <c r="Y103" s="688"/>
      <c r="Z103" s="688"/>
      <c r="AA103" s="688"/>
      <c r="AB103" s="697" t="s">
        <v>1954</v>
      </c>
      <c r="AC103" s="835"/>
      <c r="AD103" s="688"/>
    </row>
    <row r="104" spans="1:30" hidden="1">
      <c r="A104" s="515">
        <v>17</v>
      </c>
      <c r="B104" s="515" t="s">
        <v>931</v>
      </c>
      <c r="C104" s="688">
        <v>83</v>
      </c>
      <c r="D104" s="688" t="s">
        <v>1289</v>
      </c>
      <c r="E104" s="688" t="s">
        <v>1783</v>
      </c>
      <c r="F104" s="688">
        <v>8</v>
      </c>
      <c r="G104" s="688" t="s">
        <v>2171</v>
      </c>
      <c r="H104" s="708" t="s">
        <v>768</v>
      </c>
      <c r="I104" s="679">
        <v>316932</v>
      </c>
      <c r="J104" s="679">
        <v>0</v>
      </c>
      <c r="K104" s="679">
        <v>0</v>
      </c>
      <c r="L104" s="679">
        <v>0</v>
      </c>
      <c r="M104" s="679">
        <v>0</v>
      </c>
      <c r="N104" s="679">
        <v>0</v>
      </c>
      <c r="O104" s="679">
        <v>316932</v>
      </c>
      <c r="P104" s="679">
        <v>0</v>
      </c>
      <c r="Q104" s="679">
        <v>4357.8149999999996</v>
      </c>
      <c r="R104" s="697">
        <v>7.0161700000000004E-3</v>
      </c>
      <c r="S104" s="697">
        <v>6.8812063495690603E-3</v>
      </c>
      <c r="T104" s="697">
        <v>1.4901964472112701</v>
      </c>
      <c r="U104" s="688"/>
      <c r="V104" s="679">
        <v>3544442.59</v>
      </c>
      <c r="W104" s="688"/>
      <c r="X104" s="697">
        <v>0</v>
      </c>
      <c r="Y104" s="688"/>
      <c r="Z104" s="688"/>
      <c r="AA104" s="688"/>
      <c r="AB104" s="697" t="s">
        <v>1954</v>
      </c>
      <c r="AC104" s="835"/>
      <c r="AD104" s="688"/>
    </row>
    <row r="105" spans="1:30" hidden="1">
      <c r="A105" s="515">
        <v>17</v>
      </c>
      <c r="B105" s="515" t="s">
        <v>931</v>
      </c>
      <c r="C105" s="688">
        <v>84</v>
      </c>
      <c r="D105" s="688" t="s">
        <v>1293</v>
      </c>
      <c r="E105" s="688" t="s">
        <v>1785</v>
      </c>
      <c r="F105" s="688">
        <v>8</v>
      </c>
      <c r="G105" s="688" t="s">
        <v>2171</v>
      </c>
      <c r="H105" s="708" t="s">
        <v>770</v>
      </c>
      <c r="I105" s="679">
        <v>348279</v>
      </c>
      <c r="J105" s="679">
        <v>0</v>
      </c>
      <c r="K105" s="679">
        <v>0</v>
      </c>
      <c r="L105" s="679">
        <v>0</v>
      </c>
      <c r="M105" s="679">
        <v>0</v>
      </c>
      <c r="N105" s="679">
        <v>0</v>
      </c>
      <c r="O105" s="679">
        <v>348279</v>
      </c>
      <c r="P105" s="679">
        <v>0</v>
      </c>
      <c r="Q105" s="679">
        <v>3998.2429200000001</v>
      </c>
      <c r="R105" s="697">
        <v>6.4372500000000003E-3</v>
      </c>
      <c r="S105" s="697">
        <v>6.313424174322119E-3</v>
      </c>
      <c r="T105" s="697">
        <v>3.9689914529914501</v>
      </c>
      <c r="U105" s="688"/>
      <c r="V105" s="679">
        <v>4700044.38</v>
      </c>
      <c r="W105" s="688"/>
      <c r="X105" s="697">
        <v>0</v>
      </c>
      <c r="Y105" s="688"/>
      <c r="Z105" s="688"/>
      <c r="AA105" s="688"/>
      <c r="AB105" s="697" t="s">
        <v>1954</v>
      </c>
      <c r="AC105" s="835"/>
      <c r="AD105" s="688"/>
    </row>
    <row r="106" spans="1:30" hidden="1">
      <c r="A106" s="515">
        <v>17</v>
      </c>
      <c r="B106" s="515" t="s">
        <v>931</v>
      </c>
      <c r="C106" s="688">
        <v>85</v>
      </c>
      <c r="D106" s="688" t="s">
        <v>1296</v>
      </c>
      <c r="E106" s="688" t="s">
        <v>1787</v>
      </c>
      <c r="F106" s="688">
        <v>8</v>
      </c>
      <c r="G106" s="688" t="s">
        <v>2171</v>
      </c>
      <c r="H106" s="708" t="s">
        <v>771</v>
      </c>
      <c r="I106" s="679">
        <v>423001</v>
      </c>
      <c r="J106" s="679">
        <v>0</v>
      </c>
      <c r="K106" s="679">
        <v>0</v>
      </c>
      <c r="L106" s="679">
        <v>0</v>
      </c>
      <c r="M106" s="679">
        <v>0</v>
      </c>
      <c r="N106" s="679">
        <v>0</v>
      </c>
      <c r="O106" s="679">
        <v>423001</v>
      </c>
      <c r="P106" s="679">
        <v>3925.4544999999998</v>
      </c>
      <c r="Q106" s="679">
        <v>35515.163959999998</v>
      </c>
      <c r="R106" s="697">
        <v>5.7180139999999997E-2</v>
      </c>
      <c r="S106" s="697">
        <v>5.6080208027999873E-2</v>
      </c>
      <c r="T106" s="697">
        <v>4.9222220929285401</v>
      </c>
      <c r="U106" s="688"/>
      <c r="V106" s="679">
        <v>2511987.29</v>
      </c>
      <c r="W106" s="688"/>
      <c r="X106" s="697">
        <v>0</v>
      </c>
      <c r="Y106" s="688"/>
      <c r="Z106" s="688"/>
      <c r="AA106" s="688"/>
      <c r="AB106" s="697" t="s">
        <v>1954</v>
      </c>
      <c r="AC106" s="835"/>
      <c r="AD106" s="688"/>
    </row>
    <row r="107" spans="1:30" hidden="1">
      <c r="A107" s="515">
        <v>17</v>
      </c>
      <c r="B107" s="515" t="s">
        <v>931</v>
      </c>
      <c r="C107" s="688">
        <v>86</v>
      </c>
      <c r="D107" s="688" t="s">
        <v>1297</v>
      </c>
      <c r="E107" s="688" t="s">
        <v>1788</v>
      </c>
      <c r="F107" s="688">
        <v>8</v>
      </c>
      <c r="G107" s="688" t="s">
        <v>2171</v>
      </c>
      <c r="H107" s="708" t="s">
        <v>2054</v>
      </c>
      <c r="I107" s="679">
        <v>588202</v>
      </c>
      <c r="J107" s="679">
        <v>0</v>
      </c>
      <c r="K107" s="679">
        <v>0</v>
      </c>
      <c r="L107" s="679">
        <v>0</v>
      </c>
      <c r="M107" s="679">
        <v>0</v>
      </c>
      <c r="N107" s="679">
        <v>0</v>
      </c>
      <c r="O107" s="679">
        <v>588202</v>
      </c>
      <c r="P107" s="679">
        <v>0</v>
      </c>
      <c r="Q107" s="856">
        <v>8581.8671799999993</v>
      </c>
      <c r="R107" s="697">
        <v>1.381698E-2</v>
      </c>
      <c r="S107" s="697">
        <v>1.3551194561993643E-2</v>
      </c>
      <c r="T107" s="697">
        <v>1.8852628205128199</v>
      </c>
      <c r="U107" s="688"/>
      <c r="V107" s="679">
        <v>6045096.5899999999</v>
      </c>
      <c r="W107" s="688"/>
      <c r="X107" s="697">
        <v>0</v>
      </c>
      <c r="Y107" s="688"/>
      <c r="Z107" s="688"/>
      <c r="AA107" s="688"/>
      <c r="AB107" s="697" t="s">
        <v>1954</v>
      </c>
      <c r="AC107" s="835"/>
      <c r="AD107" s="688"/>
    </row>
    <row r="108" spans="1:30" hidden="1">
      <c r="A108" s="515">
        <v>17</v>
      </c>
      <c r="B108" s="515" t="s">
        <v>931</v>
      </c>
      <c r="C108" s="688">
        <v>87</v>
      </c>
      <c r="D108" s="688" t="s">
        <v>1298</v>
      </c>
      <c r="E108" s="688" t="s">
        <v>1789</v>
      </c>
      <c r="F108" s="688">
        <v>8</v>
      </c>
      <c r="G108" s="688" t="s">
        <v>2171</v>
      </c>
      <c r="H108" s="708" t="s">
        <v>776</v>
      </c>
      <c r="I108" s="679">
        <v>1423435</v>
      </c>
      <c r="J108" s="679">
        <v>0</v>
      </c>
      <c r="K108" s="679">
        <v>0</v>
      </c>
      <c r="L108" s="679">
        <v>0</v>
      </c>
      <c r="M108" s="679">
        <v>0</v>
      </c>
      <c r="N108" s="679">
        <v>0</v>
      </c>
      <c r="O108" s="679">
        <v>1423435</v>
      </c>
      <c r="P108" s="679">
        <v>0</v>
      </c>
      <c r="Q108" s="679">
        <v>9252.3274999999994</v>
      </c>
      <c r="R108" s="697">
        <v>1.489644E-2</v>
      </c>
      <c r="S108" s="697">
        <v>1.4609884710868276E-2</v>
      </c>
      <c r="T108" s="697">
        <v>4.77012749774158</v>
      </c>
      <c r="U108" s="688"/>
      <c r="V108" s="679">
        <v>16205705.629999999</v>
      </c>
      <c r="W108" s="688"/>
      <c r="X108" s="697">
        <v>0</v>
      </c>
      <c r="Y108" s="688"/>
      <c r="Z108" s="688"/>
      <c r="AA108" s="688"/>
      <c r="AB108" s="697" t="s">
        <v>1954</v>
      </c>
      <c r="AC108" s="835"/>
      <c r="AD108" s="688"/>
    </row>
    <row r="109" spans="1:30" hidden="1">
      <c r="A109" s="515">
        <v>17</v>
      </c>
      <c r="B109" s="515" t="s">
        <v>931</v>
      </c>
      <c r="C109" s="688">
        <v>88</v>
      </c>
      <c r="D109" s="688" t="s">
        <v>1317</v>
      </c>
      <c r="E109" s="688" t="s">
        <v>1798</v>
      </c>
      <c r="F109" s="688">
        <v>8</v>
      </c>
      <c r="G109" s="688" t="s">
        <v>2171</v>
      </c>
      <c r="H109" s="708" t="s">
        <v>785</v>
      </c>
      <c r="I109" s="679">
        <v>426521</v>
      </c>
      <c r="J109" s="679">
        <v>0</v>
      </c>
      <c r="K109" s="679">
        <v>0</v>
      </c>
      <c r="L109" s="679">
        <v>0</v>
      </c>
      <c r="M109" s="679">
        <v>0</v>
      </c>
      <c r="N109" s="679">
        <v>0</v>
      </c>
      <c r="O109" s="679">
        <v>426521</v>
      </c>
      <c r="P109" s="679">
        <v>0</v>
      </c>
      <c r="Q109" s="679">
        <v>0</v>
      </c>
      <c r="R109" s="697">
        <v>0</v>
      </c>
      <c r="S109" s="697">
        <v>0</v>
      </c>
      <c r="T109" s="697">
        <v>5.4326272751588904</v>
      </c>
      <c r="U109" s="688"/>
      <c r="V109" s="679">
        <v>11008089.390000001</v>
      </c>
      <c r="W109" s="688"/>
      <c r="X109" s="697">
        <v>0</v>
      </c>
      <c r="Y109" s="688"/>
      <c r="Z109" s="688"/>
      <c r="AA109" s="688"/>
      <c r="AB109" s="697" t="s">
        <v>1954</v>
      </c>
      <c r="AC109" s="835" t="s">
        <v>2226</v>
      </c>
      <c r="AD109" s="688"/>
    </row>
    <row r="110" spans="1:30" hidden="1">
      <c r="A110" s="515">
        <v>17</v>
      </c>
      <c r="B110" s="515" t="s">
        <v>931</v>
      </c>
      <c r="C110" s="688">
        <v>89</v>
      </c>
      <c r="D110" s="818" t="s">
        <v>1313</v>
      </c>
      <c r="E110" s="688" t="s">
        <v>1797</v>
      </c>
      <c r="F110" s="688">
        <v>8</v>
      </c>
      <c r="G110" s="688" t="s">
        <v>2171</v>
      </c>
      <c r="H110" s="708" t="s">
        <v>2055</v>
      </c>
      <c r="I110" s="679">
        <v>318842</v>
      </c>
      <c r="J110" s="679">
        <v>0</v>
      </c>
      <c r="K110" s="679">
        <v>0</v>
      </c>
      <c r="L110" s="679">
        <v>0</v>
      </c>
      <c r="M110" s="679">
        <v>0</v>
      </c>
      <c r="N110" s="679">
        <v>0</v>
      </c>
      <c r="O110" s="679">
        <v>318842</v>
      </c>
      <c r="P110" s="679">
        <v>2741.1452000000004</v>
      </c>
      <c r="Q110" s="679">
        <v>143415.13159999999</v>
      </c>
      <c r="R110" s="697">
        <v>0.2309013</v>
      </c>
      <c r="S110" s="697">
        <v>0.22645961661754857</v>
      </c>
      <c r="T110" s="697">
        <v>4.6208985507246298</v>
      </c>
      <c r="U110" s="688"/>
      <c r="V110" s="679" t="e">
        <v>#N/A</v>
      </c>
      <c r="W110" s="688"/>
      <c r="X110" s="697">
        <v>0</v>
      </c>
      <c r="Y110" s="688"/>
      <c r="Z110" s="688"/>
      <c r="AA110" s="688"/>
      <c r="AB110" s="697" t="e">
        <v>#N/A</v>
      </c>
      <c r="AC110" s="835"/>
      <c r="AD110" s="688"/>
    </row>
    <row r="111" spans="1:30" hidden="1">
      <c r="A111" s="515">
        <v>17</v>
      </c>
      <c r="B111" s="515" t="s">
        <v>931</v>
      </c>
      <c r="C111" s="688">
        <v>90</v>
      </c>
      <c r="D111" s="688" t="s">
        <v>1322</v>
      </c>
      <c r="E111" s="688" t="s">
        <v>1802</v>
      </c>
      <c r="F111" s="688">
        <v>8</v>
      </c>
      <c r="G111" s="688" t="s">
        <v>2171</v>
      </c>
      <c r="H111" s="708" t="s">
        <v>790</v>
      </c>
      <c r="I111" s="679">
        <v>2218498</v>
      </c>
      <c r="J111" s="679">
        <v>0</v>
      </c>
      <c r="K111" s="679">
        <v>0</v>
      </c>
      <c r="L111" s="679">
        <v>0</v>
      </c>
      <c r="M111" s="679">
        <v>0</v>
      </c>
      <c r="N111" s="679">
        <v>0</v>
      </c>
      <c r="O111" s="679">
        <v>2218498</v>
      </c>
      <c r="P111" s="679">
        <v>18724.718010000001</v>
      </c>
      <c r="Q111" s="679">
        <v>62117.944000000003</v>
      </c>
      <c r="R111" s="697">
        <v>0.10001116</v>
      </c>
      <c r="S111" s="697">
        <v>9.8087319143877236E-2</v>
      </c>
      <c r="T111" s="697">
        <v>12.8053310860731</v>
      </c>
      <c r="U111" s="688"/>
      <c r="V111" s="679" t="e">
        <v>#N/A</v>
      </c>
      <c r="W111" s="688"/>
      <c r="X111" s="697">
        <v>0</v>
      </c>
      <c r="Y111" s="688"/>
      <c r="Z111" s="688"/>
      <c r="AA111" s="688"/>
      <c r="AB111" s="697" t="e">
        <v>#N/A</v>
      </c>
      <c r="AC111" s="835"/>
      <c r="AD111" s="688"/>
    </row>
    <row r="112" spans="1:30" hidden="1">
      <c r="C112" s="688"/>
      <c r="D112" s="688"/>
      <c r="E112" s="688"/>
      <c r="F112" s="688"/>
      <c r="G112" s="701" t="s">
        <v>2172</v>
      </c>
      <c r="H112" s="710"/>
      <c r="I112" s="492">
        <v>30076939</v>
      </c>
      <c r="J112" s="492">
        <v>0</v>
      </c>
      <c r="K112" s="492">
        <v>0</v>
      </c>
      <c r="L112" s="492">
        <v>0</v>
      </c>
      <c r="M112" s="649">
        <v>0</v>
      </c>
      <c r="N112" s="492">
        <v>868500</v>
      </c>
      <c r="O112" s="492">
        <v>29208439</v>
      </c>
      <c r="P112" s="492">
        <v>105254.7702818</v>
      </c>
      <c r="Q112" s="492">
        <v>1681351.5060977996</v>
      </c>
      <c r="R112" s="493">
        <v>2.7070103699999994</v>
      </c>
      <c r="S112" s="493">
        <v>2.6549375454482775</v>
      </c>
      <c r="T112" s="626"/>
      <c r="U112" s="688"/>
      <c r="V112" s="679" t="e">
        <v>#N/A</v>
      </c>
      <c r="W112" s="688">
        <v>0</v>
      </c>
      <c r="X112" s="697">
        <v>0</v>
      </c>
      <c r="Y112" s="688">
        <v>0</v>
      </c>
      <c r="Z112" s="688">
        <v>0</v>
      </c>
      <c r="AA112" s="688">
        <v>0</v>
      </c>
      <c r="AB112" s="697" t="e">
        <v>#N/A</v>
      </c>
      <c r="AC112" s="835">
        <v>0</v>
      </c>
      <c r="AD112" s="688">
        <v>0</v>
      </c>
    </row>
    <row r="113" spans="1:30" hidden="1">
      <c r="C113" s="688"/>
      <c r="D113" s="688"/>
      <c r="E113" s="688"/>
      <c r="F113" s="688"/>
      <c r="G113" s="701"/>
      <c r="H113" s="693" t="s">
        <v>2300</v>
      </c>
      <c r="I113" s="625"/>
      <c r="J113" s="625"/>
      <c r="K113" s="625"/>
      <c r="L113" s="625"/>
      <c r="M113" s="679"/>
      <c r="N113" s="625"/>
      <c r="O113" s="625"/>
      <c r="P113" s="625"/>
      <c r="Q113" s="625"/>
      <c r="R113" s="626"/>
      <c r="S113" s="626"/>
      <c r="T113" s="626"/>
      <c r="U113" s="688"/>
      <c r="V113" s="679"/>
      <c r="W113" s="688"/>
      <c r="X113" s="697"/>
      <c r="Y113" s="688"/>
      <c r="Z113" s="688"/>
      <c r="AA113" s="688"/>
      <c r="AB113" s="697"/>
      <c r="AC113" s="835"/>
      <c r="AD113" s="688"/>
    </row>
    <row r="114" spans="1:30" hidden="1">
      <c r="A114" s="515">
        <v>17</v>
      </c>
      <c r="B114" s="515" t="s">
        <v>931</v>
      </c>
      <c r="C114" s="688">
        <v>91</v>
      </c>
      <c r="D114" s="688" t="s">
        <v>1183</v>
      </c>
      <c r="E114" s="688" t="s">
        <v>1726</v>
      </c>
      <c r="F114" s="688">
        <v>9</v>
      </c>
      <c r="G114" s="688" t="s">
        <v>2300</v>
      </c>
      <c r="H114" s="708" t="s">
        <v>1184</v>
      </c>
      <c r="I114" s="679">
        <v>210188</v>
      </c>
      <c r="J114" s="679">
        <v>0</v>
      </c>
      <c r="K114" s="679">
        <v>0</v>
      </c>
      <c r="L114" s="679">
        <v>0</v>
      </c>
      <c r="M114" s="679">
        <v>0</v>
      </c>
      <c r="N114" s="679">
        <v>0</v>
      </c>
      <c r="O114" s="679">
        <v>210188</v>
      </c>
      <c r="P114" s="679">
        <v>0</v>
      </c>
      <c r="Q114" s="679">
        <v>0</v>
      </c>
      <c r="R114" s="697">
        <v>0</v>
      </c>
      <c r="S114" s="697">
        <v>0</v>
      </c>
      <c r="T114" s="697">
        <v>2.4628904876848399</v>
      </c>
      <c r="U114" s="688"/>
      <c r="V114" s="679">
        <v>2101884.9900000002</v>
      </c>
      <c r="W114" s="688"/>
      <c r="X114" s="697">
        <v>0</v>
      </c>
      <c r="Y114" s="688"/>
      <c r="Z114" s="688"/>
      <c r="AA114" s="688"/>
      <c r="AB114" s="697" t="s">
        <v>1954</v>
      </c>
      <c r="AC114" s="835" t="s">
        <v>2226</v>
      </c>
      <c r="AD114" s="688"/>
    </row>
    <row r="115" spans="1:30" hidden="1">
      <c r="A115" s="515">
        <v>17</v>
      </c>
      <c r="B115" s="515" t="s">
        <v>931</v>
      </c>
      <c r="C115" s="688">
        <v>92</v>
      </c>
      <c r="D115" s="688" t="s">
        <v>1230</v>
      </c>
      <c r="E115" s="688" t="s">
        <v>1755</v>
      </c>
      <c r="F115" s="688">
        <v>9</v>
      </c>
      <c r="G115" s="688" t="s">
        <v>2300</v>
      </c>
      <c r="H115" s="708" t="s">
        <v>735</v>
      </c>
      <c r="I115" s="679">
        <v>257368</v>
      </c>
      <c r="J115" s="679">
        <v>0</v>
      </c>
      <c r="K115" s="679">
        <v>0</v>
      </c>
      <c r="L115" s="679">
        <v>0</v>
      </c>
      <c r="M115" s="679">
        <v>0</v>
      </c>
      <c r="N115" s="679">
        <v>0</v>
      </c>
      <c r="O115" s="679">
        <v>257368</v>
      </c>
      <c r="P115" s="679">
        <v>0</v>
      </c>
      <c r="Q115" s="679">
        <v>0</v>
      </c>
      <c r="R115" s="697">
        <v>0</v>
      </c>
      <c r="S115" s="697">
        <v>0</v>
      </c>
      <c r="T115" s="697">
        <v>4.7706680507154999</v>
      </c>
      <c r="U115" s="688"/>
      <c r="V115" s="679">
        <v>2573688.46</v>
      </c>
      <c r="W115" s="688"/>
      <c r="X115" s="697">
        <v>0</v>
      </c>
      <c r="Y115" s="688"/>
      <c r="Z115" s="688"/>
      <c r="AA115" s="688"/>
      <c r="AB115" s="697" t="s">
        <v>1954</v>
      </c>
      <c r="AC115" s="835" t="s">
        <v>2226</v>
      </c>
      <c r="AD115" s="688"/>
    </row>
    <row r="116" spans="1:30" hidden="1">
      <c r="A116" s="515">
        <v>17</v>
      </c>
      <c r="B116" s="515" t="s">
        <v>931</v>
      </c>
      <c r="C116" s="688">
        <v>93</v>
      </c>
      <c r="D116" s="688" t="s">
        <v>1287</v>
      </c>
      <c r="E116" s="688" t="s">
        <v>1781</v>
      </c>
      <c r="F116" s="688">
        <v>9</v>
      </c>
      <c r="G116" s="688" t="s">
        <v>2300</v>
      </c>
      <c r="H116" s="708" t="s">
        <v>765</v>
      </c>
      <c r="I116" s="679">
        <v>985</v>
      </c>
      <c r="J116" s="679">
        <v>0</v>
      </c>
      <c r="K116" s="679">
        <v>0</v>
      </c>
      <c r="L116" s="679">
        <v>0</v>
      </c>
      <c r="M116" s="679">
        <v>0</v>
      </c>
      <c r="N116" s="679">
        <v>0</v>
      </c>
      <c r="O116" s="679">
        <v>985</v>
      </c>
      <c r="P116" s="679">
        <v>0</v>
      </c>
      <c r="Q116" s="679">
        <v>0</v>
      </c>
      <c r="R116" s="697">
        <v>0</v>
      </c>
      <c r="S116" s="697">
        <v>0</v>
      </c>
      <c r="T116" s="697">
        <v>3.2833333333333298E-2</v>
      </c>
      <c r="U116" s="688"/>
      <c r="V116" s="679">
        <v>1432800.86</v>
      </c>
      <c r="W116" s="688"/>
      <c r="X116" s="697">
        <v>0</v>
      </c>
      <c r="Y116" s="688"/>
      <c r="Z116" s="688"/>
      <c r="AA116" s="688"/>
      <c r="AB116" s="697" t="s">
        <v>1954</v>
      </c>
      <c r="AC116" s="835" t="s">
        <v>2226</v>
      </c>
      <c r="AD116" s="688"/>
    </row>
    <row r="117" spans="1:30" hidden="1">
      <c r="A117" s="515">
        <v>17</v>
      </c>
      <c r="B117" s="515" t="s">
        <v>931</v>
      </c>
      <c r="C117" s="688">
        <v>94</v>
      </c>
      <c r="D117" s="688" t="s">
        <v>1301</v>
      </c>
      <c r="E117" s="688" t="s">
        <v>1792</v>
      </c>
      <c r="F117" s="688">
        <v>9</v>
      </c>
      <c r="G117" s="688" t="s">
        <v>2300</v>
      </c>
      <c r="H117" s="708" t="s">
        <v>1302</v>
      </c>
      <c r="I117" s="679">
        <v>1349180</v>
      </c>
      <c r="J117" s="679">
        <v>0</v>
      </c>
      <c r="K117" s="679">
        <v>0</v>
      </c>
      <c r="L117" s="679">
        <v>0</v>
      </c>
      <c r="M117" s="679">
        <v>0</v>
      </c>
      <c r="N117" s="679">
        <v>0</v>
      </c>
      <c r="O117" s="679">
        <v>1349180</v>
      </c>
      <c r="P117" s="679">
        <v>0</v>
      </c>
      <c r="Q117" s="679">
        <v>0</v>
      </c>
      <c r="R117" s="697">
        <v>0</v>
      </c>
      <c r="S117" s="697">
        <v>0</v>
      </c>
      <c r="T117" s="697">
        <v>8.5636123594079194</v>
      </c>
      <c r="U117" s="688"/>
      <c r="V117" s="679">
        <v>15362802.98</v>
      </c>
      <c r="W117" s="688"/>
      <c r="X117" s="697">
        <v>0</v>
      </c>
      <c r="Y117" s="688"/>
      <c r="Z117" s="688"/>
      <c r="AA117" s="688"/>
      <c r="AB117" s="697" t="s">
        <v>1954</v>
      </c>
      <c r="AC117" s="835" t="s">
        <v>2226</v>
      </c>
      <c r="AD117" s="688"/>
    </row>
    <row r="118" spans="1:30" hidden="1">
      <c r="A118" s="515">
        <v>17</v>
      </c>
      <c r="B118" s="515" t="s">
        <v>931</v>
      </c>
      <c r="C118" s="688">
        <v>95</v>
      </c>
      <c r="D118" s="688" t="s">
        <v>1306</v>
      </c>
      <c r="E118" s="688" t="s">
        <v>1795</v>
      </c>
      <c r="F118" s="688">
        <v>9</v>
      </c>
      <c r="G118" s="688" t="s">
        <v>2300</v>
      </c>
      <c r="H118" s="708" t="s">
        <v>780</v>
      </c>
      <c r="I118" s="679">
        <v>475726</v>
      </c>
      <c r="J118" s="679">
        <v>0</v>
      </c>
      <c r="K118" s="679">
        <v>0</v>
      </c>
      <c r="L118" s="679">
        <v>0</v>
      </c>
      <c r="M118" s="679">
        <v>0</v>
      </c>
      <c r="N118" s="679">
        <v>0</v>
      </c>
      <c r="O118" s="679">
        <v>475726</v>
      </c>
      <c r="P118" s="679">
        <v>4370.4482099999996</v>
      </c>
      <c r="Q118" s="679">
        <v>49556.377420000004</v>
      </c>
      <c r="R118" s="697">
        <v>7.9786780000000002E-2</v>
      </c>
      <c r="S118" s="697">
        <v>7.8251981546748742E-2</v>
      </c>
      <c r="T118" s="697">
        <v>4.9246997929606602</v>
      </c>
      <c r="U118" s="688"/>
      <c r="V118" s="679" t="e">
        <v>#N/A</v>
      </c>
      <c r="W118" s="688"/>
      <c r="X118" s="697">
        <v>0</v>
      </c>
      <c r="Y118" s="688"/>
      <c r="Z118" s="688"/>
      <c r="AA118" s="688"/>
      <c r="AB118" s="697" t="e">
        <v>#N/A</v>
      </c>
      <c r="AC118" s="835"/>
      <c r="AD118" s="688"/>
    </row>
    <row r="119" spans="1:30" hidden="1">
      <c r="C119" s="688"/>
      <c r="D119" s="688"/>
      <c r="E119" s="688"/>
      <c r="F119" s="688"/>
      <c r="G119" s="701" t="s">
        <v>2235</v>
      </c>
      <c r="H119" s="710"/>
      <c r="I119" s="492">
        <v>2293447</v>
      </c>
      <c r="J119" s="492">
        <v>0</v>
      </c>
      <c r="K119" s="492">
        <v>0</v>
      </c>
      <c r="L119" s="492">
        <v>0</v>
      </c>
      <c r="M119" s="649">
        <v>0</v>
      </c>
      <c r="N119" s="492">
        <v>0</v>
      </c>
      <c r="O119" s="492">
        <v>2293447</v>
      </c>
      <c r="P119" s="492">
        <v>4370.4482099999996</v>
      </c>
      <c r="Q119" s="492">
        <v>49556.377420000004</v>
      </c>
      <c r="R119" s="493">
        <v>7.9786780000000002E-2</v>
      </c>
      <c r="S119" s="493">
        <v>7.8251981546748742E-2</v>
      </c>
      <c r="T119" s="626"/>
      <c r="U119" s="688"/>
      <c r="V119" s="679" t="e">
        <v>#N/A</v>
      </c>
      <c r="W119" s="688">
        <v>0</v>
      </c>
      <c r="X119" s="697">
        <v>0</v>
      </c>
      <c r="Y119" s="688">
        <v>0</v>
      </c>
      <c r="Z119" s="688">
        <v>0</v>
      </c>
      <c r="AA119" s="688">
        <v>0</v>
      </c>
      <c r="AB119" s="697" t="e">
        <v>#N/A</v>
      </c>
      <c r="AC119" s="835">
        <v>0</v>
      </c>
      <c r="AD119" s="688">
        <v>0</v>
      </c>
    </row>
    <row r="120" spans="1:30" hidden="1">
      <c r="C120" s="688"/>
      <c r="D120" s="688"/>
      <c r="E120" s="688"/>
      <c r="F120" s="688"/>
      <c r="G120" s="701"/>
      <c r="H120" s="693" t="s">
        <v>2173</v>
      </c>
      <c r="I120" s="625"/>
      <c r="J120" s="625"/>
      <c r="K120" s="625"/>
      <c r="L120" s="625"/>
      <c r="M120" s="679"/>
      <c r="N120" s="625"/>
      <c r="O120" s="625"/>
      <c r="P120" s="625"/>
      <c r="Q120" s="625"/>
      <c r="R120" s="626"/>
      <c r="S120" s="626"/>
      <c r="T120" s="626"/>
      <c r="U120" s="688"/>
      <c r="V120" s="679"/>
      <c r="W120" s="688"/>
      <c r="X120" s="697"/>
      <c r="Y120" s="688"/>
      <c r="Z120" s="688"/>
      <c r="AA120" s="688"/>
      <c r="AB120" s="697"/>
      <c r="AC120" s="835"/>
      <c r="AD120" s="688"/>
    </row>
    <row r="121" spans="1:30" hidden="1">
      <c r="A121" s="515">
        <v>17</v>
      </c>
      <c r="B121" s="515" t="s">
        <v>931</v>
      </c>
      <c r="C121" s="688">
        <v>96</v>
      </c>
      <c r="D121" s="688" t="s">
        <v>1173</v>
      </c>
      <c r="E121" s="688" t="s">
        <v>1721</v>
      </c>
      <c r="F121" s="688">
        <v>10</v>
      </c>
      <c r="G121" s="688" t="s">
        <v>2173</v>
      </c>
      <c r="H121" s="708" t="s">
        <v>702</v>
      </c>
      <c r="I121" s="679">
        <v>913009</v>
      </c>
      <c r="J121" s="679">
        <v>0</v>
      </c>
      <c r="K121" s="679">
        <v>0</v>
      </c>
      <c r="L121" s="679">
        <v>0</v>
      </c>
      <c r="M121" s="679">
        <v>0</v>
      </c>
      <c r="N121" s="679">
        <v>0</v>
      </c>
      <c r="O121" s="679">
        <v>913009</v>
      </c>
      <c r="P121" s="679">
        <v>10965.845289999999</v>
      </c>
      <c r="Q121" s="679">
        <v>24651.242999999999</v>
      </c>
      <c r="R121" s="697">
        <v>3.9689009999999997E-2</v>
      </c>
      <c r="S121" s="697">
        <v>3.8925537191544353E-2</v>
      </c>
      <c r="T121" s="697">
        <v>6.33668788129064</v>
      </c>
      <c r="U121" s="688"/>
      <c r="V121" s="679" t="e">
        <v>#N/A</v>
      </c>
      <c r="W121" s="688"/>
      <c r="X121" s="697">
        <v>0</v>
      </c>
      <c r="Y121" s="688"/>
      <c r="Z121" s="688"/>
      <c r="AA121" s="688"/>
      <c r="AB121" s="697" t="e">
        <v>#N/A</v>
      </c>
      <c r="AC121" s="835"/>
      <c r="AD121" s="688"/>
    </row>
    <row r="122" spans="1:30" hidden="1">
      <c r="A122" s="515">
        <v>17</v>
      </c>
      <c r="B122" s="515" t="s">
        <v>931</v>
      </c>
      <c r="C122" s="688">
        <v>97</v>
      </c>
      <c r="D122" s="688" t="s">
        <v>932</v>
      </c>
      <c r="E122" s="688" t="s">
        <v>1727</v>
      </c>
      <c r="F122" s="688">
        <v>10</v>
      </c>
      <c r="G122" s="688" t="s">
        <v>2173</v>
      </c>
      <c r="H122" s="708" t="s">
        <v>712</v>
      </c>
      <c r="I122" s="679">
        <v>108357</v>
      </c>
      <c r="J122" s="679">
        <v>0</v>
      </c>
      <c r="K122" s="679">
        <v>0</v>
      </c>
      <c r="L122" s="679">
        <v>0</v>
      </c>
      <c r="M122" s="679">
        <v>0</v>
      </c>
      <c r="N122" s="679">
        <v>0</v>
      </c>
      <c r="O122" s="679">
        <v>108357</v>
      </c>
      <c r="P122" s="679">
        <v>308.81743459999996</v>
      </c>
      <c r="Q122" s="679">
        <v>532.03287</v>
      </c>
      <c r="R122" s="697">
        <v>8.5658000000000002E-4</v>
      </c>
      <c r="S122" s="697">
        <v>8.4010632925524619E-4</v>
      </c>
      <c r="T122" s="697">
        <v>2.4114197103634698E-2</v>
      </c>
      <c r="U122" s="688"/>
      <c r="V122" s="679">
        <v>11691721.91</v>
      </c>
      <c r="W122" s="688"/>
      <c r="X122" s="697">
        <v>0</v>
      </c>
      <c r="Y122" s="688"/>
      <c r="Z122" s="688"/>
      <c r="AA122" s="688"/>
      <c r="AB122" s="697" t="s">
        <v>1954</v>
      </c>
      <c r="AC122" s="835"/>
      <c r="AD122" s="688"/>
    </row>
    <row r="123" spans="1:30" hidden="1">
      <c r="A123" s="515">
        <v>17</v>
      </c>
      <c r="B123" s="515" t="s">
        <v>931</v>
      </c>
      <c r="C123" s="688">
        <v>98</v>
      </c>
      <c r="D123" s="688" t="s">
        <v>1163</v>
      </c>
      <c r="E123" s="688" t="s">
        <v>234</v>
      </c>
      <c r="F123" s="688">
        <v>10</v>
      </c>
      <c r="G123" s="688" t="s">
        <v>2173</v>
      </c>
      <c r="H123" s="708" t="s">
        <v>1164</v>
      </c>
      <c r="I123" s="679">
        <v>328879</v>
      </c>
      <c r="J123" s="679">
        <v>0</v>
      </c>
      <c r="K123" s="679">
        <v>0</v>
      </c>
      <c r="L123" s="679">
        <v>0</v>
      </c>
      <c r="M123" s="679">
        <v>0</v>
      </c>
      <c r="N123" s="679">
        <v>0</v>
      </c>
      <c r="O123" s="679">
        <v>328879</v>
      </c>
      <c r="P123" s="679">
        <v>0</v>
      </c>
      <c r="Q123" s="679">
        <v>164.43950000000001</v>
      </c>
      <c r="R123" s="697">
        <v>2.6475000000000001E-4</v>
      </c>
      <c r="S123" s="697">
        <v>2.5965813865892924E-4</v>
      </c>
      <c r="T123" s="697">
        <v>8.2219750000000005</v>
      </c>
      <c r="U123" s="688"/>
      <c r="V123" s="679" t="e">
        <v>#N/A</v>
      </c>
      <c r="W123" s="688"/>
      <c r="X123" s="697">
        <v>0</v>
      </c>
      <c r="Y123" s="688"/>
      <c r="Z123" s="688"/>
      <c r="AA123" s="688"/>
      <c r="AB123" s="697" t="e">
        <v>#N/A</v>
      </c>
      <c r="AC123" s="835"/>
      <c r="AD123" s="688"/>
    </row>
    <row r="124" spans="1:30" hidden="1">
      <c r="A124" s="515">
        <v>17</v>
      </c>
      <c r="B124" s="515" t="s">
        <v>931</v>
      </c>
      <c r="C124" s="688">
        <v>99</v>
      </c>
      <c r="D124" s="688" t="s">
        <v>933</v>
      </c>
      <c r="E124" s="688" t="s">
        <v>1556</v>
      </c>
      <c r="F124" s="688">
        <v>10</v>
      </c>
      <c r="G124" s="688" t="s">
        <v>2173</v>
      </c>
      <c r="H124" s="708" t="s">
        <v>720</v>
      </c>
      <c r="I124" s="679">
        <v>2337513</v>
      </c>
      <c r="J124" s="679">
        <v>0</v>
      </c>
      <c r="K124" s="679">
        <v>0</v>
      </c>
      <c r="L124" s="679">
        <v>0</v>
      </c>
      <c r="M124" s="679">
        <v>0</v>
      </c>
      <c r="N124" s="679">
        <v>0</v>
      </c>
      <c r="O124" s="679">
        <v>2337513</v>
      </c>
      <c r="P124" s="679">
        <v>21785.6237</v>
      </c>
      <c r="Q124" s="679">
        <v>49087.773000000001</v>
      </c>
      <c r="R124" s="697">
        <v>7.9032320000000003E-2</v>
      </c>
      <c r="S124" s="697">
        <v>7.751203189070778E-2</v>
      </c>
      <c r="T124" s="697">
        <v>3.8000679537784201</v>
      </c>
      <c r="U124" s="688"/>
      <c r="V124" s="679">
        <v>95834038.299999997</v>
      </c>
      <c r="W124" s="688"/>
      <c r="X124" s="697">
        <v>0</v>
      </c>
      <c r="Y124" s="688"/>
      <c r="Z124" s="688"/>
      <c r="AA124" s="688"/>
      <c r="AB124" s="697" t="s">
        <v>1954</v>
      </c>
      <c r="AC124" s="835"/>
      <c r="AD124" s="688"/>
    </row>
    <row r="125" spans="1:30" hidden="1">
      <c r="A125" s="515">
        <v>17</v>
      </c>
      <c r="B125" s="515" t="s">
        <v>931</v>
      </c>
      <c r="C125" s="688">
        <v>100</v>
      </c>
      <c r="D125" s="688" t="s">
        <v>1206</v>
      </c>
      <c r="E125" s="688" t="s">
        <v>1743</v>
      </c>
      <c r="F125" s="688">
        <v>10</v>
      </c>
      <c r="G125" s="688" t="s">
        <v>2173</v>
      </c>
      <c r="H125" s="708" t="s">
        <v>722</v>
      </c>
      <c r="I125" s="679">
        <v>275595</v>
      </c>
      <c r="J125" s="679">
        <v>0</v>
      </c>
      <c r="K125" s="679">
        <v>0</v>
      </c>
      <c r="L125" s="679">
        <v>0</v>
      </c>
      <c r="M125" s="679">
        <v>0</v>
      </c>
      <c r="N125" s="679">
        <v>0</v>
      </c>
      <c r="O125" s="679">
        <v>275595</v>
      </c>
      <c r="P125" s="679">
        <v>6003.7842295</v>
      </c>
      <c r="Q125" s="679">
        <v>34449.375</v>
      </c>
      <c r="R125" s="697">
        <v>5.5464199999999998E-2</v>
      </c>
      <c r="S125" s="697">
        <v>5.4397274319512343E-2</v>
      </c>
      <c r="T125" s="697">
        <v>0.46665221756953701</v>
      </c>
      <c r="U125" s="688"/>
      <c r="V125" s="679" t="e">
        <v>#N/A</v>
      </c>
      <c r="W125" s="688"/>
      <c r="X125" s="697">
        <v>0</v>
      </c>
      <c r="Y125" s="688"/>
      <c r="Z125" s="688"/>
      <c r="AA125" s="688"/>
      <c r="AB125" s="697" t="e">
        <v>#N/A</v>
      </c>
      <c r="AC125" s="835"/>
      <c r="AD125" s="688"/>
    </row>
    <row r="126" spans="1:30" hidden="1">
      <c r="A126" s="515">
        <v>17</v>
      </c>
      <c r="B126" s="515" t="s">
        <v>931</v>
      </c>
      <c r="C126" s="688">
        <v>101</v>
      </c>
      <c r="D126" s="688" t="s">
        <v>1213</v>
      </c>
      <c r="E126" s="688" t="s">
        <v>1748</v>
      </c>
      <c r="F126" s="688">
        <v>10</v>
      </c>
      <c r="G126" s="688" t="s">
        <v>2173</v>
      </c>
      <c r="H126" s="708" t="s">
        <v>726</v>
      </c>
      <c r="I126" s="679">
        <v>45300</v>
      </c>
      <c r="J126" s="679">
        <v>0</v>
      </c>
      <c r="K126" s="679">
        <v>0</v>
      </c>
      <c r="L126" s="679">
        <v>0</v>
      </c>
      <c r="M126" s="679">
        <v>0</v>
      </c>
      <c r="N126" s="679">
        <v>0</v>
      </c>
      <c r="O126" s="679">
        <v>45300</v>
      </c>
      <c r="P126" s="679">
        <v>0</v>
      </c>
      <c r="Q126" s="679">
        <v>2656.3919999999998</v>
      </c>
      <c r="R126" s="697">
        <v>4.2768499999999996E-3</v>
      </c>
      <c r="S126" s="697">
        <v>4.1945749182433073E-3</v>
      </c>
      <c r="T126" s="697">
        <v>2.2650000000000001</v>
      </c>
      <c r="U126" s="688"/>
      <c r="V126" s="679">
        <v>2876693.39</v>
      </c>
      <c r="W126" s="688"/>
      <c r="X126" s="697">
        <v>0</v>
      </c>
      <c r="Y126" s="688"/>
      <c r="Z126" s="688"/>
      <c r="AA126" s="688"/>
      <c r="AB126" s="697" t="s">
        <v>1954</v>
      </c>
      <c r="AC126" s="835"/>
      <c r="AD126" s="688"/>
    </row>
    <row r="127" spans="1:30" hidden="1">
      <c r="A127" s="515">
        <v>17</v>
      </c>
      <c r="B127" s="515" t="s">
        <v>931</v>
      </c>
      <c r="C127" s="688">
        <v>102</v>
      </c>
      <c r="D127" s="688" t="s">
        <v>937</v>
      </c>
      <c r="E127" s="688" t="s">
        <v>1559</v>
      </c>
      <c r="F127" s="688">
        <v>10</v>
      </c>
      <c r="G127" s="688" t="s">
        <v>2173</v>
      </c>
      <c r="H127" s="708" t="s">
        <v>938</v>
      </c>
      <c r="I127" s="679">
        <v>35925</v>
      </c>
      <c r="J127" s="679">
        <v>0</v>
      </c>
      <c r="K127" s="679">
        <v>0</v>
      </c>
      <c r="L127" s="679">
        <v>0</v>
      </c>
      <c r="M127" s="679">
        <v>0</v>
      </c>
      <c r="N127" s="679">
        <v>0</v>
      </c>
      <c r="O127" s="679">
        <v>35925</v>
      </c>
      <c r="P127" s="679">
        <v>0</v>
      </c>
      <c r="Q127" s="679">
        <v>0</v>
      </c>
      <c r="R127" s="697">
        <v>0</v>
      </c>
      <c r="S127" s="697">
        <v>0</v>
      </c>
      <c r="T127" s="697">
        <v>2.8740000000000001</v>
      </c>
      <c r="U127" s="688"/>
      <c r="V127" s="679">
        <v>20482064</v>
      </c>
      <c r="W127" s="688"/>
      <c r="X127" s="697">
        <v>0</v>
      </c>
      <c r="Y127" s="688"/>
      <c r="Z127" s="688"/>
      <c r="AA127" s="688"/>
      <c r="AB127" s="697" t="s">
        <v>1954</v>
      </c>
      <c r="AC127" s="835" t="s">
        <v>2226</v>
      </c>
      <c r="AD127" s="688"/>
    </row>
    <row r="128" spans="1:30" hidden="1">
      <c r="A128" s="515">
        <v>17</v>
      </c>
      <c r="B128" s="515" t="s">
        <v>931</v>
      </c>
      <c r="C128" s="688">
        <v>103</v>
      </c>
      <c r="D128" s="688" t="s">
        <v>939</v>
      </c>
      <c r="E128" s="688" t="s">
        <v>1560</v>
      </c>
      <c r="F128" s="688">
        <v>10</v>
      </c>
      <c r="G128" s="688" t="s">
        <v>2173</v>
      </c>
      <c r="H128" s="708" t="s">
        <v>731</v>
      </c>
      <c r="I128" s="679">
        <v>1899651</v>
      </c>
      <c r="J128" s="679">
        <v>0</v>
      </c>
      <c r="K128" s="679">
        <v>0</v>
      </c>
      <c r="L128" s="679">
        <v>0</v>
      </c>
      <c r="M128" s="679">
        <v>0</v>
      </c>
      <c r="N128" s="679">
        <v>128500</v>
      </c>
      <c r="O128" s="679">
        <v>1771151</v>
      </c>
      <c r="P128" s="679">
        <v>11999.0756141</v>
      </c>
      <c r="Q128" s="679">
        <v>68933.196920000002</v>
      </c>
      <c r="R128" s="697">
        <v>0.11098386</v>
      </c>
      <c r="S128" s="697">
        <v>0.10884894203677725</v>
      </c>
      <c r="T128" s="697">
        <v>0.77504175723000601</v>
      </c>
      <c r="U128" s="688"/>
      <c r="V128" s="679">
        <v>10878626.07</v>
      </c>
      <c r="W128" s="688"/>
      <c r="X128" s="697">
        <v>0</v>
      </c>
      <c r="Y128" s="688"/>
      <c r="Z128" s="688"/>
      <c r="AA128" s="688"/>
      <c r="AB128" s="697" t="s">
        <v>1954</v>
      </c>
      <c r="AC128" s="835"/>
      <c r="AD128" s="688"/>
    </row>
    <row r="129" spans="1:30" hidden="1">
      <c r="A129" s="515">
        <v>17</v>
      </c>
      <c r="B129" s="515" t="s">
        <v>931</v>
      </c>
      <c r="C129" s="688">
        <v>104</v>
      </c>
      <c r="D129" s="688" t="s">
        <v>1239</v>
      </c>
      <c r="E129" s="688" t="s">
        <v>1760</v>
      </c>
      <c r="F129" s="688">
        <v>10</v>
      </c>
      <c r="G129" s="688" t="s">
        <v>2173</v>
      </c>
      <c r="H129" s="708" t="s">
        <v>737</v>
      </c>
      <c r="I129" s="679">
        <v>443946</v>
      </c>
      <c r="J129" s="679">
        <v>0</v>
      </c>
      <c r="K129" s="679">
        <v>0</v>
      </c>
      <c r="L129" s="679">
        <v>0</v>
      </c>
      <c r="M129" s="679">
        <v>0</v>
      </c>
      <c r="N129" s="679">
        <v>12000</v>
      </c>
      <c r="O129" s="679">
        <v>431946</v>
      </c>
      <c r="P129" s="679">
        <v>894.12821999999994</v>
      </c>
      <c r="Q129" s="679">
        <v>5615.2979999999998</v>
      </c>
      <c r="R129" s="697">
        <v>9.0407400000000002E-3</v>
      </c>
      <c r="S129" s="697">
        <v>8.8668344691829395E-3</v>
      </c>
      <c r="T129" s="697">
        <v>4.4714906832298098</v>
      </c>
      <c r="U129" s="688"/>
      <c r="V129" s="679">
        <v>6231548.4500000002</v>
      </c>
      <c r="W129" s="688"/>
      <c r="X129" s="697">
        <v>0</v>
      </c>
      <c r="Y129" s="688"/>
      <c r="Z129" s="688"/>
      <c r="AA129" s="688"/>
      <c r="AB129" s="697" t="s">
        <v>1954</v>
      </c>
      <c r="AC129" s="835"/>
      <c r="AD129" s="688"/>
    </row>
    <row r="130" spans="1:30" hidden="1">
      <c r="A130" s="515">
        <v>17</v>
      </c>
      <c r="B130" s="515" t="s">
        <v>931</v>
      </c>
      <c r="C130" s="688">
        <v>105</v>
      </c>
      <c r="D130" s="688" t="s">
        <v>1244</v>
      </c>
      <c r="E130" s="688" t="s">
        <v>1762</v>
      </c>
      <c r="F130" s="688">
        <v>10</v>
      </c>
      <c r="G130" s="688" t="s">
        <v>2173</v>
      </c>
      <c r="H130" s="708" t="s">
        <v>1245</v>
      </c>
      <c r="I130" s="679">
        <v>36944</v>
      </c>
      <c r="J130" s="679">
        <v>0</v>
      </c>
      <c r="K130" s="679">
        <v>0</v>
      </c>
      <c r="L130" s="679">
        <v>0</v>
      </c>
      <c r="M130" s="679">
        <v>0</v>
      </c>
      <c r="N130" s="679">
        <v>0</v>
      </c>
      <c r="O130" s="679">
        <v>36944</v>
      </c>
      <c r="P130" s="679">
        <v>0</v>
      </c>
      <c r="Q130" s="679">
        <v>0</v>
      </c>
      <c r="R130" s="697">
        <v>0</v>
      </c>
      <c r="S130" s="697">
        <v>0</v>
      </c>
      <c r="T130" s="697">
        <v>0.43209356725146097</v>
      </c>
      <c r="U130" s="688"/>
      <c r="V130" s="679">
        <v>369443.11</v>
      </c>
      <c r="W130" s="688"/>
      <c r="X130" s="697">
        <v>0</v>
      </c>
      <c r="Y130" s="688"/>
      <c r="Z130" s="688"/>
      <c r="AA130" s="688"/>
      <c r="AB130" s="697" t="s">
        <v>1954</v>
      </c>
      <c r="AC130" s="835" t="s">
        <v>2226</v>
      </c>
      <c r="AD130" s="688"/>
    </row>
    <row r="131" spans="1:30" hidden="1">
      <c r="A131" s="515">
        <v>17</v>
      </c>
      <c r="B131" s="515" t="s">
        <v>931</v>
      </c>
      <c r="C131" s="688">
        <v>106</v>
      </c>
      <c r="D131" s="688" t="s">
        <v>941</v>
      </c>
      <c r="E131" s="688" t="s">
        <v>1561</v>
      </c>
      <c r="F131" s="688">
        <v>10</v>
      </c>
      <c r="G131" s="688" t="s">
        <v>2173</v>
      </c>
      <c r="H131" s="708" t="s">
        <v>942</v>
      </c>
      <c r="I131" s="679">
        <v>2859830</v>
      </c>
      <c r="J131" s="679">
        <v>0</v>
      </c>
      <c r="K131" s="679">
        <v>0</v>
      </c>
      <c r="L131" s="679">
        <v>0</v>
      </c>
      <c r="M131" s="679">
        <v>0</v>
      </c>
      <c r="N131" s="679">
        <v>0</v>
      </c>
      <c r="O131" s="679">
        <v>2859830</v>
      </c>
      <c r="P131" s="679">
        <v>3002.8215</v>
      </c>
      <c r="Q131" s="679">
        <v>55394.907100000004</v>
      </c>
      <c r="R131" s="697">
        <v>8.9186940000000006E-2</v>
      </c>
      <c r="S131" s="697">
        <v>8.7471309927178706E-2</v>
      </c>
      <c r="T131" s="697">
        <v>5.6173125650645197</v>
      </c>
      <c r="U131" s="688"/>
      <c r="V131" s="679">
        <v>89898942.5</v>
      </c>
      <c r="W131" s="688"/>
      <c r="X131" s="697">
        <v>0</v>
      </c>
      <c r="Y131" s="688"/>
      <c r="Z131" s="688"/>
      <c r="AA131" s="688"/>
      <c r="AB131" s="697" t="s">
        <v>1954</v>
      </c>
      <c r="AC131" s="835"/>
      <c r="AD131" s="688"/>
    </row>
    <row r="132" spans="1:30" hidden="1">
      <c r="A132" s="515">
        <v>17</v>
      </c>
      <c r="B132" s="515" t="s">
        <v>931</v>
      </c>
      <c r="C132" s="688">
        <v>107</v>
      </c>
      <c r="D132" s="688" t="s">
        <v>943</v>
      </c>
      <c r="E132" s="688" t="s">
        <v>1767</v>
      </c>
      <c r="F132" s="688">
        <v>10</v>
      </c>
      <c r="G132" s="688" t="s">
        <v>2173</v>
      </c>
      <c r="H132" s="708" t="s">
        <v>745</v>
      </c>
      <c r="I132" s="679">
        <v>2747234</v>
      </c>
      <c r="J132" s="679">
        <v>0</v>
      </c>
      <c r="K132" s="679">
        <v>0</v>
      </c>
      <c r="L132" s="679">
        <v>0</v>
      </c>
      <c r="M132" s="679">
        <v>0</v>
      </c>
      <c r="N132" s="679">
        <v>295500</v>
      </c>
      <c r="O132" s="679">
        <v>2451734</v>
      </c>
      <c r="P132" s="679">
        <v>7502.3062416000002</v>
      </c>
      <c r="Q132" s="679">
        <v>172969.83369999999</v>
      </c>
      <c r="R132" s="697">
        <v>0.27848497</v>
      </c>
      <c r="S132" s="697">
        <v>0.27312795929619421</v>
      </c>
      <c r="T132" s="697">
        <v>0.99856308613907496</v>
      </c>
      <c r="U132" s="688"/>
      <c r="V132" s="679">
        <v>36707462.549999997</v>
      </c>
      <c r="W132" s="688"/>
      <c r="X132" s="697">
        <v>0</v>
      </c>
      <c r="Y132" s="688"/>
      <c r="Z132" s="688"/>
      <c r="AA132" s="688"/>
      <c r="AB132" s="697" t="s">
        <v>1954</v>
      </c>
      <c r="AC132" s="835"/>
      <c r="AD132" s="688"/>
    </row>
    <row r="133" spans="1:30" hidden="1">
      <c r="A133" s="515">
        <v>17</v>
      </c>
      <c r="B133" s="515" t="s">
        <v>931</v>
      </c>
      <c r="C133" s="688">
        <v>108</v>
      </c>
      <c r="D133" s="688" t="s">
        <v>1264</v>
      </c>
      <c r="E133" s="688" t="s">
        <v>1773</v>
      </c>
      <c r="F133" s="688">
        <v>10</v>
      </c>
      <c r="G133" s="688" t="s">
        <v>2173</v>
      </c>
      <c r="H133" s="708" t="s">
        <v>2236</v>
      </c>
      <c r="I133" s="679">
        <v>649777</v>
      </c>
      <c r="J133" s="679">
        <v>0</v>
      </c>
      <c r="K133" s="679">
        <v>0</v>
      </c>
      <c r="L133" s="679">
        <v>0</v>
      </c>
      <c r="M133" s="679">
        <v>0</v>
      </c>
      <c r="N133" s="679">
        <v>38500</v>
      </c>
      <c r="O133" s="679">
        <v>611277</v>
      </c>
      <c r="P133" s="679">
        <v>293.41285160000001</v>
      </c>
      <c r="Q133" s="679">
        <v>2139.4695000000002</v>
      </c>
      <c r="R133" s="697">
        <v>3.44459E-3</v>
      </c>
      <c r="S133" s="697">
        <v>3.3783286137913943E-3</v>
      </c>
      <c r="T133" s="697">
        <v>3.2361190521567802</v>
      </c>
      <c r="U133" s="688"/>
      <c r="V133" s="679">
        <v>29322988.91</v>
      </c>
      <c r="W133" s="688"/>
      <c r="X133" s="697">
        <v>0</v>
      </c>
      <c r="Y133" s="688"/>
      <c r="Z133" s="688"/>
      <c r="AA133" s="688"/>
      <c r="AB133" s="697" t="s">
        <v>1954</v>
      </c>
      <c r="AC133" s="835"/>
      <c r="AD133" s="688"/>
    </row>
    <row r="134" spans="1:30" hidden="1">
      <c r="A134" s="515">
        <v>17</v>
      </c>
      <c r="B134" s="515" t="s">
        <v>931</v>
      </c>
      <c r="C134" s="688">
        <v>109</v>
      </c>
      <c r="D134" s="688" t="s">
        <v>1257</v>
      </c>
      <c r="E134" s="688" t="s">
        <v>1769</v>
      </c>
      <c r="F134" s="688">
        <v>10</v>
      </c>
      <c r="G134" s="688" t="s">
        <v>2173</v>
      </c>
      <c r="H134" s="708" t="s">
        <v>749</v>
      </c>
      <c r="I134" s="679">
        <v>2025828</v>
      </c>
      <c r="J134" s="679">
        <v>0</v>
      </c>
      <c r="K134" s="679">
        <v>0</v>
      </c>
      <c r="L134" s="679">
        <v>0</v>
      </c>
      <c r="M134" s="679">
        <v>0</v>
      </c>
      <c r="N134" s="679">
        <v>13500</v>
      </c>
      <c r="O134" s="679">
        <v>2012328</v>
      </c>
      <c r="P134" s="679">
        <v>37039.362697299999</v>
      </c>
      <c r="Q134" s="679">
        <v>388379.304</v>
      </c>
      <c r="R134" s="697">
        <v>0.62529862999999997</v>
      </c>
      <c r="S134" s="697">
        <v>0.61327021287641004</v>
      </c>
      <c r="T134" s="697">
        <v>3.3538800000000002</v>
      </c>
      <c r="U134" s="688"/>
      <c r="V134" s="679" t="e">
        <v>#N/A</v>
      </c>
      <c r="W134" s="688"/>
      <c r="X134" s="697">
        <v>0</v>
      </c>
      <c r="Y134" s="688"/>
      <c r="Z134" s="688"/>
      <c r="AA134" s="688"/>
      <c r="AB134" s="697" t="e">
        <v>#N/A</v>
      </c>
      <c r="AC134" s="835"/>
      <c r="AD134" s="688"/>
    </row>
    <row r="135" spans="1:30" hidden="1">
      <c r="A135" s="515">
        <v>17</v>
      </c>
      <c r="B135" s="515" t="s">
        <v>931</v>
      </c>
      <c r="C135" s="688">
        <v>110</v>
      </c>
      <c r="D135" s="688" t="s">
        <v>1260</v>
      </c>
      <c r="E135" s="688" t="s">
        <v>1771</v>
      </c>
      <c r="F135" s="688">
        <v>10</v>
      </c>
      <c r="G135" s="688" t="s">
        <v>2173</v>
      </c>
      <c r="H135" s="708" t="s">
        <v>752</v>
      </c>
      <c r="I135" s="679">
        <v>645578</v>
      </c>
      <c r="J135" s="679">
        <v>0</v>
      </c>
      <c r="K135" s="679">
        <v>0</v>
      </c>
      <c r="L135" s="679">
        <v>0</v>
      </c>
      <c r="M135" s="679">
        <v>0</v>
      </c>
      <c r="N135" s="679">
        <v>20000</v>
      </c>
      <c r="O135" s="679">
        <v>625578</v>
      </c>
      <c r="P135" s="679">
        <v>187.67339999999999</v>
      </c>
      <c r="Q135" s="679">
        <v>1720.3395</v>
      </c>
      <c r="R135" s="697">
        <v>2.7697799999999999E-3</v>
      </c>
      <c r="S135" s="697">
        <v>2.7165015244599564E-3</v>
      </c>
      <c r="T135" s="697">
        <v>2.8300038000108501</v>
      </c>
      <c r="U135" s="688"/>
      <c r="V135" s="679">
        <v>7251523.1100000003</v>
      </c>
      <c r="W135" s="688"/>
      <c r="X135" s="697">
        <v>0</v>
      </c>
      <c r="Y135" s="688"/>
      <c r="Z135" s="688"/>
      <c r="AA135" s="688"/>
      <c r="AB135" s="697" t="s">
        <v>1954</v>
      </c>
      <c r="AC135" s="835"/>
      <c r="AD135" s="688"/>
    </row>
    <row r="136" spans="1:30" hidden="1">
      <c r="A136" s="515">
        <v>17</v>
      </c>
      <c r="B136" s="515" t="s">
        <v>931</v>
      </c>
      <c r="C136" s="688">
        <v>111</v>
      </c>
      <c r="D136" s="688" t="s">
        <v>945</v>
      </c>
      <c r="E136" s="688" t="s">
        <v>1774</v>
      </c>
      <c r="F136" s="688">
        <v>10</v>
      </c>
      <c r="G136" s="688" t="s">
        <v>2173</v>
      </c>
      <c r="H136" s="708" t="s">
        <v>2237</v>
      </c>
      <c r="I136" s="679">
        <v>8640868</v>
      </c>
      <c r="J136" s="679">
        <v>0</v>
      </c>
      <c r="K136" s="679">
        <v>0</v>
      </c>
      <c r="L136" s="679">
        <v>0</v>
      </c>
      <c r="M136" s="679">
        <v>0</v>
      </c>
      <c r="N136" s="679">
        <v>913500</v>
      </c>
      <c r="O136" s="679">
        <v>7727368</v>
      </c>
      <c r="P136" s="679">
        <v>104108.44739740001</v>
      </c>
      <c r="Q136" s="679">
        <v>297117.29960000003</v>
      </c>
      <c r="R136" s="697">
        <v>0.47836494000000002</v>
      </c>
      <c r="S136" s="697">
        <v>0.46916297469588158</v>
      </c>
      <c r="T136" s="697">
        <v>3.8601211082171099</v>
      </c>
      <c r="U136" s="688"/>
      <c r="V136" s="679">
        <v>66264982.259999998</v>
      </c>
      <c r="W136" s="688"/>
      <c r="X136" s="697">
        <v>0</v>
      </c>
      <c r="Y136" s="688"/>
      <c r="Z136" s="688"/>
      <c r="AA136" s="688"/>
      <c r="AB136" s="697" t="s">
        <v>1954</v>
      </c>
      <c r="AC136" s="835"/>
      <c r="AD136" s="688"/>
    </row>
    <row r="137" spans="1:30" hidden="1">
      <c r="A137" s="515">
        <v>17</v>
      </c>
      <c r="B137" s="515" t="s">
        <v>931</v>
      </c>
      <c r="C137" s="688">
        <v>112</v>
      </c>
      <c r="D137" s="688" t="s">
        <v>946</v>
      </c>
      <c r="E137" s="688" t="s">
        <v>1775</v>
      </c>
      <c r="F137" s="688">
        <v>10</v>
      </c>
      <c r="G137" s="688" t="s">
        <v>2173</v>
      </c>
      <c r="H137" s="708" t="s">
        <v>757</v>
      </c>
      <c r="I137" s="679">
        <v>6283599</v>
      </c>
      <c r="J137" s="679">
        <v>0</v>
      </c>
      <c r="K137" s="679">
        <v>0</v>
      </c>
      <c r="L137" s="679">
        <v>0</v>
      </c>
      <c r="M137" s="679">
        <v>0</v>
      </c>
      <c r="N137" s="679">
        <v>328700</v>
      </c>
      <c r="O137" s="679">
        <v>5954899</v>
      </c>
      <c r="P137" s="679">
        <v>258205.33836570001</v>
      </c>
      <c r="Q137" s="679">
        <v>591261.92171000002</v>
      </c>
      <c r="R137" s="697">
        <v>0.95194380000000001</v>
      </c>
      <c r="S137" s="697">
        <v>0.93363194397404603</v>
      </c>
      <c r="T137" s="697">
        <v>1.6936582444017301</v>
      </c>
      <c r="U137" s="688"/>
      <c r="V137" s="679">
        <v>231619649.31999999</v>
      </c>
      <c r="W137" s="688"/>
      <c r="X137" s="697">
        <v>0</v>
      </c>
      <c r="Y137" s="688"/>
      <c r="Z137" s="688"/>
      <c r="AA137" s="688"/>
      <c r="AB137" s="697" t="s">
        <v>1954</v>
      </c>
      <c r="AC137" s="835"/>
      <c r="AD137" s="688"/>
    </row>
    <row r="138" spans="1:30" hidden="1">
      <c r="A138" s="515">
        <v>17</v>
      </c>
      <c r="B138" s="515" t="s">
        <v>931</v>
      </c>
      <c r="C138" s="688">
        <v>113</v>
      </c>
      <c r="D138" s="688" t="s">
        <v>1277</v>
      </c>
      <c r="E138" s="688" t="s">
        <v>1776</v>
      </c>
      <c r="F138" s="688">
        <v>10</v>
      </c>
      <c r="G138" s="688" t="s">
        <v>2173</v>
      </c>
      <c r="H138" s="708" t="s">
        <v>1278</v>
      </c>
      <c r="I138" s="679">
        <v>1899686</v>
      </c>
      <c r="J138" s="679">
        <v>0</v>
      </c>
      <c r="K138" s="679">
        <v>0</v>
      </c>
      <c r="L138" s="679">
        <v>0</v>
      </c>
      <c r="M138" s="679">
        <v>0</v>
      </c>
      <c r="N138" s="679">
        <v>71000</v>
      </c>
      <c r="O138" s="679">
        <v>1828686</v>
      </c>
      <c r="P138" s="679">
        <v>6766.1381985999997</v>
      </c>
      <c r="Q138" s="679">
        <v>7095.3016799999996</v>
      </c>
      <c r="R138" s="697">
        <v>1.1423579999999999E-2</v>
      </c>
      <c r="S138" s="697">
        <v>1.1203833795726533E-2</v>
      </c>
      <c r="T138" s="697">
        <v>10.5385799000708</v>
      </c>
      <c r="U138" s="688"/>
      <c r="V138" s="679">
        <v>26912336.719999999</v>
      </c>
      <c r="W138" s="688"/>
      <c r="X138" s="697">
        <v>0</v>
      </c>
      <c r="Y138" s="688"/>
      <c r="Z138" s="688"/>
      <c r="AA138" s="688"/>
      <c r="AB138" s="697" t="s">
        <v>1954</v>
      </c>
      <c r="AC138" s="835"/>
      <c r="AD138" s="688"/>
    </row>
    <row r="139" spans="1:30" hidden="1">
      <c r="A139" s="515">
        <v>17</v>
      </c>
      <c r="B139" s="515" t="s">
        <v>931</v>
      </c>
      <c r="C139" s="688">
        <v>114</v>
      </c>
      <c r="D139" s="688" t="s">
        <v>1285</v>
      </c>
      <c r="E139" s="688" t="s">
        <v>1778</v>
      </c>
      <c r="F139" s="688">
        <v>10</v>
      </c>
      <c r="G139" s="688" t="s">
        <v>2173</v>
      </c>
      <c r="H139" s="708" t="s">
        <v>762</v>
      </c>
      <c r="I139" s="679">
        <v>592645</v>
      </c>
      <c r="J139" s="679">
        <v>0</v>
      </c>
      <c r="K139" s="679">
        <v>0</v>
      </c>
      <c r="L139" s="679">
        <v>0</v>
      </c>
      <c r="M139" s="679">
        <v>0</v>
      </c>
      <c r="N139" s="679">
        <v>0</v>
      </c>
      <c r="O139" s="679">
        <v>592645</v>
      </c>
      <c r="P139" s="679">
        <v>2074.2578899999999</v>
      </c>
      <c r="Q139" s="679">
        <v>17791.2029</v>
      </c>
      <c r="R139" s="697">
        <v>2.8644200000000002E-2</v>
      </c>
      <c r="S139" s="697">
        <v>2.8093193116722828E-2</v>
      </c>
      <c r="T139" s="697">
        <v>1.9234913618232501</v>
      </c>
      <c r="U139" s="688"/>
      <c r="V139" s="679">
        <v>1077944</v>
      </c>
      <c r="W139" s="688"/>
      <c r="X139" s="697">
        <v>0</v>
      </c>
      <c r="Y139" s="688"/>
      <c r="Z139" s="688"/>
      <c r="AA139" s="688"/>
      <c r="AB139" s="697" t="s">
        <v>1954</v>
      </c>
      <c r="AC139" s="835"/>
      <c r="AD139" s="688"/>
    </row>
    <row r="140" spans="1:30" hidden="1">
      <c r="A140" s="515">
        <v>17</v>
      </c>
      <c r="B140" s="515" t="s">
        <v>931</v>
      </c>
      <c r="C140" s="688">
        <v>115</v>
      </c>
      <c r="D140" s="688" t="s">
        <v>951</v>
      </c>
      <c r="E140" s="688" t="s">
        <v>1567</v>
      </c>
      <c r="F140" s="688">
        <v>10</v>
      </c>
      <c r="G140" s="688" t="s">
        <v>2173</v>
      </c>
      <c r="H140" s="708" t="s">
        <v>774</v>
      </c>
      <c r="I140" s="679">
        <v>352976</v>
      </c>
      <c r="J140" s="679">
        <v>0</v>
      </c>
      <c r="K140" s="679">
        <v>0</v>
      </c>
      <c r="L140" s="679">
        <v>0</v>
      </c>
      <c r="M140" s="679">
        <v>0</v>
      </c>
      <c r="N140" s="679">
        <v>0</v>
      </c>
      <c r="O140" s="679">
        <v>352976</v>
      </c>
      <c r="P140" s="679">
        <v>24355.344000000001</v>
      </c>
      <c r="Q140" s="679">
        <v>294417.28160000005</v>
      </c>
      <c r="R140" s="697">
        <v>0.47401785000000002</v>
      </c>
      <c r="S140" s="697">
        <v>0.46489951215661579</v>
      </c>
      <c r="T140" s="697">
        <v>1.7575772664578599</v>
      </c>
      <c r="U140" s="688"/>
      <c r="V140" s="679">
        <v>12548614</v>
      </c>
      <c r="W140" s="688"/>
      <c r="X140" s="697">
        <v>0</v>
      </c>
      <c r="Y140" s="688"/>
      <c r="Z140" s="688"/>
      <c r="AA140" s="688"/>
      <c r="AB140" s="697" t="s">
        <v>1954</v>
      </c>
      <c r="AC140" s="835"/>
      <c r="AD140" s="688"/>
    </row>
    <row r="141" spans="1:30" hidden="1">
      <c r="A141" s="515">
        <v>17</v>
      </c>
      <c r="B141" s="515" t="s">
        <v>931</v>
      </c>
      <c r="C141" s="688">
        <v>116</v>
      </c>
      <c r="D141" s="688" t="s">
        <v>1299</v>
      </c>
      <c r="E141" s="688" t="s">
        <v>1790</v>
      </c>
      <c r="F141" s="688">
        <v>10</v>
      </c>
      <c r="G141" s="688" t="s">
        <v>2173</v>
      </c>
      <c r="H141" s="708" t="s">
        <v>777</v>
      </c>
      <c r="I141" s="679">
        <v>258610</v>
      </c>
      <c r="J141" s="679">
        <v>0</v>
      </c>
      <c r="K141" s="679">
        <v>0</v>
      </c>
      <c r="L141" s="679">
        <v>0</v>
      </c>
      <c r="M141" s="679">
        <v>0</v>
      </c>
      <c r="N141" s="679">
        <v>0</v>
      </c>
      <c r="O141" s="679">
        <v>258610</v>
      </c>
      <c r="P141" s="679">
        <v>0</v>
      </c>
      <c r="Q141" s="679">
        <v>0</v>
      </c>
      <c r="R141" s="697">
        <v>0</v>
      </c>
      <c r="S141" s="697">
        <v>0</v>
      </c>
      <c r="T141" s="697">
        <v>2.1604845446950698</v>
      </c>
      <c r="U141" s="688"/>
      <c r="V141" s="679">
        <v>3238784.58</v>
      </c>
      <c r="W141" s="688"/>
      <c r="X141" s="697">
        <v>0</v>
      </c>
      <c r="Y141" s="688"/>
      <c r="Z141" s="688"/>
      <c r="AA141" s="688"/>
      <c r="AB141" s="697" t="s">
        <v>1954</v>
      </c>
      <c r="AC141" s="835" t="s">
        <v>2226</v>
      </c>
      <c r="AD141" s="688"/>
    </row>
    <row r="142" spans="1:30" hidden="1">
      <c r="A142" s="515">
        <v>17</v>
      </c>
      <c r="B142" s="515" t="s">
        <v>931</v>
      </c>
      <c r="C142" s="688">
        <v>117</v>
      </c>
      <c r="D142" s="688" t="s">
        <v>950</v>
      </c>
      <c r="E142" s="688" t="s">
        <v>1566</v>
      </c>
      <c r="F142" s="688">
        <v>10</v>
      </c>
      <c r="G142" s="688" t="s">
        <v>2173</v>
      </c>
      <c r="H142" s="708" t="s">
        <v>772</v>
      </c>
      <c r="I142" s="679">
        <v>224435</v>
      </c>
      <c r="J142" s="679">
        <v>0</v>
      </c>
      <c r="K142" s="679">
        <v>0</v>
      </c>
      <c r="L142" s="679">
        <v>0</v>
      </c>
      <c r="M142" s="679">
        <v>0</v>
      </c>
      <c r="N142" s="679">
        <v>0</v>
      </c>
      <c r="O142" s="679">
        <v>224435</v>
      </c>
      <c r="P142" s="679">
        <v>16945.09</v>
      </c>
      <c r="Q142" s="679">
        <v>152391.36499999999</v>
      </c>
      <c r="R142" s="697">
        <v>0.24535322000000001</v>
      </c>
      <c r="S142" s="697">
        <v>0.2406335350301691</v>
      </c>
      <c r="T142" s="697">
        <v>1.1399873015873001</v>
      </c>
      <c r="U142" s="688"/>
      <c r="V142" s="679">
        <v>17256939</v>
      </c>
      <c r="W142" s="688"/>
      <c r="X142" s="697">
        <v>0</v>
      </c>
      <c r="Y142" s="688"/>
      <c r="Z142" s="688"/>
      <c r="AA142" s="688"/>
      <c r="AB142" s="697" t="s">
        <v>1954</v>
      </c>
      <c r="AC142" s="835"/>
      <c r="AD142" s="688"/>
    </row>
    <row r="143" spans="1:30" hidden="1">
      <c r="A143" s="515">
        <v>17</v>
      </c>
      <c r="B143" s="515" t="s">
        <v>931</v>
      </c>
      <c r="C143" s="688">
        <v>118</v>
      </c>
      <c r="D143" s="688" t="s">
        <v>1311</v>
      </c>
      <c r="E143" s="688" t="s">
        <v>1796</v>
      </c>
      <c r="F143" s="688">
        <v>10</v>
      </c>
      <c r="G143" s="688" t="s">
        <v>2173</v>
      </c>
      <c r="H143" s="708" t="s">
        <v>781</v>
      </c>
      <c r="I143" s="679">
        <v>1211998</v>
      </c>
      <c r="J143" s="679">
        <v>0</v>
      </c>
      <c r="K143" s="679">
        <v>0</v>
      </c>
      <c r="L143" s="679">
        <v>0</v>
      </c>
      <c r="M143" s="679">
        <v>0</v>
      </c>
      <c r="N143" s="679">
        <v>0</v>
      </c>
      <c r="O143" s="679">
        <v>1211998</v>
      </c>
      <c r="P143" s="679">
        <v>6908.3885399999999</v>
      </c>
      <c r="Q143" s="679">
        <v>34444.983159999996</v>
      </c>
      <c r="R143" s="697">
        <v>5.545713E-2</v>
      </c>
      <c r="S143" s="697">
        <v>5.4390339385997653E-2</v>
      </c>
      <c r="T143" s="697">
        <v>14.0277546296296</v>
      </c>
      <c r="U143" s="688"/>
      <c r="V143" s="679">
        <v>21440492.370000001</v>
      </c>
      <c r="W143" s="688"/>
      <c r="X143" s="697">
        <v>0</v>
      </c>
      <c r="Y143" s="688"/>
      <c r="Z143" s="688"/>
      <c r="AA143" s="688"/>
      <c r="AB143" s="697" t="s">
        <v>1954</v>
      </c>
      <c r="AC143" s="835"/>
      <c r="AD143" s="688"/>
    </row>
    <row r="144" spans="1:30" hidden="1">
      <c r="A144" s="515">
        <v>17</v>
      </c>
      <c r="B144" s="515" t="s">
        <v>931</v>
      </c>
      <c r="C144" s="688">
        <v>119</v>
      </c>
      <c r="D144" s="688" t="s">
        <v>1318</v>
      </c>
      <c r="E144" s="688" t="s">
        <v>1799</v>
      </c>
      <c r="F144" s="688">
        <v>10</v>
      </c>
      <c r="G144" s="688" t="s">
        <v>2173</v>
      </c>
      <c r="H144" s="708" t="s">
        <v>786</v>
      </c>
      <c r="I144" s="679">
        <v>518566</v>
      </c>
      <c r="J144" s="679">
        <v>0</v>
      </c>
      <c r="K144" s="679">
        <v>0</v>
      </c>
      <c r="L144" s="679">
        <v>0</v>
      </c>
      <c r="M144" s="679">
        <v>0</v>
      </c>
      <c r="N144" s="679">
        <v>2000</v>
      </c>
      <c r="O144" s="679">
        <v>516566</v>
      </c>
      <c r="P144" s="679">
        <v>5183.0297391999993</v>
      </c>
      <c r="Q144" s="679">
        <v>82650.559999999998</v>
      </c>
      <c r="R144" s="697">
        <v>0.13306909</v>
      </c>
      <c r="S144" s="697">
        <v>0.13050933971897352</v>
      </c>
      <c r="T144" s="697">
        <v>2.1561315635695801</v>
      </c>
      <c r="U144" s="688"/>
      <c r="V144" s="679">
        <v>4557314</v>
      </c>
      <c r="W144" s="688"/>
      <c r="X144" s="697">
        <v>0</v>
      </c>
      <c r="Y144" s="688"/>
      <c r="Z144" s="688"/>
      <c r="AA144" s="688"/>
      <c r="AB144" s="697" t="s">
        <v>1954</v>
      </c>
      <c r="AC144" s="835"/>
      <c r="AD144" s="688"/>
    </row>
    <row r="145" spans="1:30" hidden="1">
      <c r="A145" s="515">
        <v>17</v>
      </c>
      <c r="B145" s="515" t="s">
        <v>931</v>
      </c>
      <c r="C145" s="688">
        <v>120</v>
      </c>
      <c r="D145" s="688" t="s">
        <v>1320</v>
      </c>
      <c r="E145" s="688" t="s">
        <v>1801</v>
      </c>
      <c r="F145" s="688">
        <v>10</v>
      </c>
      <c r="G145" s="688" t="s">
        <v>2173</v>
      </c>
      <c r="H145" s="708" t="s">
        <v>788</v>
      </c>
      <c r="I145" s="679">
        <v>1409947</v>
      </c>
      <c r="J145" s="679">
        <v>0</v>
      </c>
      <c r="K145" s="679">
        <v>0</v>
      </c>
      <c r="L145" s="679">
        <v>0</v>
      </c>
      <c r="M145" s="679">
        <v>0</v>
      </c>
      <c r="N145" s="679">
        <v>0</v>
      </c>
      <c r="O145" s="679">
        <v>1409947</v>
      </c>
      <c r="P145" s="679">
        <v>0</v>
      </c>
      <c r="Q145" s="679">
        <v>578.07826999999997</v>
      </c>
      <c r="R145" s="697">
        <v>9.3072000000000001E-4</v>
      </c>
      <c r="S145" s="697">
        <v>9.1281430305598056E-4</v>
      </c>
      <c r="T145" s="697">
        <v>4.2160965253274298</v>
      </c>
      <c r="U145" s="688"/>
      <c r="V145" s="679">
        <v>21400699.120000001</v>
      </c>
      <c r="W145" s="688"/>
      <c r="X145" s="697">
        <v>0</v>
      </c>
      <c r="Y145" s="688"/>
      <c r="Z145" s="688"/>
      <c r="AA145" s="688"/>
      <c r="AB145" s="697" t="s">
        <v>1954</v>
      </c>
      <c r="AC145" s="835"/>
      <c r="AD145" s="688"/>
    </row>
    <row r="146" spans="1:30" hidden="1">
      <c r="A146" s="515">
        <v>17</v>
      </c>
      <c r="B146" s="515" t="s">
        <v>931</v>
      </c>
      <c r="C146" s="688">
        <v>121</v>
      </c>
      <c r="D146" s="688" t="s">
        <v>1329</v>
      </c>
      <c r="E146" s="688" t="s">
        <v>1807</v>
      </c>
      <c r="F146" s="688">
        <v>10</v>
      </c>
      <c r="G146" s="688" t="s">
        <v>2173</v>
      </c>
      <c r="H146" s="708" t="s">
        <v>795</v>
      </c>
      <c r="I146" s="679">
        <v>485694</v>
      </c>
      <c r="J146" s="679">
        <v>0</v>
      </c>
      <c r="K146" s="679">
        <v>0</v>
      </c>
      <c r="L146" s="679">
        <v>0</v>
      </c>
      <c r="M146" s="679">
        <v>0</v>
      </c>
      <c r="N146" s="679">
        <v>0</v>
      </c>
      <c r="O146" s="679">
        <v>485694</v>
      </c>
      <c r="P146" s="679">
        <v>0</v>
      </c>
      <c r="Q146" s="679">
        <v>0</v>
      </c>
      <c r="R146" s="697">
        <v>0</v>
      </c>
      <c r="S146" s="697">
        <v>0</v>
      </c>
      <c r="T146" s="697">
        <v>4.9259026369168302</v>
      </c>
      <c r="U146" s="688"/>
      <c r="V146" s="679">
        <v>4856945.3899999997</v>
      </c>
      <c r="W146" s="688"/>
      <c r="X146" s="697">
        <v>0</v>
      </c>
      <c r="Y146" s="688"/>
      <c r="Z146" s="688"/>
      <c r="AA146" s="688"/>
      <c r="AB146" s="697" t="s">
        <v>1954</v>
      </c>
      <c r="AC146" s="835" t="s">
        <v>2226</v>
      </c>
      <c r="AD146" s="688"/>
    </row>
    <row r="147" spans="1:30" hidden="1">
      <c r="C147" s="688"/>
      <c r="D147" s="688"/>
      <c r="E147" s="688"/>
      <c r="F147" s="688"/>
      <c r="G147" s="701" t="s">
        <v>2174</v>
      </c>
      <c r="H147" s="710"/>
      <c r="I147" s="492">
        <v>37232390</v>
      </c>
      <c r="J147" s="492">
        <v>0</v>
      </c>
      <c r="K147" s="492">
        <v>0</v>
      </c>
      <c r="L147" s="492">
        <v>0</v>
      </c>
      <c r="M147" s="649">
        <v>0</v>
      </c>
      <c r="N147" s="492">
        <v>1823200</v>
      </c>
      <c r="O147" s="492">
        <v>35409190</v>
      </c>
      <c r="P147" s="492">
        <v>524528.88530960004</v>
      </c>
      <c r="Q147" s="492">
        <v>2284441.5980099998</v>
      </c>
      <c r="R147" s="493">
        <v>3.6779977500000007</v>
      </c>
      <c r="S147" s="493">
        <v>3.6072467577091052</v>
      </c>
      <c r="T147" s="626"/>
      <c r="U147" s="688"/>
      <c r="V147" s="679" t="e">
        <v>#N/A</v>
      </c>
      <c r="W147" s="688">
        <v>0</v>
      </c>
      <c r="X147" s="697">
        <v>0</v>
      </c>
      <c r="Y147" s="688">
        <v>0</v>
      </c>
      <c r="Z147" s="688">
        <v>0</v>
      </c>
      <c r="AA147" s="688">
        <v>0</v>
      </c>
      <c r="AB147" s="697" t="e">
        <v>#N/A</v>
      </c>
      <c r="AC147" s="835">
        <v>0</v>
      </c>
      <c r="AD147" s="688">
        <v>0</v>
      </c>
    </row>
    <row r="148" spans="1:30" hidden="1">
      <c r="C148" s="688"/>
      <c r="D148" s="688"/>
      <c r="E148" s="688"/>
      <c r="F148" s="688"/>
      <c r="G148" s="701"/>
      <c r="H148" s="693" t="s">
        <v>2175</v>
      </c>
      <c r="I148" s="625"/>
      <c r="J148" s="625"/>
      <c r="K148" s="625"/>
      <c r="L148" s="625"/>
      <c r="M148" s="679"/>
      <c r="N148" s="625"/>
      <c r="O148" s="625"/>
      <c r="P148" s="625"/>
      <c r="Q148" s="625"/>
      <c r="R148" s="626"/>
      <c r="S148" s="626"/>
      <c r="T148" s="626"/>
      <c r="U148" s="688"/>
      <c r="V148" s="679"/>
      <c r="W148" s="688"/>
      <c r="X148" s="697"/>
      <c r="Y148" s="688"/>
      <c r="Z148" s="688"/>
      <c r="AA148" s="688"/>
      <c r="AB148" s="697"/>
      <c r="AC148" s="835"/>
      <c r="AD148" s="688"/>
    </row>
    <row r="149" spans="1:30" hidden="1">
      <c r="A149" s="515">
        <v>17</v>
      </c>
      <c r="B149" s="515" t="s">
        <v>931</v>
      </c>
      <c r="C149" s="688">
        <v>122</v>
      </c>
      <c r="D149" s="688" t="s">
        <v>1262</v>
      </c>
      <c r="E149" s="688" t="s">
        <v>1772</v>
      </c>
      <c r="F149" s="688">
        <v>11</v>
      </c>
      <c r="G149" s="688" t="s">
        <v>2175</v>
      </c>
      <c r="H149" s="708" t="s">
        <v>754</v>
      </c>
      <c r="I149" s="679">
        <v>115477</v>
      </c>
      <c r="J149" s="679">
        <v>0</v>
      </c>
      <c r="K149" s="679">
        <v>0</v>
      </c>
      <c r="L149" s="679">
        <v>0</v>
      </c>
      <c r="M149" s="679">
        <v>0</v>
      </c>
      <c r="N149" s="679">
        <v>0</v>
      </c>
      <c r="O149" s="679">
        <v>115477</v>
      </c>
      <c r="P149" s="679">
        <v>635.12350000000004</v>
      </c>
      <c r="Q149" s="679">
        <v>2540.4940000000001</v>
      </c>
      <c r="R149" s="697">
        <v>4.0902500000000001E-3</v>
      </c>
      <c r="S149" s="697">
        <v>4.0115662192732144E-3</v>
      </c>
      <c r="T149" s="697">
        <v>5.3471476199296104</v>
      </c>
      <c r="U149" s="688"/>
      <c r="V149" s="679">
        <v>337533.04</v>
      </c>
      <c r="W149" s="688"/>
      <c r="X149" s="697">
        <v>0</v>
      </c>
      <c r="Y149" s="688"/>
      <c r="Z149" s="688"/>
      <c r="AA149" s="688"/>
      <c r="AB149" s="697" t="s">
        <v>1954</v>
      </c>
      <c r="AC149" s="835"/>
      <c r="AD149" s="688"/>
    </row>
    <row r="150" spans="1:30" hidden="1">
      <c r="C150" s="688"/>
      <c r="D150" s="688"/>
      <c r="E150" s="688"/>
      <c r="F150" s="688"/>
      <c r="G150" s="701" t="s">
        <v>2176</v>
      </c>
      <c r="H150" s="710"/>
      <c r="I150" s="492">
        <v>115477</v>
      </c>
      <c r="J150" s="492">
        <v>0</v>
      </c>
      <c r="K150" s="492">
        <v>0</v>
      </c>
      <c r="L150" s="492">
        <v>0</v>
      </c>
      <c r="M150" s="492">
        <v>0</v>
      </c>
      <c r="N150" s="492">
        <v>0</v>
      </c>
      <c r="O150" s="492">
        <v>115477</v>
      </c>
      <c r="P150" s="492">
        <v>635.12350000000004</v>
      </c>
      <c r="Q150" s="492">
        <v>2540.4940000000001</v>
      </c>
      <c r="R150" s="493">
        <v>4.0902500000000001E-3</v>
      </c>
      <c r="S150" s="493">
        <v>4.0115662192732144E-3</v>
      </c>
      <c r="T150" s="626"/>
      <c r="U150" s="688"/>
      <c r="V150" s="679">
        <v>337533.04</v>
      </c>
      <c r="W150" s="688">
        <v>0</v>
      </c>
      <c r="X150" s="697">
        <v>0</v>
      </c>
      <c r="Y150" s="688">
        <v>0</v>
      </c>
      <c r="Z150" s="688">
        <v>0</v>
      </c>
      <c r="AA150" s="688">
        <v>0</v>
      </c>
      <c r="AB150" s="697">
        <v>0</v>
      </c>
      <c r="AC150" s="835">
        <v>0</v>
      </c>
      <c r="AD150" s="688">
        <v>0</v>
      </c>
    </row>
    <row r="151" spans="1:30" hidden="1">
      <c r="C151" s="688"/>
      <c r="D151" s="688"/>
      <c r="E151" s="688"/>
      <c r="F151" s="688"/>
      <c r="G151" s="701"/>
      <c r="H151" s="693" t="s">
        <v>2177</v>
      </c>
      <c r="I151" s="625"/>
      <c r="J151" s="625"/>
      <c r="K151" s="625"/>
      <c r="L151" s="625"/>
      <c r="M151" s="679"/>
      <c r="N151" s="625"/>
      <c r="O151" s="625"/>
      <c r="P151" s="625"/>
      <c r="Q151" s="625"/>
      <c r="R151" s="626"/>
      <c r="S151" s="626"/>
      <c r="T151" s="626"/>
      <c r="U151" s="688"/>
      <c r="V151" s="679"/>
      <c r="W151" s="688"/>
      <c r="X151" s="697"/>
      <c r="Y151" s="688"/>
      <c r="Z151" s="688"/>
      <c r="AA151" s="688"/>
      <c r="AB151" s="697"/>
      <c r="AC151" s="835"/>
      <c r="AD151" s="688"/>
    </row>
    <row r="152" spans="1:30" hidden="1">
      <c r="A152" s="515">
        <v>15</v>
      </c>
      <c r="B152" s="515" t="s">
        <v>928</v>
      </c>
      <c r="C152" s="688">
        <v>123</v>
      </c>
      <c r="D152" s="688" t="s">
        <v>1714</v>
      </c>
      <c r="E152" s="688" t="s">
        <v>1715</v>
      </c>
      <c r="F152" s="688">
        <v>12</v>
      </c>
      <c r="G152" s="688" t="s">
        <v>2177</v>
      </c>
      <c r="H152" s="708" t="s">
        <v>1158</v>
      </c>
      <c r="I152" s="679">
        <v>1145187</v>
      </c>
      <c r="J152" s="679">
        <v>0</v>
      </c>
      <c r="K152" s="679">
        <v>0</v>
      </c>
      <c r="L152" s="679">
        <v>0</v>
      </c>
      <c r="M152" s="679">
        <v>0</v>
      </c>
      <c r="N152" s="679">
        <v>31500</v>
      </c>
      <c r="O152" s="679">
        <v>1113687</v>
      </c>
      <c r="P152" s="679">
        <v>6192.0999922999999</v>
      </c>
      <c r="Q152" s="679">
        <v>22362.83496</v>
      </c>
      <c r="R152" s="697">
        <v>3.6004620000000001E-2</v>
      </c>
      <c r="S152" s="697">
        <v>3.5312027224909039E-2</v>
      </c>
      <c r="T152" s="697">
        <v>8.3051470588235201</v>
      </c>
      <c r="U152" s="688"/>
      <c r="V152" s="679">
        <v>70591711.040000007</v>
      </c>
      <c r="W152" s="688"/>
      <c r="X152" s="697">
        <v>0</v>
      </c>
      <c r="Y152" s="688"/>
      <c r="Z152" s="688"/>
      <c r="AA152" s="688"/>
      <c r="AB152" s="697" t="s">
        <v>1954</v>
      </c>
      <c r="AC152" s="835"/>
      <c r="AD152" s="688"/>
    </row>
    <row r="153" spans="1:30" hidden="1">
      <c r="A153" s="515">
        <v>17</v>
      </c>
      <c r="B153" s="515" t="s">
        <v>931</v>
      </c>
      <c r="C153" s="688">
        <v>124</v>
      </c>
      <c r="D153" s="688" t="s">
        <v>940</v>
      </c>
      <c r="E153" s="688" t="s">
        <v>1757</v>
      </c>
      <c r="F153" s="688">
        <v>12</v>
      </c>
      <c r="G153" s="688" t="s">
        <v>2177</v>
      </c>
      <c r="H153" s="708" t="s">
        <v>736</v>
      </c>
      <c r="I153" s="679">
        <v>1597530</v>
      </c>
      <c r="J153" s="679">
        <v>0</v>
      </c>
      <c r="K153" s="679">
        <v>0</v>
      </c>
      <c r="L153" s="679">
        <v>0</v>
      </c>
      <c r="M153" s="679">
        <v>0</v>
      </c>
      <c r="N153" s="679">
        <v>0</v>
      </c>
      <c r="O153" s="679">
        <v>1597530</v>
      </c>
      <c r="P153" s="679">
        <v>43197.211200000005</v>
      </c>
      <c r="Q153" s="679">
        <v>96810.317999999999</v>
      </c>
      <c r="R153" s="697">
        <v>0.15586659</v>
      </c>
      <c r="S153" s="697">
        <v>0.15286830095481335</v>
      </c>
      <c r="T153" s="697">
        <v>0.51449082491684195</v>
      </c>
      <c r="U153" s="688"/>
      <c r="V153" s="679">
        <v>49447620</v>
      </c>
      <c r="W153" s="688"/>
      <c r="X153" s="697">
        <v>0</v>
      </c>
      <c r="Y153" s="688"/>
      <c r="Z153" s="688"/>
      <c r="AA153" s="688"/>
      <c r="AB153" s="697" t="s">
        <v>1954</v>
      </c>
      <c r="AC153" s="835"/>
      <c r="AD153" s="688"/>
    </row>
    <row r="154" spans="1:30" hidden="1">
      <c r="A154" s="515">
        <v>17</v>
      </c>
      <c r="B154" s="515" t="s">
        <v>931</v>
      </c>
      <c r="C154" s="688">
        <v>125</v>
      </c>
      <c r="D154" s="688" t="s">
        <v>948</v>
      </c>
      <c r="E154" s="688" t="s">
        <v>1780</v>
      </c>
      <c r="F154" s="688">
        <v>12</v>
      </c>
      <c r="G154" s="688" t="s">
        <v>2177</v>
      </c>
      <c r="H154" s="708" t="s">
        <v>764</v>
      </c>
      <c r="I154" s="679">
        <v>957000</v>
      </c>
      <c r="J154" s="679">
        <v>0</v>
      </c>
      <c r="K154" s="679">
        <v>0</v>
      </c>
      <c r="L154" s="679">
        <v>0</v>
      </c>
      <c r="M154" s="679">
        <v>0</v>
      </c>
      <c r="N154" s="679">
        <v>300500</v>
      </c>
      <c r="O154" s="679">
        <v>656500</v>
      </c>
      <c r="P154" s="679">
        <v>7352.7998612000001</v>
      </c>
      <c r="Q154" s="679">
        <v>8928.4</v>
      </c>
      <c r="R154" s="697">
        <v>1.4374909999999999E-2</v>
      </c>
      <c r="S154" s="697">
        <v>1.4098387098004941E-2</v>
      </c>
      <c r="T154" s="697">
        <v>1.92700001467631</v>
      </c>
      <c r="U154" s="688"/>
      <c r="V154" s="679">
        <v>18321114</v>
      </c>
      <c r="W154" s="688"/>
      <c r="X154" s="697">
        <v>0</v>
      </c>
      <c r="Y154" s="688"/>
      <c r="Z154" s="688"/>
      <c r="AA154" s="688"/>
      <c r="AB154" s="697" t="s">
        <v>1954</v>
      </c>
      <c r="AC154" s="835"/>
      <c r="AD154" s="688"/>
    </row>
    <row r="155" spans="1:30" hidden="1">
      <c r="C155" s="688"/>
      <c r="D155" s="688"/>
      <c r="E155" s="688"/>
      <c r="F155" s="688"/>
      <c r="G155" s="701" t="s">
        <v>2178</v>
      </c>
      <c r="H155" s="710"/>
      <c r="I155" s="492">
        <v>3699717</v>
      </c>
      <c r="J155" s="492">
        <v>0</v>
      </c>
      <c r="K155" s="492">
        <v>0</v>
      </c>
      <c r="L155" s="492">
        <v>0</v>
      </c>
      <c r="M155" s="492">
        <v>0</v>
      </c>
      <c r="N155" s="492">
        <v>332000</v>
      </c>
      <c r="O155" s="492">
        <v>3367717</v>
      </c>
      <c r="P155" s="492">
        <v>56742.111053500004</v>
      </c>
      <c r="Q155" s="492">
        <v>128101.55296</v>
      </c>
      <c r="R155" s="493">
        <v>0.20624612000000001</v>
      </c>
      <c r="S155" s="493">
        <v>0.20227871527772734</v>
      </c>
      <c r="T155" s="626"/>
      <c r="U155" s="688"/>
      <c r="V155" s="679">
        <v>138360445.04000002</v>
      </c>
      <c r="W155" s="688">
        <v>0</v>
      </c>
      <c r="X155" s="697">
        <v>0</v>
      </c>
      <c r="Y155" s="688">
        <v>0</v>
      </c>
      <c r="Z155" s="688">
        <v>0</v>
      </c>
      <c r="AA155" s="688">
        <v>0</v>
      </c>
      <c r="AB155" s="697">
        <v>0</v>
      </c>
      <c r="AC155" s="835">
        <v>0</v>
      </c>
      <c r="AD155" s="688">
        <v>0</v>
      </c>
    </row>
    <row r="156" spans="1:30" hidden="1">
      <c r="C156" s="688"/>
      <c r="D156" s="688"/>
      <c r="E156" s="688"/>
      <c r="F156" s="688"/>
      <c r="G156" s="701"/>
      <c r="H156" s="693" t="s">
        <v>2301</v>
      </c>
      <c r="I156" s="625"/>
      <c r="J156" s="625"/>
      <c r="K156" s="625"/>
      <c r="L156" s="625"/>
      <c r="M156" s="679"/>
      <c r="N156" s="625"/>
      <c r="O156" s="625"/>
      <c r="P156" s="625"/>
      <c r="Q156" s="625"/>
      <c r="R156" s="626"/>
      <c r="S156" s="626"/>
      <c r="T156" s="626"/>
      <c r="U156" s="688"/>
      <c r="V156" s="679"/>
      <c r="W156" s="688"/>
      <c r="X156" s="697"/>
      <c r="Y156" s="688"/>
      <c r="Z156" s="688"/>
      <c r="AA156" s="688"/>
      <c r="AB156" s="697"/>
      <c r="AC156" s="835"/>
      <c r="AD156" s="688"/>
    </row>
    <row r="157" spans="1:30" hidden="1">
      <c r="A157" s="515">
        <v>17</v>
      </c>
      <c r="B157" s="515" t="s">
        <v>931</v>
      </c>
      <c r="C157" s="688">
        <v>126</v>
      </c>
      <c r="D157" s="688" t="s">
        <v>1195</v>
      </c>
      <c r="E157" s="688" t="s">
        <v>1738</v>
      </c>
      <c r="F157" s="688">
        <v>13</v>
      </c>
      <c r="G157" s="688" t="s">
        <v>2301</v>
      </c>
      <c r="H157" s="708" t="s">
        <v>1196</v>
      </c>
      <c r="I157" s="679">
        <v>1488808</v>
      </c>
      <c r="J157" s="679">
        <v>0</v>
      </c>
      <c r="K157" s="679">
        <v>0</v>
      </c>
      <c r="L157" s="679">
        <v>0</v>
      </c>
      <c r="M157" s="679">
        <v>0</v>
      </c>
      <c r="N157" s="679">
        <v>35000</v>
      </c>
      <c r="O157" s="679">
        <v>1453808</v>
      </c>
      <c r="P157" s="679">
        <v>0</v>
      </c>
      <c r="Q157" s="679">
        <v>4172.4289600000002</v>
      </c>
      <c r="R157" s="697">
        <v>6.7177000000000001E-3</v>
      </c>
      <c r="S157" s="697">
        <v>6.5884725837783006E-3</v>
      </c>
      <c r="T157" s="697">
        <v>6.1178193447934799</v>
      </c>
      <c r="U157" s="688"/>
      <c r="V157" s="679">
        <v>29066945.800000001</v>
      </c>
      <c r="W157" s="688"/>
      <c r="X157" s="697">
        <v>0</v>
      </c>
      <c r="Y157" s="688"/>
      <c r="Z157" s="688"/>
      <c r="AA157" s="688"/>
      <c r="AB157" s="697" t="s">
        <v>1954</v>
      </c>
      <c r="AC157" s="835"/>
      <c r="AD157" s="688"/>
    </row>
    <row r="158" spans="1:30" hidden="1">
      <c r="A158" s="515">
        <v>7</v>
      </c>
      <c r="B158" s="515" t="s">
        <v>906</v>
      </c>
      <c r="C158" s="688">
        <v>127</v>
      </c>
      <c r="D158" s="688" t="s">
        <v>911</v>
      </c>
      <c r="E158" s="688" t="s">
        <v>1667</v>
      </c>
      <c r="F158" s="688">
        <v>13</v>
      </c>
      <c r="G158" s="688" t="s">
        <v>2301</v>
      </c>
      <c r="H158" s="708" t="s">
        <v>912</v>
      </c>
      <c r="I158" s="679">
        <v>2745908</v>
      </c>
      <c r="J158" s="679">
        <v>0</v>
      </c>
      <c r="K158" s="679">
        <v>0</v>
      </c>
      <c r="L158" s="679">
        <v>0</v>
      </c>
      <c r="M158" s="679">
        <v>0</v>
      </c>
      <c r="N158" s="679">
        <v>83800</v>
      </c>
      <c r="O158" s="679">
        <v>2662108</v>
      </c>
      <c r="P158" s="679">
        <v>109414.0553026</v>
      </c>
      <c r="Q158" s="679">
        <v>673513.32400000002</v>
      </c>
      <c r="R158" s="697">
        <v>1.0843702500000001</v>
      </c>
      <c r="S158" s="697">
        <v>1.0635109938416762</v>
      </c>
      <c r="T158" s="697">
        <v>3.2853362951993001</v>
      </c>
      <c r="U158" s="688"/>
      <c r="V158" s="679" t="e">
        <v>#N/A</v>
      </c>
      <c r="W158" s="688"/>
      <c r="X158" s="697">
        <v>0</v>
      </c>
      <c r="Y158" s="688"/>
      <c r="Z158" s="688"/>
      <c r="AA158" s="688"/>
      <c r="AB158" s="697" t="e">
        <v>#N/A</v>
      </c>
      <c r="AC158" s="835"/>
      <c r="AD158" s="688"/>
    </row>
    <row r="159" spans="1:30" hidden="1">
      <c r="C159" s="688"/>
      <c r="D159" s="688"/>
      <c r="E159" s="688"/>
      <c r="F159" s="688"/>
      <c r="G159" s="701" t="s">
        <v>2238</v>
      </c>
      <c r="H159" s="710"/>
      <c r="I159" s="492">
        <v>4234716</v>
      </c>
      <c r="J159" s="492">
        <v>0</v>
      </c>
      <c r="K159" s="492">
        <v>0</v>
      </c>
      <c r="L159" s="492">
        <v>0</v>
      </c>
      <c r="M159" s="492">
        <v>0</v>
      </c>
      <c r="N159" s="492">
        <v>118800</v>
      </c>
      <c r="O159" s="492">
        <v>4115916</v>
      </c>
      <c r="P159" s="492">
        <v>109414.0553026</v>
      </c>
      <c r="Q159" s="492">
        <v>677685.75296000007</v>
      </c>
      <c r="R159" s="493">
        <v>1.0910879500000001</v>
      </c>
      <c r="S159" s="493">
        <v>1.0700994664254546</v>
      </c>
      <c r="T159" s="626"/>
      <c r="U159" s="688"/>
      <c r="V159" s="679" t="e">
        <v>#N/A</v>
      </c>
      <c r="W159" s="688">
        <v>0</v>
      </c>
      <c r="X159" s="697">
        <v>0</v>
      </c>
      <c r="Y159" s="688">
        <v>0</v>
      </c>
      <c r="Z159" s="688">
        <v>0</v>
      </c>
      <c r="AA159" s="688">
        <v>0</v>
      </c>
      <c r="AB159" s="697" t="e">
        <v>#N/A</v>
      </c>
      <c r="AC159" s="835">
        <v>0</v>
      </c>
      <c r="AD159" s="688">
        <v>0</v>
      </c>
    </row>
    <row r="160" spans="1:30" hidden="1">
      <c r="C160" s="688"/>
      <c r="D160" s="688"/>
      <c r="E160" s="688"/>
      <c r="F160" s="688"/>
      <c r="G160" s="701"/>
      <c r="H160" s="693" t="s">
        <v>2302</v>
      </c>
      <c r="I160" s="625"/>
      <c r="J160" s="625"/>
      <c r="K160" s="625"/>
      <c r="L160" s="625"/>
      <c r="M160" s="679"/>
      <c r="N160" s="625"/>
      <c r="O160" s="625"/>
      <c r="P160" s="625"/>
      <c r="Q160" s="625"/>
      <c r="R160" s="626"/>
      <c r="S160" s="626"/>
      <c r="T160" s="626"/>
      <c r="U160" s="688"/>
      <c r="V160" s="679"/>
      <c r="W160" s="688"/>
      <c r="X160" s="697"/>
      <c r="Y160" s="688"/>
      <c r="Z160" s="688"/>
      <c r="AA160" s="688"/>
      <c r="AB160" s="697"/>
      <c r="AC160" s="835"/>
      <c r="AD160" s="688"/>
    </row>
    <row r="161" spans="1:30" hidden="1">
      <c r="A161" s="515">
        <v>14</v>
      </c>
      <c r="B161" s="515" t="s">
        <v>924</v>
      </c>
      <c r="C161" s="688">
        <v>1</v>
      </c>
      <c r="D161" s="688" t="s">
        <v>1690</v>
      </c>
      <c r="E161" s="688" t="s">
        <v>1691</v>
      </c>
      <c r="F161" s="688">
        <v>14</v>
      </c>
      <c r="G161" s="688" t="s">
        <v>2302</v>
      </c>
      <c r="H161" s="708" t="s">
        <v>1131</v>
      </c>
      <c r="I161" s="679">
        <v>829583</v>
      </c>
      <c r="J161" s="679">
        <v>0</v>
      </c>
      <c r="K161" s="679">
        <v>0</v>
      </c>
      <c r="L161" s="679">
        <v>0</v>
      </c>
      <c r="M161" s="679">
        <v>0</v>
      </c>
      <c r="N161" s="679">
        <v>0</v>
      </c>
      <c r="O161" s="679">
        <v>829583</v>
      </c>
      <c r="P161" s="679">
        <v>7869.1689335000001</v>
      </c>
      <c r="Q161" s="679">
        <v>133388.65057</v>
      </c>
      <c r="R161" s="697">
        <v>0.21475846000000001</v>
      </c>
      <c r="S161" s="697">
        <v>0.21062730502849084</v>
      </c>
      <c r="T161" s="697">
        <v>4.7780708777062904</v>
      </c>
      <c r="U161" s="688"/>
      <c r="V161" s="679" t="e">
        <v>#N/A</v>
      </c>
      <c r="W161" s="688"/>
      <c r="X161" s="697">
        <v>0</v>
      </c>
      <c r="Y161" s="688"/>
      <c r="Z161" s="688"/>
      <c r="AA161" s="688"/>
      <c r="AB161" s="697" t="e">
        <v>#N/A</v>
      </c>
      <c r="AC161" s="835"/>
      <c r="AD161" s="688"/>
    </row>
    <row r="162" spans="1:30" hidden="1">
      <c r="A162" s="515">
        <v>14</v>
      </c>
      <c r="B162" s="515" t="s">
        <v>924</v>
      </c>
      <c r="C162" s="688">
        <v>2</v>
      </c>
      <c r="D162" s="688" t="s">
        <v>1692</v>
      </c>
      <c r="E162" s="688" t="s">
        <v>1693</v>
      </c>
      <c r="F162" s="688">
        <v>14</v>
      </c>
      <c r="G162" s="688" t="s">
        <v>2302</v>
      </c>
      <c r="H162" s="708" t="s">
        <v>677</v>
      </c>
      <c r="I162" s="679">
        <v>2046887</v>
      </c>
      <c r="J162" s="679">
        <v>0</v>
      </c>
      <c r="K162" s="679">
        <v>0</v>
      </c>
      <c r="L162" s="679">
        <v>0</v>
      </c>
      <c r="M162" s="679">
        <v>0</v>
      </c>
      <c r="N162" s="679">
        <v>20000</v>
      </c>
      <c r="O162" s="679">
        <v>2026887</v>
      </c>
      <c r="P162" s="679">
        <v>0</v>
      </c>
      <c r="Q162" s="679">
        <v>104384.6805</v>
      </c>
      <c r="R162" s="697">
        <v>0.16806146999999999</v>
      </c>
      <c r="S162" s="697">
        <v>0.16482859558157878</v>
      </c>
      <c r="T162" s="697">
        <v>9.8999545758705008</v>
      </c>
      <c r="U162" s="688"/>
      <c r="V162" s="679">
        <v>32360810.399999999</v>
      </c>
      <c r="W162" s="688"/>
      <c r="X162" s="697">
        <v>0</v>
      </c>
      <c r="Y162" s="688"/>
      <c r="Z162" s="688"/>
      <c r="AA162" s="688"/>
      <c r="AB162" s="697" t="s">
        <v>1954</v>
      </c>
      <c r="AC162" s="835"/>
      <c r="AD162" s="688"/>
    </row>
    <row r="163" spans="1:30" hidden="1">
      <c r="A163" s="515">
        <v>14</v>
      </c>
      <c r="B163" s="515" t="s">
        <v>924</v>
      </c>
      <c r="C163" s="688">
        <v>3</v>
      </c>
      <c r="D163" s="688" t="s">
        <v>1132</v>
      </c>
      <c r="E163" s="688" t="s">
        <v>1694</v>
      </c>
      <c r="F163" s="688">
        <v>14</v>
      </c>
      <c r="G163" s="688" t="s">
        <v>2302</v>
      </c>
      <c r="H163" s="708" t="s">
        <v>1133</v>
      </c>
      <c r="I163" s="679">
        <v>852227</v>
      </c>
      <c r="J163" s="679">
        <v>0</v>
      </c>
      <c r="K163" s="679">
        <v>0</v>
      </c>
      <c r="L163" s="679">
        <v>0</v>
      </c>
      <c r="M163" s="679">
        <v>0</v>
      </c>
      <c r="N163" s="679">
        <v>0</v>
      </c>
      <c r="O163" s="679">
        <v>852227</v>
      </c>
      <c r="P163" s="679">
        <v>2769.7377499999998</v>
      </c>
      <c r="Q163" s="679">
        <v>58803.663</v>
      </c>
      <c r="R163" s="697">
        <v>9.4675099999999998E-2</v>
      </c>
      <c r="S163" s="697">
        <v>9.2853904815491078E-2</v>
      </c>
      <c r="T163" s="697">
        <v>2.9702600027882302</v>
      </c>
      <c r="U163" s="688"/>
      <c r="V163" s="679">
        <v>6395112.2199999997</v>
      </c>
      <c r="W163" s="688"/>
      <c r="X163" s="697">
        <v>0</v>
      </c>
      <c r="Y163" s="688"/>
      <c r="Z163" s="688"/>
      <c r="AA163" s="688"/>
      <c r="AB163" s="697" t="s">
        <v>1954</v>
      </c>
      <c r="AC163" s="835"/>
      <c r="AD163" s="688"/>
    </row>
    <row r="164" spans="1:30" hidden="1">
      <c r="A164" s="515">
        <v>14</v>
      </c>
      <c r="B164" s="515" t="s">
        <v>924</v>
      </c>
      <c r="C164" s="688">
        <v>4</v>
      </c>
      <c r="D164" s="688" t="s">
        <v>1134</v>
      </c>
      <c r="E164" s="688" t="s">
        <v>1695</v>
      </c>
      <c r="F164" s="688">
        <v>14</v>
      </c>
      <c r="G164" s="688" t="s">
        <v>2302</v>
      </c>
      <c r="H164" s="708" t="s">
        <v>678</v>
      </c>
      <c r="I164" s="679">
        <v>1932432</v>
      </c>
      <c r="J164" s="679">
        <v>0</v>
      </c>
      <c r="K164" s="679">
        <v>0</v>
      </c>
      <c r="L164" s="679">
        <v>0</v>
      </c>
      <c r="M164" s="679">
        <v>0</v>
      </c>
      <c r="N164" s="679">
        <v>0</v>
      </c>
      <c r="O164" s="679">
        <v>1932432</v>
      </c>
      <c r="P164" s="679">
        <v>3246.4857599999996</v>
      </c>
      <c r="Q164" s="679">
        <v>14879.7264</v>
      </c>
      <c r="R164" s="697">
        <v>2.3956660000000001E-2</v>
      </c>
      <c r="S164" s="697">
        <v>2.3495827102235956E-2</v>
      </c>
      <c r="T164" s="697">
        <v>5.2925942156003503</v>
      </c>
      <c r="U164" s="688"/>
      <c r="V164" s="679">
        <v>48643318.75</v>
      </c>
      <c r="W164" s="688"/>
      <c r="X164" s="697">
        <v>0</v>
      </c>
      <c r="Y164" s="688"/>
      <c r="Z164" s="688"/>
      <c r="AA164" s="688"/>
      <c r="AB164" s="697" t="s">
        <v>1954</v>
      </c>
      <c r="AC164" s="835"/>
      <c r="AD164" s="688"/>
    </row>
    <row r="165" spans="1:30" hidden="1">
      <c r="A165" s="515">
        <v>14</v>
      </c>
      <c r="B165" s="515" t="s">
        <v>924</v>
      </c>
      <c r="C165" s="688">
        <v>5</v>
      </c>
      <c r="D165" s="688" t="s">
        <v>1135</v>
      </c>
      <c r="E165" s="688" t="s">
        <v>1696</v>
      </c>
      <c r="F165" s="688">
        <v>14</v>
      </c>
      <c r="G165" s="688" t="s">
        <v>2302</v>
      </c>
      <c r="H165" s="708" t="s">
        <v>679</v>
      </c>
      <c r="I165" s="679">
        <v>2285774</v>
      </c>
      <c r="J165" s="679">
        <v>0</v>
      </c>
      <c r="K165" s="679">
        <v>0</v>
      </c>
      <c r="L165" s="679">
        <v>0</v>
      </c>
      <c r="M165" s="679">
        <v>0</v>
      </c>
      <c r="N165" s="679">
        <v>66500</v>
      </c>
      <c r="O165" s="679">
        <v>2219274</v>
      </c>
      <c r="P165" s="679">
        <v>26490.3470524</v>
      </c>
      <c r="Q165" s="679">
        <v>177541.92</v>
      </c>
      <c r="R165" s="697">
        <v>0.28584612999999998</v>
      </c>
      <c r="S165" s="697">
        <v>0.28034751067190378</v>
      </c>
      <c r="T165" s="697">
        <v>8.8745756205237694</v>
      </c>
      <c r="U165" s="688"/>
      <c r="V165" s="679" t="e">
        <v>#N/A</v>
      </c>
      <c r="W165" s="688"/>
      <c r="X165" s="697">
        <v>0</v>
      </c>
      <c r="Y165" s="688"/>
      <c r="Z165" s="688"/>
      <c r="AA165" s="688"/>
      <c r="AB165" s="697" t="e">
        <v>#N/A</v>
      </c>
      <c r="AC165" s="835"/>
      <c r="AD165" s="688"/>
    </row>
    <row r="166" spans="1:30" hidden="1">
      <c r="A166" s="515">
        <v>14</v>
      </c>
      <c r="B166" s="515" t="s">
        <v>924</v>
      </c>
      <c r="C166" s="688">
        <v>6</v>
      </c>
      <c r="D166" s="688" t="s">
        <v>1136</v>
      </c>
      <c r="E166" s="688" t="s">
        <v>1697</v>
      </c>
      <c r="F166" s="688">
        <v>14</v>
      </c>
      <c r="G166" s="688" t="s">
        <v>2302</v>
      </c>
      <c r="H166" s="708" t="s">
        <v>1137</v>
      </c>
      <c r="I166" s="679">
        <v>12070751</v>
      </c>
      <c r="J166" s="679">
        <v>0</v>
      </c>
      <c r="K166" s="679">
        <v>0</v>
      </c>
      <c r="L166" s="679">
        <v>0</v>
      </c>
      <c r="M166" s="679">
        <v>0</v>
      </c>
      <c r="N166" s="679">
        <v>387500</v>
      </c>
      <c r="O166" s="679">
        <v>11683251</v>
      </c>
      <c r="P166" s="679">
        <v>36947.168022400001</v>
      </c>
      <c r="Q166" s="679">
        <v>461838.91202999995</v>
      </c>
      <c r="R166" s="697">
        <v>0.74357010999999995</v>
      </c>
      <c r="S166" s="697">
        <v>0.72926658289507529</v>
      </c>
      <c r="T166" s="697">
        <v>7.7888339999999996</v>
      </c>
      <c r="U166" s="688"/>
      <c r="V166" s="679" t="e">
        <v>#N/A</v>
      </c>
      <c r="W166" s="688"/>
      <c r="X166" s="697">
        <v>0</v>
      </c>
      <c r="Y166" s="688"/>
      <c r="Z166" s="688"/>
      <c r="AA166" s="688"/>
      <c r="AB166" s="697" t="e">
        <v>#N/A</v>
      </c>
      <c r="AC166" s="835"/>
      <c r="AD166" s="688"/>
    </row>
    <row r="167" spans="1:30" hidden="1">
      <c r="A167" s="515">
        <v>14</v>
      </c>
      <c r="B167" s="515" t="s">
        <v>924</v>
      </c>
      <c r="C167" s="688">
        <v>7</v>
      </c>
      <c r="D167" s="818" t="s">
        <v>1698</v>
      </c>
      <c r="E167" s="688" t="s">
        <v>1699</v>
      </c>
      <c r="F167" s="688">
        <v>14</v>
      </c>
      <c r="G167" s="688" t="s">
        <v>2302</v>
      </c>
      <c r="H167" s="708" t="s">
        <v>2050</v>
      </c>
      <c r="I167" s="679">
        <v>719955</v>
      </c>
      <c r="J167" s="679">
        <v>0</v>
      </c>
      <c r="K167" s="679">
        <v>0</v>
      </c>
      <c r="L167" s="679">
        <v>0</v>
      </c>
      <c r="M167" s="679">
        <v>0</v>
      </c>
      <c r="N167" s="679">
        <v>0</v>
      </c>
      <c r="O167" s="679">
        <v>719955</v>
      </c>
      <c r="P167" s="679">
        <v>2145.4659999999999</v>
      </c>
      <c r="Q167" s="679">
        <v>12239.235000000001</v>
      </c>
      <c r="R167" s="697">
        <v>1.9705420000000001E-2</v>
      </c>
      <c r="S167" s="697">
        <v>1.9326360021218868E-2</v>
      </c>
      <c r="T167" s="697">
        <v>6.59916036934509</v>
      </c>
      <c r="U167" s="688"/>
      <c r="V167" s="679" t="e">
        <v>#N/A</v>
      </c>
      <c r="W167" s="688"/>
      <c r="X167" s="697">
        <v>0</v>
      </c>
      <c r="Y167" s="688"/>
      <c r="Z167" s="688"/>
      <c r="AA167" s="688"/>
      <c r="AB167" s="697" t="e">
        <v>#N/A</v>
      </c>
      <c r="AC167" s="835"/>
      <c r="AD167" s="688"/>
    </row>
    <row r="168" spans="1:30" hidden="1">
      <c r="A168" s="515">
        <v>14</v>
      </c>
      <c r="B168" s="515" t="s">
        <v>924</v>
      </c>
      <c r="C168" s="688">
        <v>8</v>
      </c>
      <c r="D168" s="688" t="s">
        <v>1139</v>
      </c>
      <c r="E168" s="688" t="s">
        <v>1701</v>
      </c>
      <c r="F168" s="688">
        <v>14</v>
      </c>
      <c r="G168" s="688" t="s">
        <v>2302</v>
      </c>
      <c r="H168" s="708" t="s">
        <v>682</v>
      </c>
      <c r="I168" s="679">
        <v>1173889</v>
      </c>
      <c r="J168" s="679">
        <v>0</v>
      </c>
      <c r="K168" s="679">
        <v>0</v>
      </c>
      <c r="L168" s="679">
        <v>0</v>
      </c>
      <c r="M168" s="679">
        <v>0</v>
      </c>
      <c r="N168" s="679">
        <v>0</v>
      </c>
      <c r="O168" s="679">
        <v>1173889</v>
      </c>
      <c r="P168" s="679">
        <v>0</v>
      </c>
      <c r="Q168" s="679">
        <v>99780.565000000002</v>
      </c>
      <c r="R168" s="697">
        <v>0.16064875000000001</v>
      </c>
      <c r="S168" s="697">
        <v>0.15755846850809144</v>
      </c>
      <c r="T168" s="697">
        <v>9.5685512137069804</v>
      </c>
      <c r="U168" s="688"/>
      <c r="V168" s="679">
        <v>22582208.469999999</v>
      </c>
      <c r="W168" s="688"/>
      <c r="X168" s="697">
        <v>0</v>
      </c>
      <c r="Y168" s="688"/>
      <c r="Z168" s="688"/>
      <c r="AA168" s="688"/>
      <c r="AB168" s="697" t="s">
        <v>1954</v>
      </c>
      <c r="AC168" s="835"/>
      <c r="AD168" s="688"/>
    </row>
    <row r="169" spans="1:30" hidden="1">
      <c r="A169" s="515">
        <v>14</v>
      </c>
      <c r="B169" s="515" t="s">
        <v>924</v>
      </c>
      <c r="C169" s="688">
        <v>9</v>
      </c>
      <c r="D169" s="688" t="s">
        <v>1145</v>
      </c>
      <c r="E169" s="688" t="s">
        <v>1705</v>
      </c>
      <c r="F169" s="688">
        <v>14</v>
      </c>
      <c r="G169" s="688" t="s">
        <v>2302</v>
      </c>
      <c r="H169" s="708" t="s">
        <v>2239</v>
      </c>
      <c r="I169" s="679">
        <v>58825</v>
      </c>
      <c r="J169" s="679">
        <v>0</v>
      </c>
      <c r="K169" s="679">
        <v>0</v>
      </c>
      <c r="L169" s="679">
        <v>0</v>
      </c>
      <c r="M169" s="679">
        <v>0</v>
      </c>
      <c r="N169" s="679">
        <v>0</v>
      </c>
      <c r="O169" s="679">
        <v>58825</v>
      </c>
      <c r="P169" s="679">
        <v>2439.5977940000002</v>
      </c>
      <c r="Q169" s="679">
        <v>9117.875</v>
      </c>
      <c r="R169" s="697">
        <v>1.4679970000000001E-2</v>
      </c>
      <c r="S169" s="697">
        <v>1.439757753474551E-2</v>
      </c>
      <c r="T169" s="697">
        <v>1.56866666666666</v>
      </c>
      <c r="U169" s="688"/>
      <c r="V169" s="679" t="e">
        <v>#N/A</v>
      </c>
      <c r="W169" s="688"/>
      <c r="X169" s="697">
        <v>0</v>
      </c>
      <c r="Y169" s="688"/>
      <c r="Z169" s="688"/>
      <c r="AA169" s="688"/>
      <c r="AB169" s="697" t="e">
        <v>#N/A</v>
      </c>
      <c r="AC169" s="835"/>
      <c r="AD169" s="688"/>
    </row>
    <row r="170" spans="1:30" hidden="1">
      <c r="A170" s="515">
        <v>14</v>
      </c>
      <c r="B170" s="515" t="s">
        <v>924</v>
      </c>
      <c r="C170" s="688">
        <v>10</v>
      </c>
      <c r="D170" s="688" t="s">
        <v>1144</v>
      </c>
      <c r="E170" s="688" t="s">
        <v>1704</v>
      </c>
      <c r="F170" s="688">
        <v>14</v>
      </c>
      <c r="G170" s="688" t="s">
        <v>2302</v>
      </c>
      <c r="H170" s="708" t="s">
        <v>686</v>
      </c>
      <c r="I170" s="679">
        <v>760820</v>
      </c>
      <c r="J170" s="679">
        <v>0</v>
      </c>
      <c r="K170" s="679">
        <v>0</v>
      </c>
      <c r="L170" s="679">
        <v>0</v>
      </c>
      <c r="M170" s="679">
        <v>0</v>
      </c>
      <c r="N170" s="679">
        <v>0</v>
      </c>
      <c r="O170" s="679">
        <v>760820</v>
      </c>
      <c r="P170" s="679">
        <v>0</v>
      </c>
      <c r="Q170" s="679">
        <v>2122.6877999999997</v>
      </c>
      <c r="R170" s="697">
        <v>3.41757E-3</v>
      </c>
      <c r="S170" s="697">
        <v>3.351829475898536E-3</v>
      </c>
      <c r="T170" s="697">
        <v>7.0121658986175097</v>
      </c>
      <c r="U170" s="688"/>
      <c r="V170" s="679">
        <v>9696565.2300000004</v>
      </c>
      <c r="W170" s="688"/>
      <c r="X170" s="697">
        <v>0</v>
      </c>
      <c r="Y170" s="688"/>
      <c r="Z170" s="688"/>
      <c r="AA170" s="688"/>
      <c r="AB170" s="697" t="s">
        <v>1954</v>
      </c>
      <c r="AC170" s="835"/>
      <c r="AD170" s="688"/>
    </row>
    <row r="171" spans="1:30" hidden="1">
      <c r="A171" s="515">
        <v>14</v>
      </c>
      <c r="B171" s="515" t="s">
        <v>924</v>
      </c>
      <c r="C171" s="688">
        <v>11</v>
      </c>
      <c r="D171" s="688" t="s">
        <v>1153</v>
      </c>
      <c r="E171" s="688" t="s">
        <v>1710</v>
      </c>
      <c r="F171" s="688">
        <v>14</v>
      </c>
      <c r="G171" s="688" t="s">
        <v>2302</v>
      </c>
      <c r="H171" s="708" t="s">
        <v>689</v>
      </c>
      <c r="I171" s="679">
        <v>1063616</v>
      </c>
      <c r="J171" s="679">
        <v>0</v>
      </c>
      <c r="K171" s="679">
        <v>0</v>
      </c>
      <c r="L171" s="679">
        <v>0</v>
      </c>
      <c r="M171" s="679">
        <v>0</v>
      </c>
      <c r="N171" s="679">
        <v>0</v>
      </c>
      <c r="O171" s="679">
        <v>1063616</v>
      </c>
      <c r="P171" s="679">
        <v>0</v>
      </c>
      <c r="Q171" s="679">
        <v>44391.821907199999</v>
      </c>
      <c r="R171" s="697">
        <v>7.1471740000000006E-2</v>
      </c>
      <c r="S171" s="697">
        <v>7.0096891854464591E-2</v>
      </c>
      <c r="T171" s="697">
        <v>8.90353256320107</v>
      </c>
      <c r="U171" s="688"/>
      <c r="V171" s="679">
        <v>17191031.809999999</v>
      </c>
      <c r="W171" s="688"/>
      <c r="X171" s="697">
        <v>0</v>
      </c>
      <c r="Y171" s="688"/>
      <c r="Z171" s="688"/>
      <c r="AA171" s="688"/>
      <c r="AB171" s="697" t="s">
        <v>1954</v>
      </c>
      <c r="AC171" s="835"/>
      <c r="AD171" s="688"/>
    </row>
    <row r="172" spans="1:30" hidden="1">
      <c r="A172" s="515">
        <v>14</v>
      </c>
      <c r="B172" s="515" t="s">
        <v>924</v>
      </c>
      <c r="C172" s="688">
        <v>12</v>
      </c>
      <c r="D172" s="818" t="s">
        <v>2240</v>
      </c>
      <c r="E172" s="688" t="s">
        <v>1713</v>
      </c>
      <c r="F172" s="688">
        <v>14</v>
      </c>
      <c r="G172" s="688" t="s">
        <v>2302</v>
      </c>
      <c r="H172" s="708" t="s">
        <v>2052</v>
      </c>
      <c r="I172" s="679">
        <v>7049053</v>
      </c>
      <c r="J172" s="679">
        <v>0</v>
      </c>
      <c r="K172" s="679">
        <v>0</v>
      </c>
      <c r="L172" s="679">
        <v>0</v>
      </c>
      <c r="M172" s="679">
        <v>0</v>
      </c>
      <c r="N172" s="679">
        <v>252500</v>
      </c>
      <c r="O172" s="679">
        <v>6796553</v>
      </c>
      <c r="P172" s="679">
        <v>25826.901399999999</v>
      </c>
      <c r="Q172" s="679">
        <v>120366.95362999999</v>
      </c>
      <c r="R172" s="697">
        <v>0.19379325999999999</v>
      </c>
      <c r="S172" s="697">
        <v>0.19006539873699105</v>
      </c>
      <c r="T172" s="697">
        <v>9.7758658057163608</v>
      </c>
      <c r="U172" s="688"/>
      <c r="V172" s="679" t="e">
        <v>#N/A</v>
      </c>
      <c r="W172" s="688"/>
      <c r="X172" s="697">
        <v>0</v>
      </c>
      <c r="Y172" s="688"/>
      <c r="Z172" s="688"/>
      <c r="AA172" s="688"/>
      <c r="AB172" s="697" t="e">
        <v>#N/A</v>
      </c>
      <c r="AC172" s="835"/>
      <c r="AD172" s="688"/>
    </row>
    <row r="173" spans="1:30" hidden="1">
      <c r="A173" s="515">
        <v>14</v>
      </c>
      <c r="B173" s="515" t="s">
        <v>924</v>
      </c>
      <c r="C173" s="688">
        <v>13</v>
      </c>
      <c r="D173" s="688" t="s">
        <v>1155</v>
      </c>
      <c r="E173" s="688" t="s">
        <v>1712</v>
      </c>
      <c r="F173" s="688">
        <v>14</v>
      </c>
      <c r="G173" s="688" t="s">
        <v>2302</v>
      </c>
      <c r="H173" s="708" t="s">
        <v>691</v>
      </c>
      <c r="I173" s="679">
        <v>801695</v>
      </c>
      <c r="J173" s="679">
        <v>0</v>
      </c>
      <c r="K173" s="679">
        <v>0</v>
      </c>
      <c r="L173" s="679">
        <v>0</v>
      </c>
      <c r="M173" s="679">
        <v>0</v>
      </c>
      <c r="N173" s="679">
        <v>0</v>
      </c>
      <c r="O173" s="679">
        <v>801695</v>
      </c>
      <c r="P173" s="679">
        <v>13393.354310000001</v>
      </c>
      <c r="Q173" s="679">
        <v>69199.666806499998</v>
      </c>
      <c r="R173" s="697">
        <v>0.11141288000000001</v>
      </c>
      <c r="S173" s="697">
        <v>0.10926971122384754</v>
      </c>
      <c r="T173" s="697">
        <v>6.67456207539629</v>
      </c>
      <c r="U173" s="688"/>
      <c r="V173" s="679" t="e">
        <v>#N/A</v>
      </c>
      <c r="W173" s="688"/>
      <c r="X173" s="697">
        <v>0</v>
      </c>
      <c r="Y173" s="688"/>
      <c r="Z173" s="688"/>
      <c r="AA173" s="688"/>
      <c r="AB173" s="697" t="e">
        <v>#N/A</v>
      </c>
      <c r="AC173" s="835"/>
      <c r="AD173" s="688"/>
    </row>
    <row r="174" spans="1:30" hidden="1">
      <c r="A174" s="515">
        <v>14</v>
      </c>
      <c r="B174" s="515" t="s">
        <v>924</v>
      </c>
      <c r="C174" s="688">
        <v>14</v>
      </c>
      <c r="D174" s="688" t="s">
        <v>1154</v>
      </c>
      <c r="E174" s="688" t="s">
        <v>1711</v>
      </c>
      <c r="F174" s="688">
        <v>14</v>
      </c>
      <c r="G174" s="688" t="s">
        <v>2302</v>
      </c>
      <c r="H174" s="708" t="s">
        <v>690</v>
      </c>
      <c r="I174" s="679">
        <v>1789910</v>
      </c>
      <c r="J174" s="679">
        <v>0</v>
      </c>
      <c r="K174" s="679">
        <v>0</v>
      </c>
      <c r="L174" s="679">
        <v>0</v>
      </c>
      <c r="M174" s="679">
        <v>0</v>
      </c>
      <c r="N174" s="679">
        <v>0</v>
      </c>
      <c r="O174" s="679">
        <v>1789910</v>
      </c>
      <c r="P174" s="679">
        <v>0</v>
      </c>
      <c r="Q174" s="679">
        <v>105246.708</v>
      </c>
      <c r="R174" s="697">
        <v>0.16944935999999999</v>
      </c>
      <c r="S174" s="697">
        <v>0.16618977982333827</v>
      </c>
      <c r="T174" s="697">
        <v>8.4754342102770899</v>
      </c>
      <c r="U174" s="688"/>
      <c r="V174" s="679">
        <v>32558994.960000001</v>
      </c>
      <c r="W174" s="688"/>
      <c r="X174" s="697">
        <v>0</v>
      </c>
      <c r="Y174" s="688"/>
      <c r="Z174" s="688"/>
      <c r="AA174" s="688"/>
      <c r="AB174" s="697" t="s">
        <v>1954</v>
      </c>
      <c r="AC174" s="835"/>
      <c r="AD174" s="688"/>
    </row>
    <row r="175" spans="1:30" hidden="1">
      <c r="A175" s="515">
        <v>14</v>
      </c>
      <c r="B175" s="515" t="s">
        <v>924</v>
      </c>
      <c r="C175" s="688">
        <v>15</v>
      </c>
      <c r="D175" s="688" t="s">
        <v>1148</v>
      </c>
      <c r="E175" s="688" t="s">
        <v>1707</v>
      </c>
      <c r="F175" s="688">
        <v>14</v>
      </c>
      <c r="G175" s="688" t="s">
        <v>2302</v>
      </c>
      <c r="H175" s="708" t="s">
        <v>688</v>
      </c>
      <c r="I175" s="679">
        <v>340700</v>
      </c>
      <c r="J175" s="679">
        <v>0</v>
      </c>
      <c r="K175" s="679">
        <v>0</v>
      </c>
      <c r="L175" s="679">
        <v>0</v>
      </c>
      <c r="M175" s="679">
        <v>0</v>
      </c>
      <c r="N175" s="679">
        <v>0</v>
      </c>
      <c r="O175" s="679">
        <v>340700</v>
      </c>
      <c r="P175" s="679">
        <v>0</v>
      </c>
      <c r="Q175" s="679">
        <v>1069.798</v>
      </c>
      <c r="R175" s="697">
        <v>1.7224E-3</v>
      </c>
      <c r="S175" s="697">
        <v>1.6892641817874974E-3</v>
      </c>
      <c r="T175" s="697">
        <v>1.5272547964855601</v>
      </c>
      <c r="U175" s="688"/>
      <c r="V175" s="679" t="e">
        <v>#N/A</v>
      </c>
      <c r="W175" s="688"/>
      <c r="X175" s="697">
        <v>0</v>
      </c>
      <c r="Y175" s="688"/>
      <c r="Z175" s="688"/>
      <c r="AA175" s="688"/>
      <c r="AB175" s="697" t="e">
        <v>#N/A</v>
      </c>
      <c r="AC175" s="835"/>
      <c r="AD175" s="688"/>
    </row>
    <row r="176" spans="1:30" hidden="1">
      <c r="A176" s="515">
        <v>14</v>
      </c>
      <c r="B176" s="515" t="s">
        <v>924</v>
      </c>
      <c r="C176" s="688">
        <v>16</v>
      </c>
      <c r="D176" s="688" t="s">
        <v>1149</v>
      </c>
      <c r="E176" s="688" t="s">
        <v>1708</v>
      </c>
      <c r="F176" s="688">
        <v>14</v>
      </c>
      <c r="G176" s="688" t="s">
        <v>2302</v>
      </c>
      <c r="H176" s="708" t="s">
        <v>1150</v>
      </c>
      <c r="I176" s="679">
        <v>8761</v>
      </c>
      <c r="J176" s="679">
        <v>0</v>
      </c>
      <c r="K176" s="679">
        <v>0</v>
      </c>
      <c r="L176" s="679">
        <v>0</v>
      </c>
      <c r="M176" s="679">
        <v>0</v>
      </c>
      <c r="N176" s="679">
        <v>0</v>
      </c>
      <c r="O176" s="679">
        <v>8761</v>
      </c>
      <c r="P176" s="679">
        <v>0</v>
      </c>
      <c r="Q176" s="679">
        <v>0</v>
      </c>
      <c r="R176" s="697">
        <v>0</v>
      </c>
      <c r="S176" s="697">
        <v>0</v>
      </c>
      <c r="T176" s="697">
        <v>0.78111626248216803</v>
      </c>
      <c r="U176" s="688"/>
      <c r="V176" s="679" t="e">
        <v>#N/A</v>
      </c>
      <c r="W176" s="688"/>
      <c r="X176" s="697">
        <v>0</v>
      </c>
      <c r="Y176" s="688"/>
      <c r="Z176" s="688"/>
      <c r="AA176" s="688"/>
      <c r="AB176" s="697" t="e">
        <v>#N/A</v>
      </c>
      <c r="AC176" s="835" t="s">
        <v>2226</v>
      </c>
      <c r="AD176" s="688"/>
    </row>
    <row r="177" spans="1:30" hidden="1">
      <c r="A177" s="515">
        <v>14</v>
      </c>
      <c r="B177" s="515" t="s">
        <v>924</v>
      </c>
      <c r="C177" s="688">
        <v>17</v>
      </c>
      <c r="D177" s="688" t="s">
        <v>1151</v>
      </c>
      <c r="E177" s="688" t="s">
        <v>1709</v>
      </c>
      <c r="F177" s="688">
        <v>14</v>
      </c>
      <c r="G177" s="688" t="s">
        <v>2302</v>
      </c>
      <c r="H177" s="708" t="s">
        <v>1152</v>
      </c>
      <c r="I177" s="679">
        <v>198</v>
      </c>
      <c r="J177" s="679">
        <v>0</v>
      </c>
      <c r="K177" s="679">
        <v>0</v>
      </c>
      <c r="L177" s="679">
        <v>0</v>
      </c>
      <c r="M177" s="679">
        <v>0</v>
      </c>
      <c r="N177" s="679">
        <v>0</v>
      </c>
      <c r="O177" s="679">
        <v>198</v>
      </c>
      <c r="P177" s="679">
        <v>0</v>
      </c>
      <c r="Q177" s="679">
        <v>0</v>
      </c>
      <c r="R177" s="697">
        <v>0</v>
      </c>
      <c r="S177" s="697">
        <v>0</v>
      </c>
      <c r="T177" s="697">
        <v>0.39600000000000002</v>
      </c>
      <c r="U177" s="688"/>
      <c r="V177" s="679">
        <v>136128.46</v>
      </c>
      <c r="W177" s="688"/>
      <c r="X177" s="697">
        <v>0</v>
      </c>
      <c r="Y177" s="688"/>
      <c r="Z177" s="688"/>
      <c r="AA177" s="688"/>
      <c r="AB177" s="697" t="s">
        <v>1954</v>
      </c>
      <c r="AC177" s="835" t="s">
        <v>2226</v>
      </c>
      <c r="AD177" s="688"/>
    </row>
    <row r="178" spans="1:30" hidden="1">
      <c r="C178" s="688"/>
      <c r="D178" s="688"/>
      <c r="E178" s="688"/>
      <c r="F178" s="688"/>
      <c r="G178" s="701" t="s">
        <v>2241</v>
      </c>
      <c r="H178" s="710"/>
      <c r="I178" s="492">
        <v>33785076</v>
      </c>
      <c r="J178" s="492">
        <v>0</v>
      </c>
      <c r="K178" s="492">
        <v>0</v>
      </c>
      <c r="L178" s="492">
        <v>0</v>
      </c>
      <c r="M178" s="649">
        <v>0</v>
      </c>
      <c r="N178" s="492">
        <v>726500</v>
      </c>
      <c r="O178" s="492">
        <v>33058576</v>
      </c>
      <c r="P178" s="492">
        <v>121128.22702229999</v>
      </c>
      <c r="Q178" s="492">
        <v>1414372.8636436998</v>
      </c>
      <c r="R178" s="493">
        <v>2.2771692799999994</v>
      </c>
      <c r="S178" s="493">
        <v>2.2333650074551592</v>
      </c>
      <c r="T178" s="626"/>
      <c r="U178" s="688"/>
      <c r="V178" s="679" t="e">
        <v>#N/A</v>
      </c>
      <c r="W178" s="688">
        <v>0</v>
      </c>
      <c r="X178" s="697">
        <v>0</v>
      </c>
      <c r="Y178" s="688">
        <v>0</v>
      </c>
      <c r="Z178" s="688">
        <v>0</v>
      </c>
      <c r="AA178" s="688">
        <v>0</v>
      </c>
      <c r="AB178" s="697" t="e">
        <v>#N/A</v>
      </c>
      <c r="AC178" s="835">
        <v>0</v>
      </c>
      <c r="AD178" s="688">
        <v>0</v>
      </c>
    </row>
    <row r="179" spans="1:30" hidden="1">
      <c r="C179" s="688"/>
      <c r="D179" s="688"/>
      <c r="E179" s="688"/>
      <c r="F179" s="688"/>
      <c r="G179" s="701"/>
      <c r="H179" s="693" t="s">
        <v>2179</v>
      </c>
      <c r="I179" s="625"/>
      <c r="J179" s="625"/>
      <c r="K179" s="625"/>
      <c r="L179" s="625"/>
      <c r="M179" s="679"/>
      <c r="N179" s="625"/>
      <c r="O179" s="625"/>
      <c r="P179" s="625"/>
      <c r="Q179" s="625"/>
      <c r="R179" s="626"/>
      <c r="S179" s="626"/>
      <c r="T179" s="626"/>
      <c r="U179" s="688"/>
      <c r="V179" s="679"/>
      <c r="W179" s="688"/>
      <c r="X179" s="697"/>
      <c r="Y179" s="688"/>
      <c r="Z179" s="688"/>
      <c r="AA179" s="688"/>
      <c r="AB179" s="697"/>
      <c r="AC179" s="835"/>
      <c r="AD179" s="688"/>
    </row>
    <row r="180" spans="1:30" hidden="1">
      <c r="A180" s="515">
        <v>6</v>
      </c>
      <c r="B180" s="515" t="s">
        <v>899</v>
      </c>
      <c r="C180" s="688">
        <v>18</v>
      </c>
      <c r="D180" s="688" t="s">
        <v>1068</v>
      </c>
      <c r="E180" s="688" t="s">
        <v>1642</v>
      </c>
      <c r="F180" s="688">
        <v>15</v>
      </c>
      <c r="G180" s="688" t="s">
        <v>2179</v>
      </c>
      <c r="H180" s="708" t="s">
        <v>631</v>
      </c>
      <c r="I180" s="679">
        <v>66956</v>
      </c>
      <c r="J180" s="679">
        <v>0</v>
      </c>
      <c r="K180" s="679">
        <v>0</v>
      </c>
      <c r="L180" s="679">
        <v>0</v>
      </c>
      <c r="M180" s="679">
        <v>0</v>
      </c>
      <c r="N180" s="679">
        <v>0</v>
      </c>
      <c r="O180" s="679">
        <v>66956</v>
      </c>
      <c r="P180" s="679">
        <v>2457.0147148000001</v>
      </c>
      <c r="Q180" s="679">
        <v>11705.24792</v>
      </c>
      <c r="R180" s="697">
        <v>1.8845689999999998E-2</v>
      </c>
      <c r="S180" s="697">
        <v>1.8483167897302671E-2</v>
      </c>
      <c r="T180" s="697">
        <v>5.8465367067606799E-2</v>
      </c>
      <c r="U180" s="688"/>
      <c r="V180" s="679">
        <v>14885886.42</v>
      </c>
      <c r="W180" s="688"/>
      <c r="X180" s="697">
        <v>0</v>
      </c>
      <c r="Y180" s="688"/>
      <c r="Z180" s="688"/>
      <c r="AA180" s="688"/>
      <c r="AB180" s="697" t="s">
        <v>1954</v>
      </c>
      <c r="AC180" s="835"/>
      <c r="AD180" s="688"/>
    </row>
    <row r="181" spans="1:30" hidden="1">
      <c r="A181" s="515">
        <v>6</v>
      </c>
      <c r="B181" s="515" t="s">
        <v>899</v>
      </c>
      <c r="C181" s="688">
        <v>19</v>
      </c>
      <c r="D181" s="818" t="s">
        <v>1644</v>
      </c>
      <c r="E181" s="688" t="s">
        <v>1645</v>
      </c>
      <c r="F181" s="688">
        <v>15</v>
      </c>
      <c r="G181" s="688" t="s">
        <v>2179</v>
      </c>
      <c r="H181" s="708" t="s">
        <v>1646</v>
      </c>
      <c r="I181" s="679">
        <v>447020</v>
      </c>
      <c r="J181" s="679">
        <v>0</v>
      </c>
      <c r="K181" s="679">
        <v>0</v>
      </c>
      <c r="L181" s="679">
        <v>0</v>
      </c>
      <c r="M181" s="679">
        <v>0</v>
      </c>
      <c r="N181" s="679">
        <v>0</v>
      </c>
      <c r="O181" s="679">
        <v>447020</v>
      </c>
      <c r="P181" s="679">
        <v>5223.0528408</v>
      </c>
      <c r="Q181" s="679">
        <v>64817.9</v>
      </c>
      <c r="R181" s="697">
        <v>0.10435815</v>
      </c>
      <c r="S181" s="697">
        <v>0.10235068378206337</v>
      </c>
      <c r="T181" s="697">
        <v>7.7154237191890906E-2</v>
      </c>
      <c r="U181" s="688"/>
      <c r="V181" s="679">
        <v>81695186.930000007</v>
      </c>
      <c r="W181" s="688"/>
      <c r="X181" s="697">
        <v>0</v>
      </c>
      <c r="Y181" s="688"/>
      <c r="Z181" s="688"/>
      <c r="AA181" s="688"/>
      <c r="AB181" s="697" t="s">
        <v>1954</v>
      </c>
      <c r="AC181" s="835"/>
      <c r="AD181" s="688"/>
    </row>
    <row r="182" spans="1:30" hidden="1">
      <c r="A182" s="515">
        <v>6</v>
      </c>
      <c r="B182" s="515" t="s">
        <v>899</v>
      </c>
      <c r="C182" s="688">
        <v>20</v>
      </c>
      <c r="D182" s="688" t="s">
        <v>900</v>
      </c>
      <c r="E182" s="688" t="s">
        <v>1648</v>
      </c>
      <c r="F182" s="688">
        <v>15</v>
      </c>
      <c r="G182" s="688" t="s">
        <v>2179</v>
      </c>
      <c r="H182" s="708" t="s">
        <v>634</v>
      </c>
      <c r="I182" s="679">
        <v>14521858</v>
      </c>
      <c r="J182" s="679">
        <v>0</v>
      </c>
      <c r="K182" s="679">
        <v>0</v>
      </c>
      <c r="L182" s="679">
        <v>0</v>
      </c>
      <c r="M182" s="679">
        <v>0</v>
      </c>
      <c r="N182" s="679">
        <v>1718500</v>
      </c>
      <c r="O182" s="679">
        <v>12803358</v>
      </c>
      <c r="P182" s="679">
        <v>187529.05052230001</v>
      </c>
      <c r="Q182" s="679">
        <v>1103905.52676</v>
      </c>
      <c r="R182" s="697">
        <v>1.77731051</v>
      </c>
      <c r="S182" s="697">
        <v>1.7431216607555142</v>
      </c>
      <c r="T182" s="697">
        <v>7.2486102453747003</v>
      </c>
      <c r="U182" s="688"/>
      <c r="V182" s="679">
        <v>342278510.74000001</v>
      </c>
      <c r="W182" s="688"/>
      <c r="X182" s="697">
        <v>0</v>
      </c>
      <c r="Y182" s="688"/>
      <c r="Z182" s="688"/>
      <c r="AA182" s="688"/>
      <c r="AB182" s="697" t="s">
        <v>1954</v>
      </c>
      <c r="AC182" s="835"/>
      <c r="AD182" s="688"/>
    </row>
    <row r="183" spans="1:30" hidden="1">
      <c r="A183" s="515">
        <v>6</v>
      </c>
      <c r="B183" s="515" t="s">
        <v>899</v>
      </c>
      <c r="C183" s="688">
        <v>21</v>
      </c>
      <c r="D183" s="688" t="s">
        <v>901</v>
      </c>
      <c r="E183" s="688" t="s">
        <v>1544</v>
      </c>
      <c r="F183" s="688">
        <v>15</v>
      </c>
      <c r="G183" s="688" t="s">
        <v>2179</v>
      </c>
      <c r="H183" s="708" t="s">
        <v>902</v>
      </c>
      <c r="I183" s="679">
        <v>2063181</v>
      </c>
      <c r="J183" s="679">
        <v>0</v>
      </c>
      <c r="K183" s="679">
        <v>0</v>
      </c>
      <c r="L183" s="679">
        <v>0</v>
      </c>
      <c r="M183" s="679">
        <v>0</v>
      </c>
      <c r="N183" s="679">
        <v>200000</v>
      </c>
      <c r="O183" s="679">
        <v>1863181</v>
      </c>
      <c r="P183" s="679">
        <v>60715.866730899994</v>
      </c>
      <c r="Q183" s="679">
        <v>255293.06062</v>
      </c>
      <c r="R183" s="697">
        <v>0.41102706</v>
      </c>
      <c r="S183" s="697">
        <v>0.40312042382231994</v>
      </c>
      <c r="T183" s="697">
        <v>0.42526815197054801</v>
      </c>
      <c r="U183" s="688"/>
      <c r="V183" s="679">
        <v>57463341.229999997</v>
      </c>
      <c r="W183" s="688"/>
      <c r="X183" s="697">
        <v>0</v>
      </c>
      <c r="Y183" s="688"/>
      <c r="Z183" s="688"/>
      <c r="AA183" s="688"/>
      <c r="AB183" s="697" t="s">
        <v>1954</v>
      </c>
      <c r="AC183" s="835"/>
      <c r="AD183" s="688"/>
    </row>
    <row r="184" spans="1:30" hidden="1">
      <c r="A184" s="515">
        <v>6</v>
      </c>
      <c r="B184" s="515" t="s">
        <v>899</v>
      </c>
      <c r="C184" s="688">
        <v>22</v>
      </c>
      <c r="D184" s="688" t="s">
        <v>1072</v>
      </c>
      <c r="E184" s="688" t="s">
        <v>1545</v>
      </c>
      <c r="F184" s="688">
        <v>15</v>
      </c>
      <c r="G184" s="688" t="s">
        <v>2179</v>
      </c>
      <c r="H184" s="708" t="s">
        <v>636</v>
      </c>
      <c r="I184" s="679">
        <v>2771867</v>
      </c>
      <c r="J184" s="679">
        <v>440000</v>
      </c>
      <c r="K184" s="679">
        <v>0</v>
      </c>
      <c r="L184" s="679">
        <v>0</v>
      </c>
      <c r="M184" s="679">
        <v>0</v>
      </c>
      <c r="N184" s="679">
        <v>0</v>
      </c>
      <c r="O184" s="679">
        <v>3211867</v>
      </c>
      <c r="P184" s="679">
        <v>82064.138451799998</v>
      </c>
      <c r="Q184" s="679">
        <v>107533.30716</v>
      </c>
      <c r="R184" s="697">
        <v>0.17313083000000001</v>
      </c>
      <c r="S184" s="697">
        <v>0.16980043347860158</v>
      </c>
      <c r="T184" s="697">
        <v>0.24129132867328201</v>
      </c>
      <c r="U184" s="688"/>
      <c r="V184" s="679">
        <v>4064066.6</v>
      </c>
      <c r="W184" s="688"/>
      <c r="X184" s="697">
        <v>0</v>
      </c>
      <c r="Y184" s="688"/>
      <c r="Z184" s="688"/>
      <c r="AA184" s="688"/>
      <c r="AB184" s="697" t="s">
        <v>1954</v>
      </c>
      <c r="AC184" s="838"/>
      <c r="AD184" s="688"/>
    </row>
    <row r="185" spans="1:30" hidden="1">
      <c r="A185" s="515">
        <v>6</v>
      </c>
      <c r="B185" s="515" t="s">
        <v>899</v>
      </c>
      <c r="C185" s="688">
        <v>23</v>
      </c>
      <c r="D185" s="688" t="s">
        <v>1073</v>
      </c>
      <c r="E185" s="688" t="s">
        <v>1653</v>
      </c>
      <c r="F185" s="688">
        <v>15</v>
      </c>
      <c r="G185" s="688" t="s">
        <v>2179</v>
      </c>
      <c r="H185" s="708" t="s">
        <v>637</v>
      </c>
      <c r="I185" s="679">
        <v>1161655</v>
      </c>
      <c r="J185" s="679">
        <v>0</v>
      </c>
      <c r="K185" s="679">
        <v>0</v>
      </c>
      <c r="L185" s="679">
        <v>0</v>
      </c>
      <c r="M185" s="679">
        <v>0</v>
      </c>
      <c r="N185" s="679">
        <v>0</v>
      </c>
      <c r="O185" s="679">
        <v>1161655</v>
      </c>
      <c r="P185" s="679">
        <v>4530.4546682999999</v>
      </c>
      <c r="Q185" s="679">
        <v>92758.151750000005</v>
      </c>
      <c r="R185" s="697">
        <v>0.14934252000000001</v>
      </c>
      <c r="S185" s="697">
        <v>0.14646972916390222</v>
      </c>
      <c r="T185" s="697">
        <v>2.3158991228070098</v>
      </c>
      <c r="U185" s="688"/>
      <c r="V185" s="679">
        <v>50813392.350000001</v>
      </c>
      <c r="W185" s="688"/>
      <c r="X185" s="697">
        <v>0</v>
      </c>
      <c r="Y185" s="688"/>
      <c r="Z185" s="688"/>
      <c r="AA185" s="688"/>
      <c r="AB185" s="697" t="s">
        <v>1954</v>
      </c>
      <c r="AC185" s="835"/>
      <c r="AD185" s="688"/>
    </row>
    <row r="186" spans="1:30" hidden="1">
      <c r="A186" s="515">
        <v>6</v>
      </c>
      <c r="B186" s="515" t="s">
        <v>899</v>
      </c>
      <c r="C186" s="688">
        <v>24</v>
      </c>
      <c r="D186" s="818" t="s">
        <v>1074</v>
      </c>
      <c r="E186" s="688" t="s">
        <v>1654</v>
      </c>
      <c r="F186" s="688">
        <v>15</v>
      </c>
      <c r="G186" s="688" t="s">
        <v>2179</v>
      </c>
      <c r="H186" s="708" t="s">
        <v>638</v>
      </c>
      <c r="I186" s="679">
        <v>102600</v>
      </c>
      <c r="J186" s="679">
        <v>0</v>
      </c>
      <c r="K186" s="679">
        <v>0</v>
      </c>
      <c r="L186" s="679">
        <v>0</v>
      </c>
      <c r="M186" s="679">
        <v>0</v>
      </c>
      <c r="N186" s="679">
        <v>6100</v>
      </c>
      <c r="O186" s="679">
        <v>96500</v>
      </c>
      <c r="P186" s="679">
        <v>7614.8159937</v>
      </c>
      <c r="Q186" s="679">
        <v>18427.64</v>
      </c>
      <c r="R186" s="697">
        <v>2.9668880000000002E-2</v>
      </c>
      <c r="S186" s="697">
        <v>2.9098158911191229E-2</v>
      </c>
      <c r="T186" s="697">
        <v>6.24560704064369E-2</v>
      </c>
      <c r="U186" s="688"/>
      <c r="V186" s="679">
        <v>1219218.3999999999</v>
      </c>
      <c r="W186" s="688"/>
      <c r="X186" s="697">
        <v>0</v>
      </c>
      <c r="Y186" s="688"/>
      <c r="Z186" s="688"/>
      <c r="AA186" s="688"/>
      <c r="AB186" s="697" t="s">
        <v>1954</v>
      </c>
      <c r="AC186" s="835"/>
      <c r="AD186" s="688"/>
    </row>
    <row r="187" spans="1:30" hidden="1">
      <c r="A187" s="515">
        <v>6</v>
      </c>
      <c r="B187" s="515" t="s">
        <v>899</v>
      </c>
      <c r="C187" s="688">
        <v>25</v>
      </c>
      <c r="D187" s="688" t="s">
        <v>2242</v>
      </c>
      <c r="E187" s="688" t="s">
        <v>1655</v>
      </c>
      <c r="F187" s="688">
        <v>15</v>
      </c>
      <c r="G187" s="688" t="s">
        <v>2179</v>
      </c>
      <c r="H187" s="708" t="s">
        <v>2243</v>
      </c>
      <c r="I187" s="679">
        <v>5126952</v>
      </c>
      <c r="J187" s="679">
        <v>0</v>
      </c>
      <c r="K187" s="679">
        <v>0</v>
      </c>
      <c r="L187" s="679">
        <v>0</v>
      </c>
      <c r="M187" s="679">
        <v>0</v>
      </c>
      <c r="N187" s="679">
        <v>0</v>
      </c>
      <c r="O187" s="679">
        <v>5126952</v>
      </c>
      <c r="P187" s="679">
        <v>9638.6698745000012</v>
      </c>
      <c r="Q187" s="679">
        <v>92797.831200000001</v>
      </c>
      <c r="R187" s="697">
        <v>0.14940640999999999</v>
      </c>
      <c r="S187" s="697">
        <v>0.14653238498643884</v>
      </c>
      <c r="T187" s="697">
        <v>0.39058191307699802</v>
      </c>
      <c r="U187" s="688"/>
      <c r="V187" s="679" t="e">
        <v>#N/A</v>
      </c>
      <c r="W187" s="688"/>
      <c r="X187" s="697">
        <v>0</v>
      </c>
      <c r="Y187" s="688"/>
      <c r="Z187" s="688"/>
      <c r="AA187" s="688"/>
      <c r="AB187" s="697" t="e">
        <v>#N/A</v>
      </c>
      <c r="AC187" s="835"/>
      <c r="AD187" s="688"/>
    </row>
    <row r="188" spans="1:30" hidden="1">
      <c r="A188" s="515">
        <v>6</v>
      </c>
      <c r="B188" s="515" t="s">
        <v>899</v>
      </c>
      <c r="C188" s="688">
        <v>26</v>
      </c>
      <c r="D188" s="688" t="s">
        <v>903</v>
      </c>
      <c r="E188" s="688" t="s">
        <v>1547</v>
      </c>
      <c r="F188" s="688">
        <v>15</v>
      </c>
      <c r="G188" s="688" t="s">
        <v>2179</v>
      </c>
      <c r="H188" s="708" t="s">
        <v>640</v>
      </c>
      <c r="I188" s="679">
        <v>1688235</v>
      </c>
      <c r="J188" s="679">
        <v>0</v>
      </c>
      <c r="K188" s="679">
        <v>0</v>
      </c>
      <c r="L188" s="679">
        <v>0</v>
      </c>
      <c r="M188" s="679">
        <v>0</v>
      </c>
      <c r="N188" s="679">
        <v>25000</v>
      </c>
      <c r="O188" s="679">
        <v>1663235</v>
      </c>
      <c r="P188" s="679">
        <v>144600.32779800001</v>
      </c>
      <c r="Q188" s="679">
        <v>876025.87450000003</v>
      </c>
      <c r="R188" s="697">
        <v>1.4104196</v>
      </c>
      <c r="S188" s="697">
        <v>1.3832883704324737</v>
      </c>
      <c r="T188" s="697">
        <v>0.51433629686895999</v>
      </c>
      <c r="U188" s="688"/>
      <c r="V188" s="679">
        <v>183811303.18000001</v>
      </c>
      <c r="W188" s="688"/>
      <c r="X188" s="697">
        <v>0</v>
      </c>
      <c r="Y188" s="688"/>
      <c r="Z188" s="688"/>
      <c r="AA188" s="688"/>
      <c r="AB188" s="697" t="s">
        <v>1954</v>
      </c>
      <c r="AC188" s="835"/>
      <c r="AD188" s="688"/>
    </row>
    <row r="189" spans="1:30" hidden="1">
      <c r="A189" s="515">
        <v>6</v>
      </c>
      <c r="B189" s="515" t="s">
        <v>899</v>
      </c>
      <c r="C189" s="688">
        <v>27</v>
      </c>
      <c r="D189" s="688" t="s">
        <v>904</v>
      </c>
      <c r="E189" s="688" t="s">
        <v>1656</v>
      </c>
      <c r="F189" s="688">
        <v>15</v>
      </c>
      <c r="G189" s="688" t="s">
        <v>2179</v>
      </c>
      <c r="H189" s="708" t="s">
        <v>641</v>
      </c>
      <c r="I189" s="679">
        <v>249746</v>
      </c>
      <c r="J189" s="679">
        <v>0</v>
      </c>
      <c r="K189" s="679">
        <v>0</v>
      </c>
      <c r="L189" s="679">
        <v>0</v>
      </c>
      <c r="M189" s="679">
        <v>0</v>
      </c>
      <c r="N189" s="679">
        <v>0</v>
      </c>
      <c r="O189" s="679">
        <v>249746</v>
      </c>
      <c r="P189" s="679">
        <v>577.62362719999999</v>
      </c>
      <c r="Q189" s="679">
        <v>17117.590840000001</v>
      </c>
      <c r="R189" s="697">
        <v>2.7559670000000001E-2</v>
      </c>
      <c r="S189" s="697">
        <v>2.7029526213832668E-2</v>
      </c>
      <c r="T189" s="697">
        <v>4.7324229123806502E-2</v>
      </c>
      <c r="U189" s="688"/>
      <c r="V189" s="679">
        <v>45961101.600000001</v>
      </c>
      <c r="W189" s="688"/>
      <c r="X189" s="697">
        <v>0</v>
      </c>
      <c r="Y189" s="688"/>
      <c r="Z189" s="688"/>
      <c r="AA189" s="688"/>
      <c r="AB189" s="697" t="s">
        <v>1954</v>
      </c>
      <c r="AC189" s="835"/>
      <c r="AD189" s="688"/>
    </row>
    <row r="190" spans="1:30" hidden="1">
      <c r="A190" s="515">
        <v>6</v>
      </c>
      <c r="B190" s="515" t="s">
        <v>899</v>
      </c>
      <c r="C190" s="688">
        <v>28</v>
      </c>
      <c r="D190" s="688" t="s">
        <v>1076</v>
      </c>
      <c r="E190" s="688" t="s">
        <v>1657</v>
      </c>
      <c r="F190" s="688">
        <v>15</v>
      </c>
      <c r="G190" s="688" t="s">
        <v>2179</v>
      </c>
      <c r="H190" s="708" t="s">
        <v>642</v>
      </c>
      <c r="I190" s="679">
        <v>429444</v>
      </c>
      <c r="J190" s="679">
        <v>0</v>
      </c>
      <c r="K190" s="679">
        <v>0</v>
      </c>
      <c r="L190" s="679">
        <v>0</v>
      </c>
      <c r="M190" s="679">
        <v>0</v>
      </c>
      <c r="N190" s="679">
        <v>0</v>
      </c>
      <c r="O190" s="679">
        <v>429444</v>
      </c>
      <c r="P190" s="679">
        <v>1417.1652801</v>
      </c>
      <c r="Q190" s="679">
        <v>37249.972560000002</v>
      </c>
      <c r="R190" s="697">
        <v>5.9973220000000001E-2</v>
      </c>
      <c r="S190" s="697">
        <v>5.881955698007954E-2</v>
      </c>
      <c r="T190" s="697">
        <v>0.18905844979150199</v>
      </c>
      <c r="U190" s="688"/>
      <c r="V190" s="679">
        <v>27894473.850000001</v>
      </c>
      <c r="W190" s="688"/>
      <c r="X190" s="697">
        <v>0</v>
      </c>
      <c r="Y190" s="688"/>
      <c r="Z190" s="688"/>
      <c r="AA190" s="688"/>
      <c r="AB190" s="697" t="s">
        <v>1954</v>
      </c>
      <c r="AC190" s="835"/>
      <c r="AD190" s="688"/>
    </row>
    <row r="191" spans="1:30" hidden="1">
      <c r="A191" s="515">
        <v>6</v>
      </c>
      <c r="B191" s="515" t="s">
        <v>899</v>
      </c>
      <c r="C191" s="688">
        <v>29</v>
      </c>
      <c r="D191" s="688" t="s">
        <v>1082</v>
      </c>
      <c r="E191" s="688" t="s">
        <v>1660</v>
      </c>
      <c r="F191" s="688">
        <v>15</v>
      </c>
      <c r="G191" s="688" t="s">
        <v>2179</v>
      </c>
      <c r="H191" s="708" t="s">
        <v>644</v>
      </c>
      <c r="I191" s="679">
        <v>3186580</v>
      </c>
      <c r="J191" s="679">
        <v>0</v>
      </c>
      <c r="K191" s="679">
        <v>0</v>
      </c>
      <c r="L191" s="679">
        <v>0</v>
      </c>
      <c r="M191" s="679">
        <v>0</v>
      </c>
      <c r="N191" s="679">
        <v>21000</v>
      </c>
      <c r="O191" s="679">
        <v>3165580</v>
      </c>
      <c r="P191" s="679">
        <v>56681.994239699998</v>
      </c>
      <c r="Q191" s="679">
        <v>89554.258199999997</v>
      </c>
      <c r="R191" s="697">
        <v>0.14418418999999999</v>
      </c>
      <c r="S191" s="697">
        <v>0.14141062210231209</v>
      </c>
      <c r="T191" s="697">
        <v>3.17453218074971</v>
      </c>
      <c r="U191" s="688"/>
      <c r="V191" s="679" t="e">
        <v>#N/A</v>
      </c>
      <c r="W191" s="688"/>
      <c r="X191" s="697">
        <v>0</v>
      </c>
      <c r="Y191" s="688"/>
      <c r="Z191" s="688"/>
      <c r="AA191" s="688"/>
      <c r="AB191" s="697" t="e">
        <v>#N/A</v>
      </c>
      <c r="AC191" s="835"/>
      <c r="AD191" s="688"/>
    </row>
    <row r="192" spans="1:30" hidden="1">
      <c r="A192" s="515">
        <v>6</v>
      </c>
      <c r="B192" s="515" t="s">
        <v>899</v>
      </c>
      <c r="C192" s="688">
        <v>30</v>
      </c>
      <c r="D192" s="688" t="s">
        <v>1083</v>
      </c>
      <c r="E192" s="688" t="s">
        <v>1661</v>
      </c>
      <c r="F192" s="688">
        <v>15</v>
      </c>
      <c r="G192" s="688" t="s">
        <v>2179</v>
      </c>
      <c r="H192" s="708" t="s">
        <v>645</v>
      </c>
      <c r="I192" s="679">
        <v>486248</v>
      </c>
      <c r="J192" s="679">
        <v>0</v>
      </c>
      <c r="K192" s="679">
        <v>0</v>
      </c>
      <c r="L192" s="679">
        <v>0</v>
      </c>
      <c r="M192" s="679">
        <v>0</v>
      </c>
      <c r="N192" s="679">
        <v>0</v>
      </c>
      <c r="O192" s="679">
        <v>486248</v>
      </c>
      <c r="P192" s="679">
        <v>0</v>
      </c>
      <c r="Q192" s="679">
        <v>213.94911999999999</v>
      </c>
      <c r="R192" s="697">
        <v>3.4445999999999999E-4</v>
      </c>
      <c r="S192" s="697">
        <v>3.3783628791692923E-4</v>
      </c>
      <c r="T192" s="697">
        <v>0.11365223092358399</v>
      </c>
      <c r="U192" s="688"/>
      <c r="V192" s="679">
        <v>40697309.890000001</v>
      </c>
      <c r="W192" s="688"/>
      <c r="X192" s="697">
        <v>0</v>
      </c>
      <c r="Y192" s="688"/>
      <c r="Z192" s="688"/>
      <c r="AA192" s="688"/>
      <c r="AB192" s="697" t="s">
        <v>1954</v>
      </c>
      <c r="AC192" s="835"/>
      <c r="AD192" s="688"/>
    </row>
    <row r="193" spans="1:30" hidden="1">
      <c r="C193" s="688"/>
      <c r="D193" s="688"/>
      <c r="E193" s="688"/>
      <c r="F193" s="688"/>
      <c r="G193" s="701" t="s">
        <v>2180</v>
      </c>
      <c r="H193" s="710"/>
      <c r="I193" s="492">
        <v>32302342</v>
      </c>
      <c r="J193" s="492">
        <v>440000</v>
      </c>
      <c r="K193" s="492">
        <v>0</v>
      </c>
      <c r="L193" s="492">
        <v>0</v>
      </c>
      <c r="M193" s="649">
        <v>0</v>
      </c>
      <c r="N193" s="492">
        <v>1970600</v>
      </c>
      <c r="O193" s="492">
        <v>30771742</v>
      </c>
      <c r="P193" s="492">
        <v>563050.17474210006</v>
      </c>
      <c r="Q193" s="492">
        <v>2767400.3106300002</v>
      </c>
      <c r="R193" s="493">
        <v>4.4555711899999988</v>
      </c>
      <c r="S193" s="493">
        <v>4.3698625548139489</v>
      </c>
      <c r="T193" s="626"/>
      <c r="U193" s="688"/>
      <c r="V193" s="679" t="e">
        <v>#N/A</v>
      </c>
      <c r="W193" s="688">
        <v>0</v>
      </c>
      <c r="X193" s="697">
        <v>0</v>
      </c>
      <c r="Y193" s="688">
        <v>0</v>
      </c>
      <c r="Z193" s="688">
        <v>0</v>
      </c>
      <c r="AA193" s="688">
        <v>0</v>
      </c>
      <c r="AB193" s="697" t="e">
        <v>#N/A</v>
      </c>
      <c r="AC193" s="835">
        <v>0</v>
      </c>
      <c r="AD193" s="688">
        <v>0</v>
      </c>
    </row>
    <row r="194" spans="1:30" hidden="1">
      <c r="C194" s="688"/>
      <c r="D194" s="688"/>
      <c r="E194" s="688"/>
      <c r="F194" s="688"/>
      <c r="G194" s="701"/>
      <c r="H194" s="693" t="s">
        <v>954</v>
      </c>
      <c r="I194" s="625"/>
      <c r="J194" s="625"/>
      <c r="K194" s="625"/>
      <c r="L194" s="625"/>
      <c r="M194" s="679"/>
      <c r="N194" s="625"/>
      <c r="O194" s="625"/>
      <c r="P194" s="625"/>
      <c r="Q194" s="625"/>
      <c r="R194" s="626"/>
      <c r="S194" s="626"/>
      <c r="T194" s="626"/>
      <c r="U194" s="688"/>
      <c r="V194" s="679"/>
      <c r="W194" s="688"/>
      <c r="X194" s="697"/>
      <c r="Y194" s="688"/>
      <c r="Z194" s="688"/>
      <c r="AA194" s="688"/>
      <c r="AB194" s="697"/>
      <c r="AC194" s="835"/>
      <c r="AD194" s="688"/>
    </row>
    <row r="195" spans="1:30" hidden="1">
      <c r="A195" s="515">
        <v>18</v>
      </c>
      <c r="B195" s="515" t="s">
        <v>954</v>
      </c>
      <c r="C195" s="688">
        <v>31</v>
      </c>
      <c r="D195" s="688" t="s">
        <v>955</v>
      </c>
      <c r="E195" s="688" t="s">
        <v>1570</v>
      </c>
      <c r="F195" s="688">
        <v>16</v>
      </c>
      <c r="G195" s="688" t="s">
        <v>954</v>
      </c>
      <c r="H195" s="708" t="s">
        <v>956</v>
      </c>
      <c r="I195" s="679">
        <v>1813539</v>
      </c>
      <c r="J195" s="679">
        <v>0</v>
      </c>
      <c r="K195" s="679">
        <v>0</v>
      </c>
      <c r="L195" s="679">
        <v>0</v>
      </c>
      <c r="M195" s="679">
        <v>0</v>
      </c>
      <c r="N195" s="679">
        <v>0</v>
      </c>
      <c r="O195" s="679">
        <v>1813539</v>
      </c>
      <c r="P195" s="679">
        <v>89919.274912699999</v>
      </c>
      <c r="Q195" s="679">
        <v>1837640.93331</v>
      </c>
      <c r="R195" s="697">
        <v>2.9586395400000001</v>
      </c>
      <c r="S195" s="697">
        <v>2.9017263143389034</v>
      </c>
      <c r="T195" s="697">
        <v>0.70981722452756102</v>
      </c>
      <c r="U195" s="688"/>
      <c r="V195" s="679">
        <v>124780141.08</v>
      </c>
      <c r="W195" s="688"/>
      <c r="X195" s="697">
        <v>0</v>
      </c>
      <c r="Y195" s="688"/>
      <c r="Z195" s="688"/>
      <c r="AA195" s="688"/>
      <c r="AB195" s="697" t="s">
        <v>1954</v>
      </c>
      <c r="AC195" s="835"/>
      <c r="AD195" s="688"/>
    </row>
    <row r="196" spans="1:30" hidden="1">
      <c r="C196" s="688"/>
      <c r="D196" s="688"/>
      <c r="E196" s="688"/>
      <c r="F196" s="688"/>
      <c r="G196" s="701" t="s">
        <v>957</v>
      </c>
      <c r="H196" s="710"/>
      <c r="I196" s="492">
        <v>1813539</v>
      </c>
      <c r="J196" s="492">
        <v>0</v>
      </c>
      <c r="K196" s="492">
        <v>0</v>
      </c>
      <c r="L196" s="492">
        <v>0</v>
      </c>
      <c r="M196" s="649">
        <v>0</v>
      </c>
      <c r="N196" s="492">
        <v>0</v>
      </c>
      <c r="O196" s="492">
        <v>1813539</v>
      </c>
      <c r="P196" s="492">
        <v>89919.274912699999</v>
      </c>
      <c r="Q196" s="492">
        <v>1837640.93331</v>
      </c>
      <c r="R196" s="493">
        <v>2.9586395400000001</v>
      </c>
      <c r="S196" s="493">
        <v>2.9017263143389034</v>
      </c>
      <c r="T196" s="626"/>
      <c r="U196" s="688"/>
      <c r="V196" s="679">
        <v>124780141.08</v>
      </c>
      <c r="W196" s="688">
        <v>0</v>
      </c>
      <c r="X196" s="697">
        <v>0</v>
      </c>
      <c r="Y196" s="688">
        <v>0</v>
      </c>
      <c r="Z196" s="688">
        <v>0</v>
      </c>
      <c r="AA196" s="688">
        <v>0</v>
      </c>
      <c r="AB196" s="697">
        <v>0</v>
      </c>
      <c r="AC196" s="835">
        <v>0</v>
      </c>
      <c r="AD196" s="688">
        <v>0</v>
      </c>
    </row>
    <row r="197" spans="1:30" hidden="1">
      <c r="C197" s="688"/>
      <c r="D197" s="688"/>
      <c r="E197" s="688"/>
      <c r="F197" s="688"/>
      <c r="G197" s="701"/>
      <c r="H197" s="693" t="s">
        <v>2181</v>
      </c>
      <c r="I197" s="625"/>
      <c r="J197" s="625"/>
      <c r="K197" s="625"/>
      <c r="L197" s="625"/>
      <c r="M197" s="679"/>
      <c r="N197" s="625"/>
      <c r="O197" s="625"/>
      <c r="P197" s="625"/>
      <c r="Q197" s="625"/>
      <c r="R197" s="626"/>
      <c r="S197" s="626"/>
      <c r="T197" s="626"/>
      <c r="U197" s="688"/>
      <c r="V197" s="679"/>
      <c r="W197" s="688"/>
      <c r="X197" s="697"/>
      <c r="Y197" s="688"/>
      <c r="Z197" s="688"/>
      <c r="AA197" s="688"/>
      <c r="AB197" s="697"/>
      <c r="AC197" s="835"/>
      <c r="AD197" s="688"/>
    </row>
    <row r="198" spans="1:30" hidden="1">
      <c r="A198" s="515">
        <v>2</v>
      </c>
      <c r="B198" s="515" t="s">
        <v>867</v>
      </c>
      <c r="C198" s="688">
        <v>32</v>
      </c>
      <c r="D198" s="688" t="s">
        <v>868</v>
      </c>
      <c r="E198" s="688" t="s">
        <v>1529</v>
      </c>
      <c r="F198" s="688">
        <v>17</v>
      </c>
      <c r="G198" s="688" t="s">
        <v>2181</v>
      </c>
      <c r="H198" s="708" t="s">
        <v>610</v>
      </c>
      <c r="I198" s="679">
        <v>2870757</v>
      </c>
      <c r="J198" s="679">
        <v>0</v>
      </c>
      <c r="K198" s="679">
        <v>0</v>
      </c>
      <c r="L198" s="679">
        <v>0</v>
      </c>
      <c r="M198" s="679">
        <v>0</v>
      </c>
      <c r="N198" s="679">
        <v>788900</v>
      </c>
      <c r="O198" s="679">
        <v>2081857</v>
      </c>
      <c r="P198" s="679">
        <v>192070.3528243</v>
      </c>
      <c r="Q198" s="679">
        <v>397613.86843000003</v>
      </c>
      <c r="R198" s="697">
        <v>0.64016647000000004</v>
      </c>
      <c r="S198" s="697">
        <v>0.62785204881740819</v>
      </c>
      <c r="T198" s="697">
        <v>2.44082984535659</v>
      </c>
      <c r="U198" s="688"/>
      <c r="V198" s="679">
        <v>88347072.459999993</v>
      </c>
      <c r="W198" s="688"/>
      <c r="X198" s="697">
        <v>0</v>
      </c>
      <c r="Y198" s="688"/>
      <c r="Z198" s="688"/>
      <c r="AA198" s="688"/>
      <c r="AB198" s="697" t="s">
        <v>1954</v>
      </c>
      <c r="AC198" s="835"/>
      <c r="AD198" s="688"/>
    </row>
    <row r="199" spans="1:30" hidden="1">
      <c r="A199" s="515">
        <v>2</v>
      </c>
      <c r="B199" s="515" t="s">
        <v>867</v>
      </c>
      <c r="C199" s="688">
        <v>33</v>
      </c>
      <c r="D199" s="688" t="s">
        <v>869</v>
      </c>
      <c r="E199" s="688" t="s">
        <v>1604</v>
      </c>
      <c r="F199" s="688">
        <v>17</v>
      </c>
      <c r="G199" s="688" t="s">
        <v>2181</v>
      </c>
      <c r="H199" s="708" t="s">
        <v>612</v>
      </c>
      <c r="I199" s="679">
        <v>4165451</v>
      </c>
      <c r="J199" s="679">
        <v>0</v>
      </c>
      <c r="K199" s="679">
        <v>0</v>
      </c>
      <c r="L199" s="679">
        <v>0</v>
      </c>
      <c r="M199" s="679">
        <v>0</v>
      </c>
      <c r="N199" s="679">
        <v>1060700</v>
      </c>
      <c r="O199" s="679">
        <v>3104751</v>
      </c>
      <c r="P199" s="679">
        <v>427437.9809574</v>
      </c>
      <c r="Q199" s="679">
        <v>682796.83991999994</v>
      </c>
      <c r="R199" s="697">
        <v>1.0993169</v>
      </c>
      <c r="S199" s="697">
        <v>1.0781701266169383</v>
      </c>
      <c r="T199" s="697">
        <v>3.8825616607742002</v>
      </c>
      <c r="U199" s="688"/>
      <c r="V199" s="679">
        <v>633622182.69000006</v>
      </c>
      <c r="W199" s="688"/>
      <c r="X199" s="697">
        <v>0</v>
      </c>
      <c r="Y199" s="688"/>
      <c r="Z199" s="688"/>
      <c r="AA199" s="688"/>
      <c r="AB199" s="697" t="s">
        <v>1954</v>
      </c>
      <c r="AC199" s="835"/>
      <c r="AD199" s="688"/>
    </row>
    <row r="200" spans="1:30" hidden="1">
      <c r="A200" s="515">
        <v>2</v>
      </c>
      <c r="B200" s="515" t="s">
        <v>867</v>
      </c>
      <c r="C200" s="688">
        <v>33</v>
      </c>
      <c r="D200" s="688" t="s">
        <v>874</v>
      </c>
      <c r="E200" s="688" t="s">
        <v>1536</v>
      </c>
      <c r="F200" s="688">
        <v>17</v>
      </c>
      <c r="G200" s="688" t="s">
        <v>2181</v>
      </c>
      <c r="H200" s="708" t="s">
        <v>615</v>
      </c>
      <c r="I200" s="679">
        <v>14188116</v>
      </c>
      <c r="J200" s="679">
        <v>0</v>
      </c>
      <c r="K200" s="679">
        <v>0</v>
      </c>
      <c r="L200" s="679">
        <v>0</v>
      </c>
      <c r="M200" s="679">
        <v>0</v>
      </c>
      <c r="N200" s="679">
        <v>2204572</v>
      </c>
      <c r="O200" s="679">
        <v>11983544</v>
      </c>
      <c r="P200" s="679">
        <v>182341.12450850001</v>
      </c>
      <c r="Q200" s="679">
        <v>491924.48119999998</v>
      </c>
      <c r="R200" s="697">
        <v>0.79200848999999995</v>
      </c>
      <c r="S200" s="697">
        <v>0.77677319104686782</v>
      </c>
      <c r="T200" s="697">
        <v>4.07603537414965</v>
      </c>
      <c r="U200" s="688"/>
      <c r="V200" s="679">
        <v>221428620</v>
      </c>
      <c r="W200" s="688"/>
      <c r="X200" s="697">
        <v>0</v>
      </c>
      <c r="Y200" s="688"/>
      <c r="Z200" s="688"/>
      <c r="AA200" s="688"/>
      <c r="AB200" s="697" t="s">
        <v>1954</v>
      </c>
      <c r="AC200" s="835"/>
      <c r="AD200" s="688"/>
    </row>
    <row r="201" spans="1:30" hidden="1">
      <c r="C201" s="688"/>
      <c r="D201" s="688"/>
      <c r="E201" s="688"/>
      <c r="F201" s="688"/>
      <c r="G201" s="701" t="s">
        <v>2182</v>
      </c>
      <c r="H201" s="710"/>
      <c r="I201" s="492">
        <v>21224324</v>
      </c>
      <c r="J201" s="492">
        <v>0</v>
      </c>
      <c r="K201" s="492">
        <v>0</v>
      </c>
      <c r="L201" s="492">
        <v>0</v>
      </c>
      <c r="M201" s="649">
        <v>0</v>
      </c>
      <c r="N201" s="492">
        <v>4054172</v>
      </c>
      <c r="O201" s="492">
        <v>17170152</v>
      </c>
      <c r="P201" s="492">
        <v>801849.45829019998</v>
      </c>
      <c r="Q201" s="492">
        <v>1572335.18955</v>
      </c>
      <c r="R201" s="493">
        <v>2.53149186</v>
      </c>
      <c r="S201" s="493">
        <v>2.4827953664812146</v>
      </c>
      <c r="T201" s="626"/>
      <c r="U201" s="688"/>
      <c r="V201" s="679">
        <v>943397875.1500001</v>
      </c>
      <c r="W201" s="688">
        <v>0</v>
      </c>
      <c r="X201" s="697">
        <v>0</v>
      </c>
      <c r="Y201" s="688">
        <v>0</v>
      </c>
      <c r="Z201" s="688">
        <v>0</v>
      </c>
      <c r="AA201" s="688">
        <v>0</v>
      </c>
      <c r="AB201" s="697">
        <v>0</v>
      </c>
      <c r="AC201" s="835">
        <v>0</v>
      </c>
      <c r="AD201" s="688">
        <v>0</v>
      </c>
    </row>
    <row r="202" spans="1:30" hidden="1">
      <c r="C202" s="688"/>
      <c r="D202" s="688"/>
      <c r="E202" s="688"/>
      <c r="F202" s="688"/>
      <c r="G202" s="701"/>
      <c r="H202" s="693" t="s">
        <v>2184</v>
      </c>
      <c r="I202" s="625"/>
      <c r="J202" s="625"/>
      <c r="K202" s="625"/>
      <c r="L202" s="625"/>
      <c r="M202" s="679"/>
      <c r="N202" s="625"/>
      <c r="O202" s="625"/>
      <c r="P202" s="625"/>
      <c r="Q202" s="625"/>
      <c r="R202" s="626"/>
      <c r="S202" s="626"/>
      <c r="T202" s="626"/>
      <c r="U202" s="688"/>
      <c r="V202" s="679"/>
      <c r="W202" s="688"/>
      <c r="X202" s="697"/>
      <c r="Y202" s="688"/>
      <c r="Z202" s="688"/>
      <c r="AA202" s="688"/>
      <c r="AB202" s="697"/>
      <c r="AC202" s="835"/>
      <c r="AD202" s="688"/>
    </row>
    <row r="203" spans="1:30" hidden="1">
      <c r="A203" s="515">
        <v>24</v>
      </c>
      <c r="B203" s="515" t="s">
        <v>974</v>
      </c>
      <c r="C203" s="688">
        <v>34</v>
      </c>
      <c r="D203" s="688" t="s">
        <v>975</v>
      </c>
      <c r="E203" s="688" t="s">
        <v>1576</v>
      </c>
      <c r="F203" s="688">
        <v>18</v>
      </c>
      <c r="G203" s="688" t="s">
        <v>2184</v>
      </c>
      <c r="H203" s="708" t="s">
        <v>810</v>
      </c>
      <c r="I203" s="679">
        <v>6289797</v>
      </c>
      <c r="J203" s="679">
        <v>0</v>
      </c>
      <c r="K203" s="679">
        <v>0</v>
      </c>
      <c r="L203" s="679">
        <v>0</v>
      </c>
      <c r="M203" s="679">
        <v>0</v>
      </c>
      <c r="N203" s="679">
        <v>310500</v>
      </c>
      <c r="O203" s="679">
        <v>5979297</v>
      </c>
      <c r="P203" s="679">
        <v>89419.960419299998</v>
      </c>
      <c r="Q203" s="679">
        <v>587406.13728000002</v>
      </c>
      <c r="R203" s="697">
        <v>0.94573591000000001</v>
      </c>
      <c r="S203" s="697">
        <v>0.927543468831736</v>
      </c>
      <c r="T203" s="697">
        <v>0.51672421588683404</v>
      </c>
      <c r="U203" s="688"/>
      <c r="V203" s="679">
        <v>326848807.86000001</v>
      </c>
      <c r="W203" s="688"/>
      <c r="X203" s="697">
        <v>0</v>
      </c>
      <c r="Y203" s="688"/>
      <c r="Z203" s="688"/>
      <c r="AA203" s="688"/>
      <c r="AB203" s="697" t="s">
        <v>1954</v>
      </c>
      <c r="AC203" s="835"/>
      <c r="AD203" s="688"/>
    </row>
    <row r="204" spans="1:30" hidden="1">
      <c r="A204" s="515">
        <v>24</v>
      </c>
      <c r="B204" s="515" t="s">
        <v>974</v>
      </c>
      <c r="C204" s="688">
        <v>35</v>
      </c>
      <c r="D204" s="688" t="s">
        <v>978</v>
      </c>
      <c r="E204" s="688" t="s">
        <v>1820</v>
      </c>
      <c r="F204" s="688">
        <v>18</v>
      </c>
      <c r="G204" s="688" t="s">
        <v>2184</v>
      </c>
      <c r="H204" s="708" t="s">
        <v>979</v>
      </c>
      <c r="I204" s="679">
        <v>927832</v>
      </c>
      <c r="J204" s="679">
        <v>0</v>
      </c>
      <c r="K204" s="679">
        <v>0</v>
      </c>
      <c r="L204" s="679">
        <v>0</v>
      </c>
      <c r="M204" s="679">
        <v>0</v>
      </c>
      <c r="N204" s="679">
        <v>75000</v>
      </c>
      <c r="O204" s="679">
        <v>852832</v>
      </c>
      <c r="P204" s="679">
        <v>26915.377921200001</v>
      </c>
      <c r="Q204" s="679">
        <v>80805.831999999995</v>
      </c>
      <c r="R204" s="697">
        <v>0.13009904</v>
      </c>
      <c r="S204" s="697">
        <v>0.12759642257429715</v>
      </c>
      <c r="T204" s="697">
        <v>9.6884847777007996E-2</v>
      </c>
      <c r="U204" s="688"/>
      <c r="V204" s="679">
        <v>24839452.670000002</v>
      </c>
      <c r="W204" s="688"/>
      <c r="X204" s="697">
        <v>0</v>
      </c>
      <c r="Y204" s="688"/>
      <c r="Z204" s="688"/>
      <c r="AA204" s="688"/>
      <c r="AB204" s="697" t="s">
        <v>1954</v>
      </c>
      <c r="AC204" s="835"/>
      <c r="AD204" s="688"/>
    </row>
    <row r="205" spans="1:30" hidden="1">
      <c r="A205" s="515">
        <v>24</v>
      </c>
      <c r="B205" s="515" t="s">
        <v>974</v>
      </c>
      <c r="C205" s="688">
        <v>36</v>
      </c>
      <c r="D205" s="818" t="s">
        <v>1817</v>
      </c>
      <c r="E205" s="688" t="s">
        <v>1818</v>
      </c>
      <c r="F205" s="688">
        <v>18</v>
      </c>
      <c r="G205" s="688" t="s">
        <v>2184</v>
      </c>
      <c r="H205" s="708" t="s">
        <v>976</v>
      </c>
      <c r="I205" s="679">
        <v>5073775</v>
      </c>
      <c r="J205" s="679">
        <v>0</v>
      </c>
      <c r="K205" s="679">
        <v>0</v>
      </c>
      <c r="L205" s="679">
        <v>0</v>
      </c>
      <c r="M205" s="679">
        <v>0</v>
      </c>
      <c r="N205" s="679">
        <v>400000</v>
      </c>
      <c r="O205" s="679">
        <v>4673775</v>
      </c>
      <c r="P205" s="679">
        <v>7478.0396535999998</v>
      </c>
      <c r="Q205" s="679">
        <v>32996.851499999997</v>
      </c>
      <c r="R205" s="697">
        <v>5.3125609999999997E-2</v>
      </c>
      <c r="S205" s="697">
        <v>5.210366756220431E-2</v>
      </c>
      <c r="T205" s="697">
        <v>1.6924650248700001E-2</v>
      </c>
      <c r="U205" s="688"/>
      <c r="V205" s="679">
        <v>24207343.02</v>
      </c>
      <c r="W205" s="688"/>
      <c r="X205" s="697">
        <v>0</v>
      </c>
      <c r="Y205" s="688"/>
      <c r="Z205" s="688"/>
      <c r="AA205" s="688"/>
      <c r="AB205" s="697" t="s">
        <v>1954</v>
      </c>
      <c r="AC205" s="835"/>
      <c r="AD205" s="688"/>
    </row>
    <row r="206" spans="1:30" hidden="1">
      <c r="A206" s="515">
        <v>24</v>
      </c>
      <c r="B206" s="515" t="s">
        <v>974</v>
      </c>
      <c r="C206" s="688">
        <v>37</v>
      </c>
      <c r="D206" s="688" t="s">
        <v>977</v>
      </c>
      <c r="E206" s="688" t="s">
        <v>1819</v>
      </c>
      <c r="F206" s="688">
        <v>18</v>
      </c>
      <c r="G206" s="688" t="s">
        <v>2184</v>
      </c>
      <c r="H206" s="708" t="s">
        <v>811</v>
      </c>
      <c r="I206" s="679">
        <v>410390</v>
      </c>
      <c r="J206" s="679">
        <v>0</v>
      </c>
      <c r="K206" s="679">
        <v>0</v>
      </c>
      <c r="L206" s="679">
        <v>0</v>
      </c>
      <c r="M206" s="679">
        <v>0</v>
      </c>
      <c r="N206" s="679">
        <v>0</v>
      </c>
      <c r="O206" s="679">
        <v>410390</v>
      </c>
      <c r="P206" s="679">
        <v>6471.85</v>
      </c>
      <c r="Q206" s="679">
        <v>20330.720600000001</v>
      </c>
      <c r="R206" s="697">
        <v>3.2732879999999999E-2</v>
      </c>
      <c r="S206" s="697">
        <v>3.2103217709800555E-2</v>
      </c>
      <c r="T206" s="697">
        <v>0.24217714533225199</v>
      </c>
      <c r="U206" s="688"/>
      <c r="V206" s="679">
        <v>8522693</v>
      </c>
      <c r="W206" s="688"/>
      <c r="X206" s="697">
        <v>0</v>
      </c>
      <c r="Y206" s="688"/>
      <c r="Z206" s="688"/>
      <c r="AA206" s="688"/>
      <c r="AB206" s="697" t="s">
        <v>1954</v>
      </c>
      <c r="AC206" s="835"/>
      <c r="AD206" s="688"/>
    </row>
    <row r="207" spans="1:30" hidden="1">
      <c r="A207" s="515">
        <v>24</v>
      </c>
      <c r="B207" s="515" t="s">
        <v>974</v>
      </c>
      <c r="C207" s="688">
        <v>38</v>
      </c>
      <c r="D207" s="688" t="s">
        <v>1821</v>
      </c>
      <c r="E207" s="688" t="s">
        <v>1822</v>
      </c>
      <c r="F207" s="688">
        <v>18</v>
      </c>
      <c r="G207" s="688" t="s">
        <v>2184</v>
      </c>
      <c r="H207" s="708" t="s">
        <v>1823</v>
      </c>
      <c r="I207" s="679">
        <v>1024055</v>
      </c>
      <c r="J207" s="679">
        <v>0</v>
      </c>
      <c r="K207" s="679">
        <v>0</v>
      </c>
      <c r="L207" s="679">
        <v>0</v>
      </c>
      <c r="M207" s="679">
        <v>0</v>
      </c>
      <c r="N207" s="679">
        <v>50000</v>
      </c>
      <c r="O207" s="679">
        <v>974055</v>
      </c>
      <c r="P207" s="679">
        <v>16705.043564799998</v>
      </c>
      <c r="Q207" s="679">
        <v>28413.184350000003</v>
      </c>
      <c r="R207" s="697">
        <v>4.5745809999999998E-2</v>
      </c>
      <c r="S207" s="697">
        <v>4.4865829449092329E-2</v>
      </c>
      <c r="T207" s="697">
        <v>0.25643911481373499</v>
      </c>
      <c r="U207" s="688"/>
      <c r="V207" s="679" t="e">
        <v>#N/A</v>
      </c>
      <c r="W207" s="688"/>
      <c r="X207" s="697">
        <v>0</v>
      </c>
      <c r="Y207" s="688"/>
      <c r="Z207" s="688"/>
      <c r="AA207" s="688"/>
      <c r="AB207" s="697" t="e">
        <v>#N/A</v>
      </c>
      <c r="AC207" s="835"/>
      <c r="AD207" s="688"/>
    </row>
    <row r="208" spans="1:30" hidden="1">
      <c r="A208" s="515">
        <v>24</v>
      </c>
      <c r="B208" s="515" t="s">
        <v>974</v>
      </c>
      <c r="C208" s="688">
        <v>39</v>
      </c>
      <c r="D208" s="688" t="s">
        <v>1341</v>
      </c>
      <c r="E208" s="688" t="s">
        <v>1824</v>
      </c>
      <c r="F208" s="688">
        <v>18</v>
      </c>
      <c r="G208" s="688" t="s">
        <v>2184</v>
      </c>
      <c r="H208" s="708" t="s">
        <v>812</v>
      </c>
      <c r="I208" s="679">
        <v>866000</v>
      </c>
      <c r="J208" s="679">
        <v>0</v>
      </c>
      <c r="K208" s="679">
        <v>0</v>
      </c>
      <c r="L208" s="679">
        <v>0</v>
      </c>
      <c r="M208" s="679">
        <v>0</v>
      </c>
      <c r="N208" s="679">
        <v>6000</v>
      </c>
      <c r="O208" s="679">
        <v>860000</v>
      </c>
      <c r="P208" s="679">
        <v>8600</v>
      </c>
      <c r="Q208" s="679">
        <v>48160</v>
      </c>
      <c r="R208" s="697">
        <v>7.7538590000000004E-2</v>
      </c>
      <c r="S208" s="697">
        <v>7.6047032238689805E-2</v>
      </c>
      <c r="T208" s="697">
        <v>0.23411113582284199</v>
      </c>
      <c r="U208" s="688"/>
      <c r="V208" s="679" t="e">
        <v>#N/A</v>
      </c>
      <c r="W208" s="688"/>
      <c r="X208" s="697">
        <v>0</v>
      </c>
      <c r="Y208" s="688"/>
      <c r="Z208" s="688"/>
      <c r="AA208" s="688"/>
      <c r="AB208" s="697" t="e">
        <v>#N/A</v>
      </c>
      <c r="AC208" s="835"/>
      <c r="AD208" s="688"/>
    </row>
    <row r="209" spans="1:30" hidden="1">
      <c r="A209" s="515">
        <v>24</v>
      </c>
      <c r="B209" s="515" t="s">
        <v>974</v>
      </c>
      <c r="C209" s="688">
        <v>40</v>
      </c>
      <c r="D209" s="688" t="s">
        <v>1342</v>
      </c>
      <c r="E209" s="688" t="s">
        <v>1825</v>
      </c>
      <c r="F209" s="688">
        <v>18</v>
      </c>
      <c r="G209" s="688" t="s">
        <v>2184</v>
      </c>
      <c r="H209" s="708" t="s">
        <v>813</v>
      </c>
      <c r="I209" s="679">
        <v>256117</v>
      </c>
      <c r="J209" s="679">
        <v>0</v>
      </c>
      <c r="K209" s="679">
        <v>0</v>
      </c>
      <c r="L209" s="679">
        <v>0</v>
      </c>
      <c r="M209" s="679">
        <v>0</v>
      </c>
      <c r="N209" s="679">
        <v>0</v>
      </c>
      <c r="O209" s="679">
        <v>256117</v>
      </c>
      <c r="P209" s="679">
        <v>4225.9305000000004</v>
      </c>
      <c r="Q209" s="679">
        <v>8567.1136500000011</v>
      </c>
      <c r="R209" s="697">
        <v>1.379323E-2</v>
      </c>
      <c r="S209" s="697">
        <v>1.352789800527553E-2</v>
      </c>
      <c r="T209" s="697">
        <v>1.3414885816048601</v>
      </c>
      <c r="U209" s="688"/>
      <c r="V209" s="679">
        <v>2179560.2999999998</v>
      </c>
      <c r="W209" s="688"/>
      <c r="X209" s="697">
        <v>0</v>
      </c>
      <c r="Y209" s="688"/>
      <c r="Z209" s="688"/>
      <c r="AA209" s="688"/>
      <c r="AB209" s="697" t="s">
        <v>1954</v>
      </c>
      <c r="AC209" s="835"/>
      <c r="AD209" s="688"/>
    </row>
    <row r="210" spans="1:30" hidden="1">
      <c r="C210" s="688"/>
      <c r="D210" s="688"/>
      <c r="E210" s="688"/>
      <c r="F210" s="688"/>
      <c r="G210" s="701" t="s">
        <v>2185</v>
      </c>
      <c r="H210" s="710"/>
      <c r="I210" s="492">
        <v>14847966</v>
      </c>
      <c r="J210" s="492">
        <v>0</v>
      </c>
      <c r="K210" s="492">
        <v>0</v>
      </c>
      <c r="L210" s="492">
        <v>0</v>
      </c>
      <c r="M210" s="649">
        <v>0</v>
      </c>
      <c r="N210" s="492">
        <v>841500</v>
      </c>
      <c r="O210" s="492">
        <v>14006466</v>
      </c>
      <c r="P210" s="492">
        <v>159816.2020589</v>
      </c>
      <c r="Q210" s="492">
        <v>806679.83938000002</v>
      </c>
      <c r="R210" s="493">
        <v>1.2987710699999999</v>
      </c>
      <c r="S210" s="493">
        <v>1.2737875363710958</v>
      </c>
      <c r="T210" s="626"/>
      <c r="U210" s="688"/>
      <c r="V210" s="679" t="e">
        <v>#N/A</v>
      </c>
      <c r="W210" s="688">
        <v>0</v>
      </c>
      <c r="X210" s="697">
        <v>0</v>
      </c>
      <c r="Y210" s="688">
        <v>0</v>
      </c>
      <c r="Z210" s="688">
        <v>0</v>
      </c>
      <c r="AA210" s="688">
        <v>0</v>
      </c>
      <c r="AB210" s="697" t="e">
        <v>#N/A</v>
      </c>
      <c r="AC210" s="835">
        <v>0</v>
      </c>
      <c r="AD210" s="688">
        <v>0</v>
      </c>
    </row>
    <row r="211" spans="1:30" hidden="1">
      <c r="C211" s="688"/>
      <c r="D211" s="688"/>
      <c r="E211" s="688"/>
      <c r="F211" s="688"/>
      <c r="G211" s="701"/>
      <c r="H211" s="693" t="s">
        <v>2186</v>
      </c>
      <c r="I211" s="625"/>
      <c r="J211" s="625"/>
      <c r="K211" s="625"/>
      <c r="L211" s="625"/>
      <c r="M211" s="679"/>
      <c r="N211" s="625"/>
      <c r="O211" s="625"/>
      <c r="P211" s="625"/>
      <c r="Q211" s="625"/>
      <c r="R211" s="626"/>
      <c r="S211" s="626"/>
      <c r="T211" s="626"/>
      <c r="U211" s="688"/>
      <c r="V211" s="679"/>
      <c r="W211" s="688"/>
      <c r="X211" s="697"/>
      <c r="Y211" s="688"/>
      <c r="Z211" s="688"/>
      <c r="AA211" s="688"/>
      <c r="AB211" s="697"/>
      <c r="AC211" s="835"/>
      <c r="AD211" s="688"/>
    </row>
    <row r="212" spans="1:30" hidden="1">
      <c r="A212" s="515">
        <v>25</v>
      </c>
      <c r="B212" s="515" t="s">
        <v>982</v>
      </c>
      <c r="C212" s="688">
        <v>41</v>
      </c>
      <c r="D212" s="688" t="s">
        <v>1023</v>
      </c>
      <c r="E212" s="688" t="s">
        <v>1602</v>
      </c>
      <c r="F212" s="688">
        <v>19</v>
      </c>
      <c r="G212" s="688" t="s">
        <v>2186</v>
      </c>
      <c r="H212" s="708" t="s">
        <v>609</v>
      </c>
      <c r="I212" s="679">
        <v>55229</v>
      </c>
      <c r="J212" s="679">
        <v>0</v>
      </c>
      <c r="K212" s="679">
        <v>0</v>
      </c>
      <c r="L212" s="679">
        <v>0</v>
      </c>
      <c r="M212" s="679">
        <v>0</v>
      </c>
      <c r="N212" s="679">
        <v>0</v>
      </c>
      <c r="O212" s="679">
        <v>55229</v>
      </c>
      <c r="P212" s="679">
        <v>14920.147072799999</v>
      </c>
      <c r="Q212" s="679">
        <v>27628.307250000002</v>
      </c>
      <c r="R212" s="697">
        <v>4.4482140000000003E-2</v>
      </c>
      <c r="S212" s="697">
        <v>4.3626469521203845E-2</v>
      </c>
      <c r="T212" s="697">
        <v>6.6585889274691307E-2</v>
      </c>
      <c r="U212" s="688"/>
      <c r="V212" s="679" t="e">
        <v>#N/A</v>
      </c>
      <c r="W212" s="688"/>
      <c r="X212" s="697">
        <v>0</v>
      </c>
      <c r="Y212" s="688"/>
      <c r="Z212" s="688"/>
      <c r="AA212" s="688"/>
      <c r="AB212" s="697" t="e">
        <v>#N/A</v>
      </c>
      <c r="AC212" s="835"/>
      <c r="AD212" s="688"/>
    </row>
    <row r="213" spans="1:30" hidden="1">
      <c r="A213" s="515">
        <v>25</v>
      </c>
      <c r="B213" s="515" t="s">
        <v>982</v>
      </c>
      <c r="C213" s="688">
        <v>42</v>
      </c>
      <c r="D213" s="688" t="s">
        <v>1024</v>
      </c>
      <c r="E213" s="688" t="s">
        <v>1606</v>
      </c>
      <c r="F213" s="688">
        <v>19</v>
      </c>
      <c r="G213" s="688" t="s">
        <v>2186</v>
      </c>
      <c r="H213" s="708" t="s">
        <v>1420</v>
      </c>
      <c r="I213" s="679">
        <v>1445033</v>
      </c>
      <c r="J213" s="679">
        <v>0</v>
      </c>
      <c r="K213" s="679">
        <v>0</v>
      </c>
      <c r="L213" s="679">
        <v>0</v>
      </c>
      <c r="M213" s="679">
        <v>0</v>
      </c>
      <c r="N213" s="679">
        <v>8000</v>
      </c>
      <c r="O213" s="679">
        <v>1437033</v>
      </c>
      <c r="P213" s="679">
        <v>33750.723069300002</v>
      </c>
      <c r="Q213" s="679">
        <v>128758.1568</v>
      </c>
      <c r="R213" s="697">
        <v>0.20730327000000001</v>
      </c>
      <c r="S213" s="697">
        <v>0.20331552535639277</v>
      </c>
      <c r="T213" s="697">
        <v>6.3473189045936298</v>
      </c>
      <c r="U213" s="688"/>
      <c r="V213" s="679" t="e">
        <v>#N/A</v>
      </c>
      <c r="W213" s="688"/>
      <c r="X213" s="697">
        <v>0</v>
      </c>
      <c r="Y213" s="688"/>
      <c r="Z213" s="688"/>
      <c r="AA213" s="688"/>
      <c r="AB213" s="697" t="e">
        <v>#N/A</v>
      </c>
      <c r="AC213" s="835"/>
      <c r="AD213" s="688"/>
    </row>
    <row r="214" spans="1:30" hidden="1">
      <c r="A214" s="515">
        <v>25</v>
      </c>
      <c r="B214" s="515" t="s">
        <v>982</v>
      </c>
      <c r="C214" s="688">
        <v>43</v>
      </c>
      <c r="D214" s="688" t="s">
        <v>875</v>
      </c>
      <c r="E214" s="688" t="s">
        <v>1605</v>
      </c>
      <c r="F214" s="688">
        <v>19</v>
      </c>
      <c r="G214" s="688" t="s">
        <v>2186</v>
      </c>
      <c r="H214" s="708" t="s">
        <v>876</v>
      </c>
      <c r="I214" s="679">
        <v>20215015</v>
      </c>
      <c r="J214" s="679">
        <v>0</v>
      </c>
      <c r="K214" s="679">
        <v>0</v>
      </c>
      <c r="L214" s="679">
        <v>0</v>
      </c>
      <c r="M214" s="679">
        <v>0</v>
      </c>
      <c r="N214" s="679">
        <v>0</v>
      </c>
      <c r="O214" s="679">
        <v>20215015</v>
      </c>
      <c r="P214" s="679">
        <v>1300763.8262527999</v>
      </c>
      <c r="Q214" s="679">
        <v>5829808.1758500002</v>
      </c>
      <c r="R214" s="697">
        <v>9.3861105699999996</v>
      </c>
      <c r="S214" s="697">
        <v>9.2055566921561951</v>
      </c>
      <c r="T214" s="697">
        <v>7.4405830409307203</v>
      </c>
      <c r="U214" s="688"/>
      <c r="V214" s="679" t="e">
        <v>#N/A</v>
      </c>
      <c r="W214" s="688"/>
      <c r="X214" s="697">
        <v>0</v>
      </c>
      <c r="Y214" s="688"/>
      <c r="Z214" s="688"/>
      <c r="AA214" s="688"/>
      <c r="AB214" s="697" t="e">
        <v>#N/A</v>
      </c>
      <c r="AC214" s="835"/>
      <c r="AD214" s="688"/>
    </row>
    <row r="215" spans="1:30" hidden="1">
      <c r="A215" s="515">
        <v>25</v>
      </c>
      <c r="B215" s="515" t="s">
        <v>982</v>
      </c>
      <c r="C215" s="688">
        <v>44</v>
      </c>
      <c r="D215" s="491" t="s">
        <v>2244</v>
      </c>
      <c r="E215" s="706" t="s">
        <v>2245</v>
      </c>
      <c r="F215" s="688">
        <v>19</v>
      </c>
      <c r="G215" s="688" t="s">
        <v>2186</v>
      </c>
      <c r="H215" s="708" t="s">
        <v>2246</v>
      </c>
      <c r="I215" s="679">
        <v>25</v>
      </c>
      <c r="J215" s="679">
        <v>0</v>
      </c>
      <c r="K215" s="679">
        <v>0</v>
      </c>
      <c r="L215" s="679">
        <v>0</v>
      </c>
      <c r="M215" s="679">
        <v>0</v>
      </c>
      <c r="N215" s="679">
        <v>0</v>
      </c>
      <c r="O215" s="679">
        <v>25</v>
      </c>
      <c r="P215" s="679">
        <v>1E-3</v>
      </c>
      <c r="Q215" s="679">
        <v>4.8962500000000002</v>
      </c>
      <c r="R215" s="697">
        <v>7.8800000000000008E-6</v>
      </c>
      <c r="S215" s="697">
        <v>7.7314219601055838E-6</v>
      </c>
      <c r="T215" s="697">
        <v>2.92022301159094E-5</v>
      </c>
      <c r="U215" s="688"/>
      <c r="V215" s="679" t="e">
        <v>#N/A</v>
      </c>
      <c r="W215" s="688"/>
      <c r="X215" s="697">
        <v>0</v>
      </c>
      <c r="Y215" s="688"/>
      <c r="Z215" s="688"/>
      <c r="AA215" s="688"/>
      <c r="AB215" s="697"/>
      <c r="AC215" s="835"/>
      <c r="AD215" s="688"/>
    </row>
    <row r="216" spans="1:30" hidden="1">
      <c r="A216" s="515">
        <v>25</v>
      </c>
      <c r="B216" s="515" t="s">
        <v>982</v>
      </c>
      <c r="C216" s="688">
        <v>45</v>
      </c>
      <c r="D216" s="688" t="s">
        <v>983</v>
      </c>
      <c r="E216" s="688" t="s">
        <v>1577</v>
      </c>
      <c r="F216" s="688">
        <v>19</v>
      </c>
      <c r="G216" s="688" t="s">
        <v>2186</v>
      </c>
      <c r="H216" s="708" t="s">
        <v>814</v>
      </c>
      <c r="I216" s="679">
        <v>19513012</v>
      </c>
      <c r="J216" s="679">
        <v>0</v>
      </c>
      <c r="K216" s="679">
        <v>0</v>
      </c>
      <c r="L216" s="679">
        <v>0</v>
      </c>
      <c r="M216" s="679">
        <v>0</v>
      </c>
      <c r="N216" s="679">
        <v>0</v>
      </c>
      <c r="O216" s="679">
        <v>19513012</v>
      </c>
      <c r="P216" s="679">
        <v>109282.04531839999</v>
      </c>
      <c r="Q216" s="679">
        <v>613293.96716</v>
      </c>
      <c r="R216" s="697">
        <v>0.98741584999999998</v>
      </c>
      <c r="S216" s="697">
        <v>0.96842163813144688</v>
      </c>
      <c r="T216" s="697">
        <v>3.0767110163940798</v>
      </c>
      <c r="U216" s="688"/>
      <c r="V216" s="679" t="e">
        <v>#N/A</v>
      </c>
      <c r="W216" s="688"/>
      <c r="X216" s="697">
        <v>0</v>
      </c>
      <c r="Y216" s="688"/>
      <c r="Z216" s="688"/>
      <c r="AA216" s="688"/>
      <c r="AB216" s="697" t="e">
        <v>#N/A</v>
      </c>
      <c r="AC216" s="835"/>
      <c r="AD216" s="688"/>
    </row>
    <row r="217" spans="1:30" hidden="1">
      <c r="A217" s="515">
        <v>25</v>
      </c>
      <c r="B217" s="515" t="s">
        <v>982</v>
      </c>
      <c r="C217" s="688">
        <v>46</v>
      </c>
      <c r="D217" s="688" t="s">
        <v>984</v>
      </c>
      <c r="E217" s="688" t="s">
        <v>1578</v>
      </c>
      <c r="F217" s="688">
        <v>19</v>
      </c>
      <c r="G217" s="688" t="s">
        <v>2186</v>
      </c>
      <c r="H217" s="708" t="s">
        <v>815</v>
      </c>
      <c r="I217" s="679">
        <v>10696823</v>
      </c>
      <c r="J217" s="679">
        <v>0</v>
      </c>
      <c r="K217" s="679">
        <v>0</v>
      </c>
      <c r="L217" s="679">
        <v>0</v>
      </c>
      <c r="M217" s="679">
        <v>0</v>
      </c>
      <c r="N217" s="679">
        <v>3900000</v>
      </c>
      <c r="O217" s="679">
        <v>6796823</v>
      </c>
      <c r="P217" s="679">
        <v>54419.445237</v>
      </c>
      <c r="Q217" s="679">
        <v>252026.19683999999</v>
      </c>
      <c r="R217" s="697">
        <v>0.40576733999999998</v>
      </c>
      <c r="S217" s="697">
        <v>0.39796188363965657</v>
      </c>
      <c r="T217" s="697">
        <v>0.77156277258545702</v>
      </c>
      <c r="U217" s="688"/>
      <c r="V217" s="679">
        <v>32810056.75</v>
      </c>
      <c r="W217" s="688"/>
      <c r="X217" s="697">
        <v>0</v>
      </c>
      <c r="Y217" s="688"/>
      <c r="Z217" s="688"/>
      <c r="AA217" s="688"/>
      <c r="AB217" s="697" t="s">
        <v>1954</v>
      </c>
      <c r="AC217" s="835"/>
      <c r="AD217" s="688"/>
    </row>
    <row r="218" spans="1:30" hidden="1">
      <c r="C218" s="688"/>
      <c r="D218" s="688"/>
      <c r="E218" s="688"/>
      <c r="F218" s="688"/>
      <c r="G218" s="701" t="s">
        <v>2187</v>
      </c>
      <c r="H218" s="710"/>
      <c r="I218" s="492">
        <v>51925137</v>
      </c>
      <c r="J218" s="492">
        <v>0</v>
      </c>
      <c r="K218" s="492">
        <v>0</v>
      </c>
      <c r="L218" s="492">
        <v>0</v>
      </c>
      <c r="M218" s="649">
        <v>0</v>
      </c>
      <c r="N218" s="492">
        <v>3908000</v>
      </c>
      <c r="O218" s="492">
        <v>48017137</v>
      </c>
      <c r="P218" s="492">
        <v>1513136.1879502998</v>
      </c>
      <c r="Q218" s="492">
        <v>6851519.7001500009</v>
      </c>
      <c r="R218" s="493">
        <v>11.03108705</v>
      </c>
      <c r="S218" s="493">
        <v>10.818889940226855</v>
      </c>
      <c r="T218" s="626"/>
      <c r="U218" s="688"/>
      <c r="V218" s="679" t="e">
        <v>#N/A</v>
      </c>
      <c r="W218" s="688">
        <v>0</v>
      </c>
      <c r="X218" s="697">
        <v>0</v>
      </c>
      <c r="Y218" s="688">
        <v>0</v>
      </c>
      <c r="Z218" s="688">
        <v>0</v>
      </c>
      <c r="AA218" s="688">
        <v>0</v>
      </c>
      <c r="AB218" s="697" t="e">
        <v>#N/A</v>
      </c>
      <c r="AC218" s="835">
        <v>0</v>
      </c>
      <c r="AD218" s="688">
        <v>0</v>
      </c>
    </row>
    <row r="219" spans="1:30" hidden="1">
      <c r="C219" s="688"/>
      <c r="D219" s="688"/>
      <c r="E219" s="688"/>
      <c r="F219" s="688"/>
      <c r="G219" s="701"/>
      <c r="H219" s="693" t="s">
        <v>2188</v>
      </c>
      <c r="I219" s="625"/>
      <c r="J219" s="625"/>
      <c r="K219" s="625"/>
      <c r="L219" s="625"/>
      <c r="M219" s="679"/>
      <c r="N219" s="625"/>
      <c r="O219" s="625"/>
      <c r="P219" s="625"/>
      <c r="Q219" s="625"/>
      <c r="R219" s="626"/>
      <c r="S219" s="626"/>
      <c r="T219" s="626"/>
      <c r="U219" s="688"/>
      <c r="V219" s="679"/>
      <c r="W219" s="688"/>
      <c r="X219" s="697"/>
      <c r="Y219" s="688"/>
      <c r="Z219" s="688"/>
      <c r="AA219" s="688"/>
      <c r="AB219" s="697"/>
      <c r="AC219" s="835"/>
      <c r="AD219" s="688"/>
    </row>
    <row r="220" spans="1:30" hidden="1">
      <c r="A220" s="515">
        <v>2</v>
      </c>
      <c r="B220" s="515" t="s">
        <v>867</v>
      </c>
      <c r="C220" s="688">
        <v>47</v>
      </c>
      <c r="D220" s="818" t="s">
        <v>1419</v>
      </c>
      <c r="E220" s="688" t="s">
        <v>1603</v>
      </c>
      <c r="F220" s="688">
        <v>20</v>
      </c>
      <c r="G220" s="688" t="s">
        <v>2188</v>
      </c>
      <c r="H220" s="708" t="s">
        <v>2049</v>
      </c>
      <c r="I220" s="679">
        <v>4208974</v>
      </c>
      <c r="J220" s="679">
        <v>0</v>
      </c>
      <c r="K220" s="679">
        <v>0</v>
      </c>
      <c r="L220" s="679">
        <v>0</v>
      </c>
      <c r="M220" s="679">
        <v>0</v>
      </c>
      <c r="N220" s="679">
        <v>482600</v>
      </c>
      <c r="O220" s="679">
        <v>3726374</v>
      </c>
      <c r="P220" s="679">
        <v>140619.92284119999</v>
      </c>
      <c r="Q220" s="679">
        <v>1353344.50932</v>
      </c>
      <c r="R220" s="697">
        <v>2.1789123799999999</v>
      </c>
      <c r="S220" s="697">
        <v>2.1369982045330538</v>
      </c>
      <c r="T220" s="697">
        <v>3.3799310657596302</v>
      </c>
      <c r="U220" s="688"/>
      <c r="V220" s="679">
        <v>128895533.40000001</v>
      </c>
      <c r="W220" s="688"/>
      <c r="X220" s="697">
        <v>0</v>
      </c>
      <c r="Y220" s="688"/>
      <c r="Z220" s="688"/>
      <c r="AA220" s="688"/>
      <c r="AB220" s="697" t="s">
        <v>1954</v>
      </c>
      <c r="AC220" s="835"/>
      <c r="AD220" s="688"/>
    </row>
    <row r="221" spans="1:30" hidden="1">
      <c r="A221" s="515">
        <v>2</v>
      </c>
      <c r="B221" s="515" t="s">
        <v>867</v>
      </c>
      <c r="C221" s="688">
        <v>48</v>
      </c>
      <c r="D221" s="688" t="s">
        <v>870</v>
      </c>
      <c r="E221" s="688" t="s">
        <v>1531</v>
      </c>
      <c r="F221" s="688">
        <v>20</v>
      </c>
      <c r="G221" s="688" t="s">
        <v>2188</v>
      </c>
      <c r="H221" s="708" t="s">
        <v>871</v>
      </c>
      <c r="I221" s="679">
        <v>1576743</v>
      </c>
      <c r="J221" s="679">
        <v>0</v>
      </c>
      <c r="K221" s="679">
        <v>0</v>
      </c>
      <c r="L221" s="679">
        <v>0</v>
      </c>
      <c r="M221" s="679">
        <v>0</v>
      </c>
      <c r="N221" s="679">
        <v>493100</v>
      </c>
      <c r="O221" s="679">
        <v>1083643</v>
      </c>
      <c r="P221" s="679">
        <v>100049.3097772</v>
      </c>
      <c r="Q221" s="679">
        <v>135097.77280999999</v>
      </c>
      <c r="R221" s="697">
        <v>0.21751018</v>
      </c>
      <c r="S221" s="697">
        <v>0.21332609394221885</v>
      </c>
      <c r="T221" s="697">
        <v>2.5195560102790799E-2</v>
      </c>
      <c r="U221" s="688"/>
      <c r="V221" s="679">
        <v>232575954.06999999</v>
      </c>
      <c r="W221" s="688"/>
      <c r="X221" s="697">
        <v>0</v>
      </c>
      <c r="Y221" s="688"/>
      <c r="Z221" s="688"/>
      <c r="AA221" s="688"/>
      <c r="AB221" s="697" t="s">
        <v>1954</v>
      </c>
      <c r="AC221" s="835"/>
      <c r="AD221" s="688"/>
    </row>
    <row r="222" spans="1:30" hidden="1">
      <c r="A222" s="515">
        <v>2</v>
      </c>
      <c r="B222" s="515" t="s">
        <v>867</v>
      </c>
      <c r="C222" s="688">
        <v>49</v>
      </c>
      <c r="D222" s="688" t="s">
        <v>872</v>
      </c>
      <c r="E222" s="688" t="s">
        <v>1532</v>
      </c>
      <c r="F222" s="688">
        <v>20</v>
      </c>
      <c r="G222" s="688" t="s">
        <v>2188</v>
      </c>
      <c r="H222" s="708" t="s">
        <v>613</v>
      </c>
      <c r="I222" s="679">
        <v>1862422</v>
      </c>
      <c r="J222" s="679">
        <v>0</v>
      </c>
      <c r="K222" s="679">
        <v>0</v>
      </c>
      <c r="L222" s="679">
        <v>0</v>
      </c>
      <c r="M222" s="679">
        <v>0</v>
      </c>
      <c r="N222" s="679">
        <v>654800</v>
      </c>
      <c r="O222" s="679">
        <v>1207622</v>
      </c>
      <c r="P222" s="679">
        <v>272832.5043496</v>
      </c>
      <c r="Q222" s="679">
        <v>354956.33445999998</v>
      </c>
      <c r="R222" s="697">
        <v>0.57148697000000004</v>
      </c>
      <c r="S222" s="697">
        <v>0.56049368376259923</v>
      </c>
      <c r="T222" s="697">
        <v>0.510523327607876</v>
      </c>
      <c r="U222" s="688"/>
      <c r="V222" s="679">
        <v>320493800.41000003</v>
      </c>
      <c r="W222" s="688"/>
      <c r="X222" s="697">
        <v>0</v>
      </c>
      <c r="Y222" s="688"/>
      <c r="Z222" s="688"/>
      <c r="AA222" s="688"/>
      <c r="AB222" s="697" t="s">
        <v>1954</v>
      </c>
      <c r="AC222" s="835"/>
      <c r="AD222" s="688"/>
    </row>
    <row r="223" spans="1:30" hidden="1">
      <c r="A223" s="515">
        <v>2</v>
      </c>
      <c r="B223" s="515" t="s">
        <v>867</v>
      </c>
      <c r="C223" s="688">
        <v>50</v>
      </c>
      <c r="D223" s="688" t="s">
        <v>873</v>
      </c>
      <c r="E223" s="688" t="s">
        <v>1534</v>
      </c>
      <c r="F223" s="688">
        <v>20</v>
      </c>
      <c r="G223" s="688" t="s">
        <v>2188</v>
      </c>
      <c r="H223" s="708" t="s">
        <v>614</v>
      </c>
      <c r="I223" s="679">
        <v>3313274</v>
      </c>
      <c r="J223" s="679">
        <v>0</v>
      </c>
      <c r="K223" s="679">
        <v>0</v>
      </c>
      <c r="L223" s="679">
        <v>0</v>
      </c>
      <c r="M223" s="679">
        <v>0</v>
      </c>
      <c r="N223" s="679">
        <v>992100</v>
      </c>
      <c r="O223" s="679">
        <v>2321174</v>
      </c>
      <c r="P223" s="679">
        <v>229567.5648807</v>
      </c>
      <c r="Q223" s="679">
        <v>276544.67035999999</v>
      </c>
      <c r="R223" s="697">
        <v>0.44524258</v>
      </c>
      <c r="S223" s="697">
        <v>0.43667777122725837</v>
      </c>
      <c r="T223" s="697">
        <v>0.11772357027555</v>
      </c>
      <c r="U223" s="688"/>
      <c r="V223" s="679">
        <v>124517157.06999999</v>
      </c>
      <c r="W223" s="688"/>
      <c r="X223" s="697">
        <v>0</v>
      </c>
      <c r="Y223" s="688"/>
      <c r="Z223" s="688"/>
      <c r="AA223" s="688"/>
      <c r="AB223" s="697" t="s">
        <v>1954</v>
      </c>
      <c r="AC223" s="835"/>
      <c r="AD223" s="688"/>
    </row>
    <row r="224" spans="1:30" hidden="1">
      <c r="C224" s="688"/>
      <c r="D224" s="688"/>
      <c r="E224" s="688"/>
      <c r="F224" s="688"/>
      <c r="G224" s="701" t="s">
        <v>2189</v>
      </c>
      <c r="H224" s="710"/>
      <c r="I224" s="492">
        <v>10961413</v>
      </c>
      <c r="J224" s="492">
        <v>0</v>
      </c>
      <c r="K224" s="492">
        <v>0</v>
      </c>
      <c r="L224" s="492">
        <v>0</v>
      </c>
      <c r="M224" s="649">
        <v>0</v>
      </c>
      <c r="N224" s="492">
        <v>2622600</v>
      </c>
      <c r="O224" s="492">
        <v>8338813</v>
      </c>
      <c r="P224" s="492">
        <v>743069.30184870004</v>
      </c>
      <c r="Q224" s="492">
        <v>2119943.2869500001</v>
      </c>
      <c r="R224" s="493">
        <v>3.41315211</v>
      </c>
      <c r="S224" s="493">
        <v>3.3474957534651302</v>
      </c>
      <c r="T224" s="626"/>
      <c r="U224" s="688"/>
      <c r="V224" s="679">
        <v>806482444.95000005</v>
      </c>
      <c r="W224" s="688">
        <v>0</v>
      </c>
      <c r="X224" s="697">
        <v>0</v>
      </c>
      <c r="Y224" s="688">
        <v>0</v>
      </c>
      <c r="Z224" s="688">
        <v>0</v>
      </c>
      <c r="AA224" s="688">
        <v>0</v>
      </c>
      <c r="AB224" s="697">
        <v>0</v>
      </c>
      <c r="AC224" s="835">
        <v>0</v>
      </c>
      <c r="AD224" s="688">
        <v>0</v>
      </c>
    </row>
    <row r="225" spans="1:30" hidden="1">
      <c r="C225" s="688"/>
      <c r="D225" s="688"/>
      <c r="E225" s="688"/>
      <c r="F225" s="688"/>
      <c r="G225" s="701"/>
      <c r="H225" s="693" t="s">
        <v>2303</v>
      </c>
      <c r="I225" s="625"/>
      <c r="J225" s="625"/>
      <c r="K225" s="625"/>
      <c r="L225" s="625"/>
      <c r="M225" s="679"/>
      <c r="N225" s="625"/>
      <c r="O225" s="625"/>
      <c r="P225" s="625"/>
      <c r="Q225" s="625"/>
      <c r="R225" s="626"/>
      <c r="S225" s="626"/>
      <c r="T225" s="626"/>
      <c r="U225" s="688"/>
      <c r="V225" s="679"/>
      <c r="W225" s="688"/>
      <c r="X225" s="697"/>
      <c r="Y225" s="688"/>
      <c r="Z225" s="688"/>
      <c r="AA225" s="688"/>
      <c r="AB225" s="697"/>
      <c r="AC225" s="835"/>
      <c r="AD225" s="688"/>
    </row>
    <row r="226" spans="1:30" hidden="1">
      <c r="A226" s="515">
        <v>5</v>
      </c>
      <c r="B226" s="515" t="s">
        <v>894</v>
      </c>
      <c r="C226" s="688">
        <v>51</v>
      </c>
      <c r="D226" s="818" t="s">
        <v>1424</v>
      </c>
      <c r="E226" s="688" t="s">
        <v>1631</v>
      </c>
      <c r="F226" s="688">
        <v>21</v>
      </c>
      <c r="G226" s="688" t="s">
        <v>2303</v>
      </c>
      <c r="H226" s="708" t="s">
        <v>1425</v>
      </c>
      <c r="I226" s="866">
        <v>392388</v>
      </c>
      <c r="J226" s="679">
        <v>0</v>
      </c>
      <c r="K226" s="679">
        <v>0</v>
      </c>
      <c r="L226" s="679">
        <v>0</v>
      </c>
      <c r="M226" s="679">
        <v>0</v>
      </c>
      <c r="N226" s="679">
        <v>210000</v>
      </c>
      <c r="O226" s="679">
        <v>182388</v>
      </c>
      <c r="P226" s="679">
        <v>1289.4830938</v>
      </c>
      <c r="Q226" s="679">
        <v>1424.45028</v>
      </c>
      <c r="R226" s="697">
        <v>2.2933900000000002E-3</v>
      </c>
      <c r="S226" s="697">
        <v>2.2492777484545414E-3</v>
      </c>
      <c r="T226" s="697">
        <v>6.7411120683824294E-2</v>
      </c>
      <c r="U226" s="688"/>
      <c r="V226" s="679" t="e">
        <v>#N/A</v>
      </c>
      <c r="W226" s="688"/>
      <c r="X226" s="697">
        <v>0</v>
      </c>
      <c r="Y226" s="688"/>
      <c r="Z226" s="688"/>
      <c r="AA226" s="688"/>
      <c r="AB226" s="697" t="e">
        <v>#N/A</v>
      </c>
      <c r="AC226" s="835"/>
      <c r="AD226" s="688"/>
    </row>
    <row r="227" spans="1:30" hidden="1">
      <c r="A227" s="515">
        <v>5</v>
      </c>
      <c r="B227" s="515" t="s">
        <v>894</v>
      </c>
      <c r="C227" s="688">
        <v>52</v>
      </c>
      <c r="D227" s="818" t="s">
        <v>1426</v>
      </c>
      <c r="E227" s="840" t="s">
        <v>1632</v>
      </c>
      <c r="F227" s="688">
        <v>21</v>
      </c>
      <c r="G227" s="688" t="s">
        <v>2303</v>
      </c>
      <c r="H227" s="708" t="s">
        <v>1427</v>
      </c>
      <c r="I227" s="866">
        <v>121208</v>
      </c>
      <c r="J227" s="679">
        <v>0</v>
      </c>
      <c r="K227" s="679">
        <v>0</v>
      </c>
      <c r="L227" s="679">
        <v>0</v>
      </c>
      <c r="M227" s="679">
        <v>0</v>
      </c>
      <c r="N227" s="679">
        <v>0</v>
      </c>
      <c r="O227" s="679">
        <v>121208</v>
      </c>
      <c r="P227" s="679">
        <v>0</v>
      </c>
      <c r="Q227" s="679">
        <v>888.45464000000004</v>
      </c>
      <c r="R227" s="697">
        <v>1.4304299999999999E-3</v>
      </c>
      <c r="S227" s="697">
        <v>1.4029140085276897E-3</v>
      </c>
      <c r="T227" s="697">
        <v>0.16545066633178299</v>
      </c>
      <c r="U227" s="688"/>
      <c r="V227" s="679" t="e">
        <v>#N/A</v>
      </c>
      <c r="W227" s="688"/>
      <c r="X227" s="697">
        <v>0</v>
      </c>
      <c r="Y227" s="688"/>
      <c r="Z227" s="688"/>
      <c r="AA227" s="688"/>
      <c r="AB227" s="697" t="e">
        <v>#N/A</v>
      </c>
      <c r="AC227" s="835"/>
      <c r="AD227" s="688"/>
    </row>
    <row r="228" spans="1:30" hidden="1">
      <c r="A228" s="515">
        <v>9</v>
      </c>
      <c r="B228" s="515" t="s">
        <v>914</v>
      </c>
      <c r="C228" s="688">
        <v>53</v>
      </c>
      <c r="D228" s="688" t="s">
        <v>1105</v>
      </c>
      <c r="E228" s="688" t="s">
        <v>1671</v>
      </c>
      <c r="F228" s="688">
        <v>21</v>
      </c>
      <c r="G228" s="688" t="s">
        <v>2303</v>
      </c>
      <c r="H228" s="708" t="s">
        <v>657</v>
      </c>
      <c r="I228" s="679">
        <v>490276</v>
      </c>
      <c r="J228" s="679">
        <v>0</v>
      </c>
      <c r="K228" s="679">
        <v>0</v>
      </c>
      <c r="L228" s="679">
        <v>0</v>
      </c>
      <c r="M228" s="679">
        <v>0</v>
      </c>
      <c r="N228" s="679">
        <v>2000</v>
      </c>
      <c r="O228" s="679">
        <v>488276</v>
      </c>
      <c r="P228" s="679">
        <v>4829.9096473999998</v>
      </c>
      <c r="Q228" s="679">
        <v>28759.456399999999</v>
      </c>
      <c r="R228" s="697">
        <v>4.630331E-2</v>
      </c>
      <c r="S228" s="697">
        <v>4.5412610216320468E-2</v>
      </c>
      <c r="T228" s="697">
        <v>4.2560557855741896</v>
      </c>
      <c r="U228" s="688"/>
      <c r="V228" s="679" t="e">
        <v>#N/A</v>
      </c>
      <c r="W228" s="688"/>
      <c r="X228" s="697">
        <v>0</v>
      </c>
      <c r="Y228" s="688"/>
      <c r="Z228" s="688"/>
      <c r="AA228" s="688"/>
      <c r="AB228" s="697" t="e">
        <v>#N/A</v>
      </c>
      <c r="AC228" s="835"/>
      <c r="AD228" s="688"/>
    </row>
    <row r="229" spans="1:30" hidden="1">
      <c r="A229" s="515">
        <v>5</v>
      </c>
      <c r="B229" s="515" t="s">
        <v>894</v>
      </c>
      <c r="C229" s="688">
        <v>53</v>
      </c>
      <c r="D229" s="688" t="s">
        <v>895</v>
      </c>
      <c r="E229" s="688" t="s">
        <v>1633</v>
      </c>
      <c r="F229" s="688">
        <v>21</v>
      </c>
      <c r="G229" s="688" t="s">
        <v>2303</v>
      </c>
      <c r="H229" s="708" t="s">
        <v>2247</v>
      </c>
      <c r="I229" s="679">
        <v>3314789</v>
      </c>
      <c r="J229" s="679">
        <v>0</v>
      </c>
      <c r="K229" s="679">
        <v>0</v>
      </c>
      <c r="L229" s="679">
        <v>0</v>
      </c>
      <c r="M229" s="679">
        <v>0</v>
      </c>
      <c r="N229" s="679">
        <v>585000</v>
      </c>
      <c r="O229" s="679">
        <v>2729789</v>
      </c>
      <c r="P229" s="679">
        <v>46874.134931100001</v>
      </c>
      <c r="Q229" s="679">
        <v>226627.08278</v>
      </c>
      <c r="R229" s="697">
        <v>0.36487425000000001</v>
      </c>
      <c r="S229" s="697">
        <v>0.35785542089557476</v>
      </c>
      <c r="T229" s="697">
        <v>4.39537081763436</v>
      </c>
      <c r="U229" s="688"/>
      <c r="V229" s="679">
        <v>25169630.530000001</v>
      </c>
      <c r="W229" s="688"/>
      <c r="X229" s="697">
        <v>0</v>
      </c>
      <c r="Y229" s="688"/>
      <c r="Z229" s="688"/>
      <c r="AA229" s="688"/>
      <c r="AB229" s="697" t="s">
        <v>1954</v>
      </c>
      <c r="AC229" s="835"/>
      <c r="AD229" s="688"/>
    </row>
    <row r="230" spans="1:30" ht="30" hidden="1">
      <c r="A230" s="515">
        <v>5</v>
      </c>
      <c r="B230" s="515" t="s">
        <v>894</v>
      </c>
      <c r="C230" s="688">
        <v>54</v>
      </c>
      <c r="D230" s="515" t="s">
        <v>2248</v>
      </c>
      <c r="E230" s="688" t="s">
        <v>2249</v>
      </c>
      <c r="F230" s="688">
        <v>21</v>
      </c>
      <c r="G230" s="688" t="s">
        <v>2303</v>
      </c>
      <c r="H230" s="708" t="s">
        <v>2250</v>
      </c>
      <c r="I230" s="679">
        <v>0</v>
      </c>
      <c r="J230" s="679">
        <v>0</v>
      </c>
      <c r="K230" s="679">
        <v>0</v>
      </c>
      <c r="L230" s="679">
        <v>698947</v>
      </c>
      <c r="M230" s="679">
        <v>0</v>
      </c>
      <c r="N230" s="679">
        <v>0</v>
      </c>
      <c r="O230" s="679">
        <v>698947</v>
      </c>
      <c r="P230" s="679">
        <v>0</v>
      </c>
      <c r="Q230" s="679">
        <v>17487.65394</v>
      </c>
      <c r="R230" s="697">
        <v>2.815548E-2</v>
      </c>
      <c r="S230" s="697">
        <v>2.7613874230777217E-2</v>
      </c>
      <c r="T230" s="697">
        <v>4.5</v>
      </c>
      <c r="U230" s="688"/>
      <c r="V230" s="679" t="e">
        <v>#N/A</v>
      </c>
      <c r="W230" s="688"/>
      <c r="X230" s="697">
        <v>0</v>
      </c>
      <c r="Y230" s="688"/>
      <c r="Z230" s="688"/>
      <c r="AA230" s="688"/>
      <c r="AB230" s="697" t="e">
        <v>#N/A</v>
      </c>
      <c r="AC230" s="835"/>
      <c r="AD230" s="688"/>
    </row>
    <row r="231" spans="1:30" hidden="1">
      <c r="A231" s="515">
        <v>5</v>
      </c>
      <c r="B231" s="515" t="s">
        <v>894</v>
      </c>
      <c r="C231" s="688">
        <v>55</v>
      </c>
      <c r="D231" s="688" t="s">
        <v>1059</v>
      </c>
      <c r="E231" s="688" t="s">
        <v>1638</v>
      </c>
      <c r="F231" s="688">
        <v>21</v>
      </c>
      <c r="G231" s="688" t="s">
        <v>2303</v>
      </c>
      <c r="H231" s="708" t="s">
        <v>2251</v>
      </c>
      <c r="I231" s="679">
        <v>1335896</v>
      </c>
      <c r="J231" s="679">
        <v>0</v>
      </c>
      <c r="K231" s="679">
        <v>0</v>
      </c>
      <c r="L231" s="679">
        <v>0</v>
      </c>
      <c r="M231" s="679">
        <v>0</v>
      </c>
      <c r="N231" s="679">
        <v>4000</v>
      </c>
      <c r="O231" s="679">
        <v>1331896</v>
      </c>
      <c r="P231" s="679">
        <v>6606.4985290000004</v>
      </c>
      <c r="Q231" s="679">
        <v>27876.583280000003</v>
      </c>
      <c r="R231" s="697">
        <v>4.4881869999999997E-2</v>
      </c>
      <c r="S231" s="697">
        <v>4.4018509705122118E-2</v>
      </c>
      <c r="T231" s="697">
        <v>2.4004916706167299</v>
      </c>
      <c r="U231" s="688"/>
      <c r="V231" s="679" t="e">
        <v>#N/A</v>
      </c>
      <c r="W231" s="688"/>
      <c r="X231" s="697">
        <v>0</v>
      </c>
      <c r="Y231" s="688"/>
      <c r="Z231" s="688"/>
      <c r="AA231" s="688"/>
      <c r="AB231" s="697" t="e">
        <v>#N/A</v>
      </c>
      <c r="AC231" s="835"/>
      <c r="AD231" s="688"/>
    </row>
    <row r="232" spans="1:30" hidden="1">
      <c r="A232" s="515">
        <v>5</v>
      </c>
      <c r="B232" s="515" t="s">
        <v>894</v>
      </c>
      <c r="C232" s="688">
        <v>56</v>
      </c>
      <c r="D232" s="688" t="s">
        <v>896</v>
      </c>
      <c r="E232" s="688" t="s">
        <v>1639</v>
      </c>
      <c r="F232" s="688">
        <v>21</v>
      </c>
      <c r="G232" s="688" t="s">
        <v>2303</v>
      </c>
      <c r="H232" s="708" t="s">
        <v>628</v>
      </c>
      <c r="I232" s="679">
        <v>10406133</v>
      </c>
      <c r="J232" s="679">
        <v>0</v>
      </c>
      <c r="K232" s="679">
        <v>0</v>
      </c>
      <c r="L232" s="679">
        <v>0</v>
      </c>
      <c r="M232" s="679">
        <v>0</v>
      </c>
      <c r="N232" s="679">
        <v>697500</v>
      </c>
      <c r="O232" s="679">
        <v>9708633</v>
      </c>
      <c r="P232" s="679">
        <v>274268.88225000002</v>
      </c>
      <c r="Q232" s="679">
        <v>621449.59833000007</v>
      </c>
      <c r="R232" s="697">
        <v>1.00054658</v>
      </c>
      <c r="S232" s="697">
        <v>0.98129978486134428</v>
      </c>
      <c r="T232" s="697">
        <v>8.0977750086327198</v>
      </c>
      <c r="U232" s="688"/>
      <c r="V232" s="679">
        <v>312310029.88999999</v>
      </c>
      <c r="W232" s="688"/>
      <c r="X232" s="697">
        <v>0</v>
      </c>
      <c r="Y232" s="688"/>
      <c r="Z232" s="688"/>
      <c r="AA232" s="688"/>
      <c r="AB232" s="697" t="s">
        <v>1954</v>
      </c>
      <c r="AC232" s="835"/>
      <c r="AD232" s="688"/>
    </row>
    <row r="233" spans="1:30" hidden="1">
      <c r="B233" s="515" t="s">
        <v>894</v>
      </c>
      <c r="C233" s="688">
        <v>57</v>
      </c>
      <c r="D233" s="688" t="s">
        <v>1060</v>
      </c>
      <c r="E233" s="688" t="s">
        <v>1640</v>
      </c>
      <c r="F233" s="688">
        <v>21</v>
      </c>
      <c r="G233" s="688" t="s">
        <v>2303</v>
      </c>
      <c r="H233" s="708" t="s">
        <v>629</v>
      </c>
      <c r="I233" s="679">
        <v>2040500</v>
      </c>
      <c r="J233" s="679">
        <v>0</v>
      </c>
      <c r="K233" s="679">
        <v>0</v>
      </c>
      <c r="L233" s="679">
        <v>0</v>
      </c>
      <c r="M233" s="679">
        <v>0</v>
      </c>
      <c r="N233" s="679">
        <v>150000</v>
      </c>
      <c r="O233" s="679">
        <v>1890500</v>
      </c>
      <c r="P233" s="679">
        <v>19850.25</v>
      </c>
      <c r="Q233" s="679">
        <v>49568.91</v>
      </c>
      <c r="R233" s="697">
        <v>7.9806959999999996E-2</v>
      </c>
      <c r="S233" s="697">
        <v>7.8271771113096203E-2</v>
      </c>
      <c r="T233" s="697">
        <v>0.43459770114942498</v>
      </c>
      <c r="U233" s="688"/>
      <c r="V233" s="679">
        <v>17136000</v>
      </c>
      <c r="W233" s="688"/>
      <c r="X233" s="697">
        <v>0</v>
      </c>
      <c r="Y233" s="688"/>
      <c r="Z233" s="688"/>
      <c r="AA233" s="688"/>
      <c r="AB233" s="697" t="s">
        <v>1954</v>
      </c>
      <c r="AC233" s="835"/>
      <c r="AD233" s="688"/>
    </row>
    <row r="234" spans="1:30" hidden="1">
      <c r="A234" s="515">
        <v>9</v>
      </c>
      <c r="B234" s="515" t="s">
        <v>914</v>
      </c>
      <c r="C234" s="688">
        <v>58</v>
      </c>
      <c r="D234" s="688" t="s">
        <v>1107</v>
      </c>
      <c r="E234" s="688" t="s">
        <v>1674</v>
      </c>
      <c r="F234" s="688">
        <v>21</v>
      </c>
      <c r="G234" s="688" t="s">
        <v>2303</v>
      </c>
      <c r="H234" s="708" t="s">
        <v>1108</v>
      </c>
      <c r="I234" s="679">
        <v>1292159</v>
      </c>
      <c r="J234" s="679">
        <v>0</v>
      </c>
      <c r="K234" s="679">
        <v>0</v>
      </c>
      <c r="L234" s="679">
        <v>0</v>
      </c>
      <c r="M234" s="679">
        <v>0</v>
      </c>
      <c r="N234" s="679">
        <v>85800</v>
      </c>
      <c r="O234" s="679">
        <v>1206359</v>
      </c>
      <c r="P234" s="679">
        <v>25499.788710099998</v>
      </c>
      <c r="Q234" s="679">
        <v>270405.36985000002</v>
      </c>
      <c r="R234" s="697">
        <v>0.43535817999999998</v>
      </c>
      <c r="S234" s="697">
        <v>0.4269835107661501</v>
      </c>
      <c r="T234" s="697">
        <v>9.1390833333333301</v>
      </c>
      <c r="U234" s="688"/>
      <c r="V234" s="679" t="e">
        <v>#N/A</v>
      </c>
      <c r="W234" s="688"/>
      <c r="X234" s="697">
        <v>0</v>
      </c>
      <c r="Y234" s="688"/>
      <c r="Z234" s="688"/>
      <c r="AA234" s="688"/>
      <c r="AB234" s="697" t="e">
        <v>#N/A</v>
      </c>
      <c r="AC234" s="835"/>
      <c r="AD234" s="688"/>
    </row>
    <row r="235" spans="1:30" hidden="1">
      <c r="A235" s="515">
        <v>5</v>
      </c>
      <c r="B235" s="515" t="s">
        <v>894</v>
      </c>
      <c r="C235" s="688">
        <v>59</v>
      </c>
      <c r="D235" s="688" t="s">
        <v>1065</v>
      </c>
      <c r="E235" s="688" t="s">
        <v>1641</v>
      </c>
      <c r="F235" s="688">
        <v>21</v>
      </c>
      <c r="G235" s="688" t="s">
        <v>2303</v>
      </c>
      <c r="H235" s="708" t="s">
        <v>630</v>
      </c>
      <c r="I235" s="679">
        <v>2922</v>
      </c>
      <c r="J235" s="679">
        <v>0</v>
      </c>
      <c r="K235" s="679">
        <v>0</v>
      </c>
      <c r="L235" s="679">
        <v>0</v>
      </c>
      <c r="M235" s="679">
        <v>0</v>
      </c>
      <c r="N235" s="679">
        <v>0</v>
      </c>
      <c r="O235" s="679">
        <v>2922</v>
      </c>
      <c r="P235" s="679">
        <v>0</v>
      </c>
      <c r="Q235" s="679">
        <v>0</v>
      </c>
      <c r="R235" s="697">
        <v>0</v>
      </c>
      <c r="S235" s="697">
        <v>0</v>
      </c>
      <c r="T235" s="697">
        <v>0.16491703352522799</v>
      </c>
      <c r="U235" s="688"/>
      <c r="V235" s="679" t="e">
        <v>#N/A</v>
      </c>
      <c r="W235" s="688"/>
      <c r="X235" s="697">
        <v>0</v>
      </c>
      <c r="Y235" s="688"/>
      <c r="Z235" s="688"/>
      <c r="AA235" s="688"/>
      <c r="AB235" s="697" t="e">
        <v>#N/A</v>
      </c>
      <c r="AC235" s="835" t="s">
        <v>2226</v>
      </c>
      <c r="AD235" s="688"/>
    </row>
    <row r="236" spans="1:30" hidden="1">
      <c r="C236" s="688"/>
      <c r="D236" s="688"/>
      <c r="E236" s="688"/>
      <c r="F236" s="688"/>
      <c r="G236" s="701" t="s">
        <v>2252</v>
      </c>
      <c r="H236" s="710"/>
      <c r="I236" s="492">
        <v>19396271</v>
      </c>
      <c r="J236" s="492">
        <v>0</v>
      </c>
      <c r="K236" s="492">
        <v>0</v>
      </c>
      <c r="L236" s="492">
        <v>698947</v>
      </c>
      <c r="M236" s="649">
        <v>0</v>
      </c>
      <c r="N236" s="492">
        <v>1734300</v>
      </c>
      <c r="O236" s="492">
        <v>18360918</v>
      </c>
      <c r="P236" s="492">
        <v>379218.94716139999</v>
      </c>
      <c r="Q236" s="492">
        <v>1244487.5595000002</v>
      </c>
      <c r="R236" s="493">
        <v>2.0036504499999999</v>
      </c>
      <c r="S236" s="493">
        <v>1.9651076735453674</v>
      </c>
      <c r="T236" s="626"/>
      <c r="U236" s="688"/>
      <c r="V236" s="679" t="e">
        <v>#N/A</v>
      </c>
      <c r="W236" s="688">
        <v>0</v>
      </c>
      <c r="X236" s="697">
        <v>0</v>
      </c>
      <c r="Y236" s="688">
        <v>0</v>
      </c>
      <c r="Z236" s="688">
        <v>0</v>
      </c>
      <c r="AA236" s="688">
        <v>0</v>
      </c>
      <c r="AB236" s="697" t="e">
        <v>#N/A</v>
      </c>
      <c r="AC236" s="835">
        <v>0</v>
      </c>
      <c r="AD236" s="688">
        <v>0</v>
      </c>
    </row>
    <row r="237" spans="1:30" hidden="1">
      <c r="C237" s="688"/>
      <c r="D237" s="688"/>
      <c r="E237" s="688"/>
      <c r="F237" s="688"/>
      <c r="G237" s="701"/>
      <c r="H237" s="693" t="s">
        <v>2304</v>
      </c>
      <c r="I237" s="625"/>
      <c r="J237" s="625"/>
      <c r="K237" s="625"/>
      <c r="L237" s="625"/>
      <c r="M237" s="679"/>
      <c r="N237" s="625"/>
      <c r="O237" s="625"/>
      <c r="P237" s="625"/>
      <c r="Q237" s="625"/>
      <c r="R237" s="626"/>
      <c r="S237" s="626"/>
      <c r="T237" s="626"/>
      <c r="U237" s="688"/>
      <c r="V237" s="679"/>
      <c r="W237" s="688"/>
      <c r="X237" s="697"/>
      <c r="Y237" s="688"/>
      <c r="Z237" s="688"/>
      <c r="AA237" s="688"/>
      <c r="AB237" s="697"/>
      <c r="AC237" s="835"/>
      <c r="AD237" s="688"/>
    </row>
    <row r="238" spans="1:30" hidden="1">
      <c r="A238" s="515">
        <v>12</v>
      </c>
      <c r="B238" s="515" t="s">
        <v>919</v>
      </c>
      <c r="C238" s="688">
        <v>60</v>
      </c>
      <c r="D238" s="688" t="s">
        <v>1117</v>
      </c>
      <c r="E238" s="688" t="s">
        <v>1679</v>
      </c>
      <c r="F238" s="688">
        <v>22</v>
      </c>
      <c r="G238" s="688" t="s">
        <v>2304</v>
      </c>
      <c r="H238" s="708" t="s">
        <v>664</v>
      </c>
      <c r="I238" s="679">
        <v>277566</v>
      </c>
      <c r="J238" s="679">
        <v>0</v>
      </c>
      <c r="K238" s="679">
        <v>0</v>
      </c>
      <c r="L238" s="679">
        <v>0</v>
      </c>
      <c r="M238" s="679">
        <v>0</v>
      </c>
      <c r="N238" s="679">
        <v>0</v>
      </c>
      <c r="O238" s="679">
        <v>277566</v>
      </c>
      <c r="P238" s="679">
        <v>644.64656000000002</v>
      </c>
      <c r="Q238" s="679">
        <v>90489.291660000003</v>
      </c>
      <c r="R238" s="697">
        <v>0.14568961</v>
      </c>
      <c r="S238" s="697">
        <v>0.14288708638131695</v>
      </c>
      <c r="T238" s="697">
        <v>0.26842219783089</v>
      </c>
      <c r="U238" s="688"/>
      <c r="V238" s="679" t="e">
        <v>#N/A</v>
      </c>
      <c r="W238" s="688"/>
      <c r="X238" s="697">
        <v>0</v>
      </c>
      <c r="Y238" s="688"/>
      <c r="Z238" s="688"/>
      <c r="AA238" s="688"/>
      <c r="AB238" s="697" t="e">
        <v>#N/A</v>
      </c>
      <c r="AC238" s="835"/>
      <c r="AD238" s="688"/>
    </row>
    <row r="239" spans="1:30" hidden="1">
      <c r="A239" s="515">
        <v>9</v>
      </c>
      <c r="B239" s="515" t="s">
        <v>914</v>
      </c>
      <c r="C239" s="688">
        <v>61</v>
      </c>
      <c r="D239" s="688" t="s">
        <v>1106</v>
      </c>
      <c r="E239" s="688" t="s">
        <v>1672</v>
      </c>
      <c r="F239" s="688">
        <v>22</v>
      </c>
      <c r="G239" s="688" t="s">
        <v>2304</v>
      </c>
      <c r="H239" s="708" t="s">
        <v>658</v>
      </c>
      <c r="I239" s="679">
        <v>158577</v>
      </c>
      <c r="J239" s="679">
        <v>0</v>
      </c>
      <c r="K239" s="679">
        <v>0</v>
      </c>
      <c r="L239" s="679">
        <v>0</v>
      </c>
      <c r="M239" s="679">
        <v>0</v>
      </c>
      <c r="N239" s="679">
        <v>18000</v>
      </c>
      <c r="O239" s="679">
        <v>140577</v>
      </c>
      <c r="P239" s="679">
        <v>913.75049999999999</v>
      </c>
      <c r="Q239" s="679">
        <v>20945.973000000002</v>
      </c>
      <c r="R239" s="697">
        <v>3.3723450000000002E-2</v>
      </c>
      <c r="S239" s="697">
        <v>3.3074731810667071E-2</v>
      </c>
      <c r="T239" s="697">
        <v>0.65984892713822496</v>
      </c>
      <c r="U239" s="688"/>
      <c r="V239" s="679">
        <v>1216751.3999999999</v>
      </c>
      <c r="W239" s="688"/>
      <c r="X239" s="697">
        <v>0</v>
      </c>
      <c r="Y239" s="688"/>
      <c r="Z239" s="688"/>
      <c r="AA239" s="688"/>
      <c r="AB239" s="697" t="s">
        <v>1954</v>
      </c>
      <c r="AC239" s="835"/>
      <c r="AD239" s="688"/>
    </row>
    <row r="240" spans="1:30" hidden="1">
      <c r="A240" s="515">
        <v>12</v>
      </c>
      <c r="B240" s="515" t="s">
        <v>919</v>
      </c>
      <c r="C240" s="688">
        <v>62</v>
      </c>
      <c r="D240" s="688" t="s">
        <v>1123</v>
      </c>
      <c r="E240" s="688" t="s">
        <v>1683</v>
      </c>
      <c r="F240" s="688">
        <v>22</v>
      </c>
      <c r="G240" s="688" t="s">
        <v>2304</v>
      </c>
      <c r="H240" s="708" t="s">
        <v>668</v>
      </c>
      <c r="I240" s="679">
        <v>1359711</v>
      </c>
      <c r="J240" s="679">
        <v>0</v>
      </c>
      <c r="K240" s="679">
        <v>0</v>
      </c>
      <c r="L240" s="679">
        <v>0</v>
      </c>
      <c r="M240" s="679">
        <v>0</v>
      </c>
      <c r="N240" s="679">
        <v>142500</v>
      </c>
      <c r="O240" s="679">
        <v>1217211</v>
      </c>
      <c r="P240" s="679">
        <v>2945.6508371</v>
      </c>
      <c r="Q240" s="679">
        <v>204491.448</v>
      </c>
      <c r="R240" s="697">
        <v>0.32923542</v>
      </c>
      <c r="S240" s="697">
        <v>0.32290215404053901</v>
      </c>
      <c r="T240" s="697">
        <v>2.7047630687184001</v>
      </c>
      <c r="U240" s="688"/>
      <c r="V240" s="679">
        <v>26487204.059999999</v>
      </c>
      <c r="W240" s="688"/>
      <c r="X240" s="697">
        <v>0</v>
      </c>
      <c r="Y240" s="688"/>
      <c r="Z240" s="688"/>
      <c r="AA240" s="688"/>
      <c r="AB240" s="697" t="s">
        <v>1954</v>
      </c>
      <c r="AC240" s="835"/>
      <c r="AD240" s="688"/>
    </row>
    <row r="241" spans="1:30" hidden="1">
      <c r="A241" s="515">
        <v>12</v>
      </c>
      <c r="B241" s="515" t="s">
        <v>919</v>
      </c>
      <c r="C241" s="688">
        <v>63</v>
      </c>
      <c r="D241" s="688" t="s">
        <v>920</v>
      </c>
      <c r="E241" s="688" t="s">
        <v>1684</v>
      </c>
      <c r="F241" s="688">
        <v>22</v>
      </c>
      <c r="G241" s="688" t="s">
        <v>2304</v>
      </c>
      <c r="H241" s="708" t="s">
        <v>669</v>
      </c>
      <c r="I241" s="679">
        <v>2617989</v>
      </c>
      <c r="J241" s="679">
        <v>0</v>
      </c>
      <c r="K241" s="679">
        <v>0</v>
      </c>
      <c r="L241" s="679">
        <v>0</v>
      </c>
      <c r="M241" s="679">
        <v>0</v>
      </c>
      <c r="N241" s="679">
        <v>25000</v>
      </c>
      <c r="O241" s="679">
        <v>2592989</v>
      </c>
      <c r="P241" s="679">
        <v>22403.4249743</v>
      </c>
      <c r="Q241" s="679">
        <v>597269.08626000001</v>
      </c>
      <c r="R241" s="697">
        <v>0.96161545999999998</v>
      </c>
      <c r="S241" s="697">
        <v>0.94311755519076035</v>
      </c>
      <c r="T241" s="697">
        <v>1.81581862745098</v>
      </c>
      <c r="U241" s="688"/>
      <c r="V241" s="679">
        <v>95049139.140000001</v>
      </c>
      <c r="W241" s="688"/>
      <c r="X241" s="697">
        <v>0</v>
      </c>
      <c r="Y241" s="688"/>
      <c r="Z241" s="688"/>
      <c r="AA241" s="688"/>
      <c r="AB241" s="697" t="s">
        <v>1954</v>
      </c>
      <c r="AC241" s="835"/>
      <c r="AD241" s="688"/>
    </row>
    <row r="242" spans="1:30" hidden="1">
      <c r="A242" s="515">
        <v>9</v>
      </c>
      <c r="B242" s="515" t="s">
        <v>914</v>
      </c>
      <c r="C242" s="688">
        <v>64</v>
      </c>
      <c r="D242" s="688" t="s">
        <v>915</v>
      </c>
      <c r="E242" s="688" t="s">
        <v>1673</v>
      </c>
      <c r="F242" s="688">
        <v>22</v>
      </c>
      <c r="G242" s="688" t="s">
        <v>2304</v>
      </c>
      <c r="H242" s="708" t="s">
        <v>659</v>
      </c>
      <c r="I242" s="679">
        <v>463752</v>
      </c>
      <c r="J242" s="679">
        <v>0</v>
      </c>
      <c r="K242" s="679">
        <v>0</v>
      </c>
      <c r="L242" s="679">
        <v>0</v>
      </c>
      <c r="M242" s="679">
        <v>0</v>
      </c>
      <c r="N242" s="679">
        <v>23750</v>
      </c>
      <c r="O242" s="679">
        <v>440002</v>
      </c>
      <c r="P242" s="679">
        <v>30822.140100000001</v>
      </c>
      <c r="Q242" s="679">
        <v>512386.72901999997</v>
      </c>
      <c r="R242" s="697">
        <v>0.82495313000000003</v>
      </c>
      <c r="S242" s="697">
        <v>0.80908409677036441</v>
      </c>
      <c r="T242" s="697">
        <v>3.5482315371836801</v>
      </c>
      <c r="U242" s="688"/>
      <c r="V242" s="679">
        <v>135009000</v>
      </c>
      <c r="W242" s="688"/>
      <c r="X242" s="697">
        <v>0</v>
      </c>
      <c r="Y242" s="688"/>
      <c r="Z242" s="688"/>
      <c r="AA242" s="688"/>
      <c r="AB242" s="697" t="s">
        <v>1954</v>
      </c>
      <c r="AC242" s="835"/>
      <c r="AD242" s="688"/>
    </row>
    <row r="243" spans="1:30" hidden="1">
      <c r="A243" s="515">
        <v>12</v>
      </c>
      <c r="B243" s="515" t="s">
        <v>919</v>
      </c>
      <c r="C243" s="688">
        <v>65</v>
      </c>
      <c r="D243" s="688" t="s">
        <v>1124</v>
      </c>
      <c r="E243" s="688" t="s">
        <v>1685</v>
      </c>
      <c r="F243" s="688">
        <v>22</v>
      </c>
      <c r="G243" s="688" t="s">
        <v>2304</v>
      </c>
      <c r="H243" s="708" t="s">
        <v>670</v>
      </c>
      <c r="I243" s="679">
        <v>604806</v>
      </c>
      <c r="J243" s="679">
        <v>0</v>
      </c>
      <c r="K243" s="679">
        <v>0</v>
      </c>
      <c r="L243" s="679">
        <v>0</v>
      </c>
      <c r="M243" s="679">
        <v>0</v>
      </c>
      <c r="N243" s="679">
        <v>7820</v>
      </c>
      <c r="O243" s="679">
        <v>596986</v>
      </c>
      <c r="P243" s="679">
        <v>74738.788805000004</v>
      </c>
      <c r="Q243" s="679">
        <v>597821.78039999993</v>
      </c>
      <c r="R243" s="697">
        <v>0.96250530999999995</v>
      </c>
      <c r="S243" s="697">
        <v>0.9439902866916472</v>
      </c>
      <c r="T243" s="697">
        <v>0.75952417302798902</v>
      </c>
      <c r="U243" s="688"/>
      <c r="V243" s="679">
        <v>166892447.62</v>
      </c>
      <c r="W243" s="688"/>
      <c r="X243" s="697">
        <v>0</v>
      </c>
      <c r="Y243" s="688"/>
      <c r="Z243" s="688"/>
      <c r="AA243" s="688"/>
      <c r="AB243" s="697" t="s">
        <v>1954</v>
      </c>
      <c r="AC243" s="835"/>
      <c r="AD243" s="688"/>
    </row>
    <row r="244" spans="1:30" hidden="1">
      <c r="A244" s="515">
        <v>9</v>
      </c>
      <c r="B244" s="515" t="s">
        <v>914</v>
      </c>
      <c r="C244" s="688">
        <v>66</v>
      </c>
      <c r="D244" s="688" t="s">
        <v>916</v>
      </c>
      <c r="E244" s="688" t="s">
        <v>1551</v>
      </c>
      <c r="F244" s="688">
        <v>22</v>
      </c>
      <c r="G244" s="688" t="s">
        <v>2304</v>
      </c>
      <c r="H244" s="708" t="s">
        <v>660</v>
      </c>
      <c r="I244" s="679">
        <v>617579</v>
      </c>
      <c r="J244" s="679">
        <v>0</v>
      </c>
      <c r="K244" s="679">
        <v>0</v>
      </c>
      <c r="L244" s="679">
        <v>0</v>
      </c>
      <c r="M244" s="679">
        <v>0</v>
      </c>
      <c r="N244" s="679">
        <v>36450</v>
      </c>
      <c r="O244" s="679">
        <v>581129</v>
      </c>
      <c r="P244" s="679">
        <v>97750.213365899996</v>
      </c>
      <c r="Q244" s="679">
        <v>363019.66372000001</v>
      </c>
      <c r="R244" s="697">
        <v>0.58446909000000002</v>
      </c>
      <c r="S244" s="697">
        <v>0.57322608119171869</v>
      </c>
      <c r="T244" s="697">
        <v>1.3120257379917499</v>
      </c>
      <c r="U244" s="688"/>
      <c r="V244" s="679">
        <v>41169725</v>
      </c>
      <c r="W244" s="688"/>
      <c r="X244" s="697">
        <v>0</v>
      </c>
      <c r="Y244" s="688"/>
      <c r="Z244" s="688"/>
      <c r="AA244" s="688"/>
      <c r="AB244" s="697" t="s">
        <v>1954</v>
      </c>
      <c r="AC244" s="835"/>
      <c r="AD244" s="688"/>
    </row>
    <row r="245" spans="1:30" hidden="1">
      <c r="A245" s="515">
        <v>12</v>
      </c>
      <c r="B245" s="515" t="s">
        <v>919</v>
      </c>
      <c r="C245" s="688">
        <v>67</v>
      </c>
      <c r="D245" s="688" t="s">
        <v>921</v>
      </c>
      <c r="E245" s="688" t="s">
        <v>1686</v>
      </c>
      <c r="F245" s="688">
        <v>22</v>
      </c>
      <c r="G245" s="688" t="s">
        <v>2304</v>
      </c>
      <c r="H245" s="708" t="s">
        <v>922</v>
      </c>
      <c r="I245" s="679">
        <v>1883190</v>
      </c>
      <c r="J245" s="679">
        <v>0</v>
      </c>
      <c r="K245" s="679">
        <v>0</v>
      </c>
      <c r="L245" s="679">
        <v>0</v>
      </c>
      <c r="M245" s="679">
        <v>0</v>
      </c>
      <c r="N245" s="679">
        <v>198500</v>
      </c>
      <c r="O245" s="679">
        <v>1684690</v>
      </c>
      <c r="P245" s="679">
        <v>104776.23215889999</v>
      </c>
      <c r="Q245" s="679">
        <v>698421.93329999992</v>
      </c>
      <c r="R245" s="697">
        <v>1.1244736200000001</v>
      </c>
      <c r="S245" s="697">
        <v>1.1028429252050074</v>
      </c>
      <c r="T245" s="697">
        <v>2.0470146416182402</v>
      </c>
      <c r="U245" s="688"/>
      <c r="V245" s="679">
        <v>645157018.74000001</v>
      </c>
      <c r="W245" s="688"/>
      <c r="X245" s="697">
        <v>0</v>
      </c>
      <c r="Y245" s="688"/>
      <c r="Z245" s="688"/>
      <c r="AA245" s="688"/>
      <c r="AB245" s="697" t="s">
        <v>1954</v>
      </c>
      <c r="AC245" s="835"/>
      <c r="AD245" s="688"/>
    </row>
    <row r="246" spans="1:30" hidden="1">
      <c r="C246" s="688"/>
      <c r="D246" s="688"/>
      <c r="E246" s="688"/>
      <c r="F246" s="688"/>
      <c r="G246" s="701" t="s">
        <v>2253</v>
      </c>
      <c r="H246" s="710"/>
      <c r="I246" s="492">
        <v>7983170</v>
      </c>
      <c r="J246" s="492">
        <v>0</v>
      </c>
      <c r="K246" s="492">
        <v>0</v>
      </c>
      <c r="L246" s="492">
        <v>0</v>
      </c>
      <c r="M246" s="649">
        <v>0</v>
      </c>
      <c r="N246" s="492">
        <v>452020</v>
      </c>
      <c r="O246" s="492">
        <v>7531150</v>
      </c>
      <c r="P246" s="492">
        <v>334994.84730119997</v>
      </c>
      <c r="Q246" s="492">
        <v>3084845.9053600002</v>
      </c>
      <c r="R246" s="493">
        <v>4.9666650900000002</v>
      </c>
      <c r="S246" s="493">
        <v>4.871124917282021</v>
      </c>
      <c r="T246" s="626"/>
      <c r="U246" s="688"/>
      <c r="V246" s="679" t="e">
        <v>#N/A</v>
      </c>
      <c r="W246" s="688">
        <v>0</v>
      </c>
      <c r="X246" s="697">
        <v>0</v>
      </c>
      <c r="Y246" s="688">
        <v>0</v>
      </c>
      <c r="Z246" s="688">
        <v>0</v>
      </c>
      <c r="AA246" s="688">
        <v>0</v>
      </c>
      <c r="AB246" s="697" t="e">
        <v>#N/A</v>
      </c>
      <c r="AC246" s="835">
        <v>0</v>
      </c>
      <c r="AD246" s="688">
        <v>0</v>
      </c>
    </row>
    <row r="247" spans="1:30" hidden="1">
      <c r="C247" s="688"/>
      <c r="D247" s="688"/>
      <c r="E247" s="688"/>
      <c r="F247" s="688"/>
      <c r="G247" s="701"/>
      <c r="H247" s="693" t="s">
        <v>2190</v>
      </c>
      <c r="I247" s="625"/>
      <c r="J247" s="625"/>
      <c r="K247" s="625"/>
      <c r="L247" s="625"/>
      <c r="M247" s="679"/>
      <c r="N247" s="625"/>
      <c r="O247" s="625"/>
      <c r="P247" s="625"/>
      <c r="Q247" s="625"/>
      <c r="R247" s="626"/>
      <c r="S247" s="626"/>
      <c r="T247" s="626"/>
      <c r="U247" s="688"/>
      <c r="V247" s="679"/>
      <c r="W247" s="688"/>
      <c r="X247" s="697"/>
      <c r="Y247" s="688"/>
      <c r="Z247" s="688"/>
      <c r="AA247" s="688"/>
      <c r="AB247" s="697"/>
      <c r="AC247" s="835"/>
      <c r="AD247" s="688"/>
    </row>
    <row r="248" spans="1:30" hidden="1">
      <c r="A248" s="515">
        <v>12</v>
      </c>
      <c r="B248" s="515" t="s">
        <v>919</v>
      </c>
      <c r="C248" s="688">
        <v>68</v>
      </c>
      <c r="D248" s="688" t="s">
        <v>1115</v>
      </c>
      <c r="E248" s="688" t="s">
        <v>1678</v>
      </c>
      <c r="F248" s="688">
        <v>23</v>
      </c>
      <c r="G248" s="688" t="s">
        <v>2190</v>
      </c>
      <c r="H248" s="708" t="s">
        <v>1116</v>
      </c>
      <c r="I248" s="679">
        <v>1231220</v>
      </c>
      <c r="J248" s="679">
        <v>0</v>
      </c>
      <c r="K248" s="679">
        <v>0</v>
      </c>
      <c r="L248" s="679">
        <v>0</v>
      </c>
      <c r="M248" s="679">
        <v>0</v>
      </c>
      <c r="N248" s="679">
        <v>39300</v>
      </c>
      <c r="O248" s="679">
        <v>1191920</v>
      </c>
      <c r="P248" s="679">
        <v>8883.2675732999996</v>
      </c>
      <c r="Q248" s="679">
        <v>202626.4</v>
      </c>
      <c r="R248" s="697">
        <v>0.32623265000000001</v>
      </c>
      <c r="S248" s="697">
        <v>0.31995715060651275</v>
      </c>
      <c r="T248" s="697">
        <v>4.1386111111111097</v>
      </c>
      <c r="U248" s="688"/>
      <c r="V248" s="679" t="e">
        <v>#N/A</v>
      </c>
      <c r="W248" s="688"/>
      <c r="X248" s="697">
        <v>0</v>
      </c>
      <c r="Y248" s="688"/>
      <c r="Z248" s="688"/>
      <c r="AA248" s="688"/>
      <c r="AB248" s="697" t="e">
        <v>#N/A</v>
      </c>
      <c r="AC248" s="835"/>
      <c r="AD248" s="688"/>
    </row>
    <row r="249" spans="1:30" hidden="1">
      <c r="A249" s="515">
        <v>12</v>
      </c>
      <c r="B249" s="515" t="s">
        <v>919</v>
      </c>
      <c r="C249" s="688">
        <v>69</v>
      </c>
      <c r="D249" s="688" t="s">
        <v>1118</v>
      </c>
      <c r="E249" s="688" t="s">
        <v>1680</v>
      </c>
      <c r="F249" s="688">
        <v>23</v>
      </c>
      <c r="G249" s="688" t="s">
        <v>2190</v>
      </c>
      <c r="H249" s="708" t="s">
        <v>665</v>
      </c>
      <c r="I249" s="679">
        <v>1455160</v>
      </c>
      <c r="J249" s="679">
        <v>0</v>
      </c>
      <c r="K249" s="679">
        <v>0</v>
      </c>
      <c r="L249" s="679">
        <v>0</v>
      </c>
      <c r="M249" s="679">
        <v>0</v>
      </c>
      <c r="N249" s="679">
        <v>30000</v>
      </c>
      <c r="O249" s="679">
        <v>1425160</v>
      </c>
      <c r="P249" s="679">
        <v>37225.179021300006</v>
      </c>
      <c r="Q249" s="679">
        <v>96868.125200000009</v>
      </c>
      <c r="R249" s="697">
        <v>0.15595966999999999</v>
      </c>
      <c r="S249" s="697">
        <v>0.15295958139505483</v>
      </c>
      <c r="T249" s="697">
        <v>10.6879652023923</v>
      </c>
      <c r="U249" s="688"/>
      <c r="V249" s="679">
        <v>47126590</v>
      </c>
      <c r="W249" s="688"/>
      <c r="X249" s="697">
        <v>0</v>
      </c>
      <c r="Y249" s="688"/>
      <c r="Z249" s="688"/>
      <c r="AA249" s="688"/>
      <c r="AB249" s="697" t="s">
        <v>1954</v>
      </c>
      <c r="AC249" s="835"/>
      <c r="AD249" s="688"/>
    </row>
    <row r="250" spans="1:30" hidden="1">
      <c r="A250" s="515">
        <v>12</v>
      </c>
      <c r="B250" s="515" t="s">
        <v>919</v>
      </c>
      <c r="C250" s="688">
        <v>70</v>
      </c>
      <c r="D250" s="688" t="s">
        <v>1120</v>
      </c>
      <c r="E250" s="688" t="s">
        <v>1681</v>
      </c>
      <c r="F250" s="688">
        <v>23</v>
      </c>
      <c r="G250" s="688" t="s">
        <v>2190</v>
      </c>
      <c r="H250" s="708" t="s">
        <v>667</v>
      </c>
      <c r="I250" s="679">
        <v>511074</v>
      </c>
      <c r="J250" s="679">
        <v>380</v>
      </c>
      <c r="K250" s="679">
        <v>0</v>
      </c>
      <c r="L250" s="679">
        <v>0</v>
      </c>
      <c r="M250" s="679">
        <v>0</v>
      </c>
      <c r="N250" s="679">
        <v>900</v>
      </c>
      <c r="O250" s="679">
        <v>510554</v>
      </c>
      <c r="P250" s="679">
        <v>25842.733192699998</v>
      </c>
      <c r="Q250" s="679">
        <v>494471.549</v>
      </c>
      <c r="R250" s="697">
        <v>0.79610932000000001</v>
      </c>
      <c r="S250" s="697">
        <v>0.78079513762287966</v>
      </c>
      <c r="T250" s="697">
        <v>6.5720206987101903</v>
      </c>
      <c r="U250" s="688"/>
      <c r="V250" s="679">
        <v>2955544.86</v>
      </c>
      <c r="W250" s="688"/>
      <c r="X250" s="697">
        <v>0</v>
      </c>
      <c r="Y250" s="688"/>
      <c r="Z250" s="688"/>
      <c r="AA250" s="688"/>
      <c r="AB250" s="697" t="s">
        <v>1954</v>
      </c>
      <c r="AC250" s="835"/>
      <c r="AD250" s="688"/>
    </row>
    <row r="251" spans="1:30" hidden="1">
      <c r="A251" s="515">
        <v>12</v>
      </c>
      <c r="B251" s="515" t="s">
        <v>919</v>
      </c>
      <c r="C251" s="688">
        <v>71</v>
      </c>
      <c r="D251" s="688" t="s">
        <v>1121</v>
      </c>
      <c r="E251" s="688" t="s">
        <v>1682</v>
      </c>
      <c r="F251" s="688">
        <v>23</v>
      </c>
      <c r="G251" s="688" t="s">
        <v>2190</v>
      </c>
      <c r="H251" s="489" t="s">
        <v>2254</v>
      </c>
      <c r="I251" s="679">
        <v>2934476</v>
      </c>
      <c r="J251" s="679">
        <v>0</v>
      </c>
      <c r="K251" s="679">
        <v>0</v>
      </c>
      <c r="L251" s="679">
        <v>0</v>
      </c>
      <c r="M251" s="679">
        <v>0</v>
      </c>
      <c r="N251" s="679">
        <v>27500</v>
      </c>
      <c r="O251" s="679">
        <v>2906976</v>
      </c>
      <c r="P251" s="679">
        <v>29505.806554299998</v>
      </c>
      <c r="Q251" s="679">
        <v>418546.40448000003</v>
      </c>
      <c r="R251" s="697">
        <v>0.67386827999999999</v>
      </c>
      <c r="S251" s="697">
        <v>0.66090556301657521</v>
      </c>
      <c r="T251" s="697">
        <v>4.8634980333370601</v>
      </c>
      <c r="U251" s="688"/>
      <c r="V251" s="679">
        <v>38584469.359999999</v>
      </c>
      <c r="W251" s="688"/>
      <c r="X251" s="697">
        <v>0</v>
      </c>
      <c r="Y251" s="688"/>
      <c r="Z251" s="688"/>
      <c r="AA251" s="688"/>
      <c r="AB251" s="697" t="s">
        <v>1954</v>
      </c>
      <c r="AC251" s="835"/>
      <c r="AD251" s="688"/>
    </row>
    <row r="252" spans="1:30" hidden="1">
      <c r="C252" s="688"/>
      <c r="D252" s="688"/>
      <c r="E252" s="688"/>
      <c r="F252" s="688"/>
      <c r="G252" s="701" t="s">
        <v>2255</v>
      </c>
      <c r="H252" s="710"/>
      <c r="I252" s="492">
        <v>6131930</v>
      </c>
      <c r="J252" s="492">
        <v>380</v>
      </c>
      <c r="K252" s="492">
        <v>0</v>
      </c>
      <c r="L252" s="492">
        <v>0</v>
      </c>
      <c r="M252" s="649">
        <v>0</v>
      </c>
      <c r="N252" s="492">
        <v>97700</v>
      </c>
      <c r="O252" s="492">
        <v>6034610</v>
      </c>
      <c r="P252" s="492">
        <v>101456.9863416</v>
      </c>
      <c r="Q252" s="492">
        <v>1212512.4786800002</v>
      </c>
      <c r="R252" s="493">
        <v>1.95216992</v>
      </c>
      <c r="S252" s="493">
        <v>1.9146174326410224</v>
      </c>
      <c r="T252" s="626"/>
      <c r="U252" s="688"/>
      <c r="V252" s="679" t="e">
        <v>#N/A</v>
      </c>
      <c r="W252" s="688">
        <v>0</v>
      </c>
      <c r="X252" s="697">
        <v>0</v>
      </c>
      <c r="Y252" s="688">
        <v>0</v>
      </c>
      <c r="Z252" s="688">
        <v>0</v>
      </c>
      <c r="AA252" s="688">
        <v>0</v>
      </c>
      <c r="AB252" s="697" t="e">
        <v>#N/A</v>
      </c>
      <c r="AC252" s="835">
        <v>0</v>
      </c>
      <c r="AD252" s="688">
        <v>0</v>
      </c>
    </row>
    <row r="253" spans="1:30" hidden="1">
      <c r="C253" s="688"/>
      <c r="D253" s="688"/>
      <c r="E253" s="688"/>
      <c r="F253" s="688"/>
      <c r="G253" s="701"/>
      <c r="H253" s="693" t="s">
        <v>2192</v>
      </c>
      <c r="I253" s="625"/>
      <c r="J253" s="625"/>
      <c r="K253" s="625"/>
      <c r="L253" s="625"/>
      <c r="M253" s="679"/>
      <c r="N253" s="625"/>
      <c r="O253" s="625"/>
      <c r="P253" s="625"/>
      <c r="Q253" s="625"/>
      <c r="R253" s="626"/>
      <c r="S253" s="626"/>
      <c r="T253" s="626"/>
      <c r="U253" s="688"/>
      <c r="V253" s="679"/>
      <c r="W253" s="688"/>
      <c r="X253" s="697"/>
      <c r="Y253" s="688"/>
      <c r="Z253" s="688"/>
      <c r="AA253" s="688"/>
      <c r="AB253" s="697"/>
      <c r="AC253" s="835"/>
      <c r="AD253" s="688"/>
    </row>
    <row r="254" spans="1:30" hidden="1">
      <c r="A254" s="515">
        <v>15</v>
      </c>
      <c r="B254" s="515" t="s">
        <v>928</v>
      </c>
      <c r="C254" s="688">
        <v>72</v>
      </c>
      <c r="D254" s="688" t="s">
        <v>1159</v>
      </c>
      <c r="E254" s="688" t="s">
        <v>1716</v>
      </c>
      <c r="F254" s="688">
        <v>24</v>
      </c>
      <c r="G254" s="688" t="s">
        <v>2192</v>
      </c>
      <c r="H254" s="708" t="s">
        <v>695</v>
      </c>
      <c r="I254" s="679">
        <v>54184</v>
      </c>
      <c r="J254" s="679">
        <v>0</v>
      </c>
      <c r="K254" s="679">
        <v>0</v>
      </c>
      <c r="L254" s="679">
        <v>0</v>
      </c>
      <c r="M254" s="679">
        <v>0</v>
      </c>
      <c r="N254" s="679">
        <v>0</v>
      </c>
      <c r="O254" s="679">
        <v>54184</v>
      </c>
      <c r="P254" s="679">
        <v>0</v>
      </c>
      <c r="Q254" s="679">
        <v>0</v>
      </c>
      <c r="R254" s="697">
        <v>0</v>
      </c>
      <c r="S254" s="697">
        <v>0</v>
      </c>
      <c r="T254" s="697">
        <v>2.4629090909090898</v>
      </c>
      <c r="U254" s="688"/>
      <c r="V254" s="679">
        <v>541849.89</v>
      </c>
      <c r="W254" s="688"/>
      <c r="X254" s="697">
        <v>0</v>
      </c>
      <c r="Y254" s="688"/>
      <c r="Z254" s="688"/>
      <c r="AA254" s="688"/>
      <c r="AB254" s="697" t="s">
        <v>1954</v>
      </c>
      <c r="AC254" s="835" t="s">
        <v>2226</v>
      </c>
      <c r="AD254" s="688"/>
    </row>
    <row r="255" spans="1:30" hidden="1">
      <c r="A255" s="515">
        <v>8</v>
      </c>
      <c r="B255" s="515" t="s">
        <v>1089</v>
      </c>
      <c r="C255" s="688">
        <v>73</v>
      </c>
      <c r="D255" s="688" t="s">
        <v>1097</v>
      </c>
      <c r="E255" s="688" t="s">
        <v>1668</v>
      </c>
      <c r="F255" s="688">
        <v>24</v>
      </c>
      <c r="G255" s="688" t="s">
        <v>2192</v>
      </c>
      <c r="H255" s="708" t="s">
        <v>2256</v>
      </c>
      <c r="I255" s="679">
        <v>534824</v>
      </c>
      <c r="J255" s="679">
        <v>0</v>
      </c>
      <c r="K255" s="679">
        <v>0</v>
      </c>
      <c r="L255" s="679">
        <v>0</v>
      </c>
      <c r="M255" s="679">
        <v>0</v>
      </c>
      <c r="N255" s="679">
        <v>20500</v>
      </c>
      <c r="O255" s="679">
        <v>514324</v>
      </c>
      <c r="P255" s="679">
        <v>0</v>
      </c>
      <c r="Q255" s="679">
        <v>9823.5884000000005</v>
      </c>
      <c r="R255" s="697">
        <v>1.5816179999999999E-2</v>
      </c>
      <c r="S255" s="697">
        <v>1.5511934048056876E-2</v>
      </c>
      <c r="T255" s="697">
        <v>9.4371376146788908</v>
      </c>
      <c r="U255" s="688"/>
      <c r="V255" s="679">
        <v>20025312.920000002</v>
      </c>
      <c r="W255" s="688"/>
      <c r="X255" s="697">
        <v>0</v>
      </c>
      <c r="Y255" s="688"/>
      <c r="Z255" s="688"/>
      <c r="AA255" s="688"/>
      <c r="AB255" s="697" t="s">
        <v>1954</v>
      </c>
      <c r="AC255" s="835"/>
      <c r="AD255" s="688"/>
    </row>
    <row r="256" spans="1:30" hidden="1">
      <c r="A256" s="515">
        <v>15</v>
      </c>
      <c r="B256" s="515" t="s">
        <v>928</v>
      </c>
      <c r="C256" s="688">
        <v>74</v>
      </c>
      <c r="D256" s="688" t="s">
        <v>929</v>
      </c>
      <c r="E256" s="688" t="s">
        <v>1717</v>
      </c>
      <c r="F256" s="688">
        <v>24</v>
      </c>
      <c r="G256" s="688" t="s">
        <v>2192</v>
      </c>
      <c r="H256" s="708" t="s">
        <v>696</v>
      </c>
      <c r="I256" s="679">
        <v>9546942</v>
      </c>
      <c r="J256" s="679">
        <v>0</v>
      </c>
      <c r="K256" s="679">
        <v>0</v>
      </c>
      <c r="L256" s="679">
        <v>0</v>
      </c>
      <c r="M256" s="679">
        <v>0</v>
      </c>
      <c r="N256" s="679">
        <v>2666000</v>
      </c>
      <c r="O256" s="679">
        <v>6880942</v>
      </c>
      <c r="P256" s="679">
        <v>86600.088510000001</v>
      </c>
      <c r="Q256" s="679">
        <v>496047.10877999995</v>
      </c>
      <c r="R256" s="697">
        <v>0.79864601000000002</v>
      </c>
      <c r="S256" s="697">
        <v>0.7832830247778555</v>
      </c>
      <c r="T256" s="697">
        <v>1.72824982650797</v>
      </c>
      <c r="U256" s="688"/>
      <c r="V256" s="679">
        <v>188165942.59</v>
      </c>
      <c r="W256" s="688"/>
      <c r="X256" s="697">
        <v>0</v>
      </c>
      <c r="Y256" s="688"/>
      <c r="Z256" s="688"/>
      <c r="AA256" s="688"/>
      <c r="AB256" s="697" t="s">
        <v>1954</v>
      </c>
      <c r="AC256" s="835"/>
      <c r="AD256" s="688"/>
    </row>
    <row r="257" spans="1:30" hidden="1">
      <c r="A257" s="515">
        <v>8</v>
      </c>
      <c r="B257" s="515" t="s">
        <v>1089</v>
      </c>
      <c r="C257" s="688">
        <v>75</v>
      </c>
      <c r="D257" s="688" t="s">
        <v>1098</v>
      </c>
      <c r="E257" s="688" t="s">
        <v>1669</v>
      </c>
      <c r="F257" s="688">
        <v>24</v>
      </c>
      <c r="G257" s="688" t="s">
        <v>2192</v>
      </c>
      <c r="H257" s="708" t="s">
        <v>654</v>
      </c>
      <c r="I257" s="679">
        <v>1758827</v>
      </c>
      <c r="J257" s="679">
        <v>0</v>
      </c>
      <c r="K257" s="679">
        <v>0</v>
      </c>
      <c r="L257" s="679">
        <v>0</v>
      </c>
      <c r="M257" s="679">
        <v>0</v>
      </c>
      <c r="N257" s="679">
        <v>33500</v>
      </c>
      <c r="O257" s="679">
        <v>1725327</v>
      </c>
      <c r="P257" s="679">
        <v>11646.041229499999</v>
      </c>
      <c r="Q257" s="679">
        <v>275759.01441</v>
      </c>
      <c r="R257" s="697">
        <v>0.44397766</v>
      </c>
      <c r="S257" s="697">
        <v>0.43543718145653226</v>
      </c>
      <c r="T257" s="697">
        <v>6.06177623812468</v>
      </c>
      <c r="U257" s="688"/>
      <c r="V257" s="679" t="e">
        <v>#N/A</v>
      </c>
      <c r="W257" s="688"/>
      <c r="X257" s="697">
        <v>0</v>
      </c>
      <c r="Y257" s="688"/>
      <c r="Z257" s="688"/>
      <c r="AA257" s="688"/>
      <c r="AB257" s="697" t="e">
        <v>#N/A</v>
      </c>
      <c r="AC257" s="835"/>
      <c r="AD257" s="688"/>
    </row>
    <row r="258" spans="1:30" hidden="1">
      <c r="A258" s="515">
        <v>7</v>
      </c>
      <c r="B258" s="515" t="s">
        <v>906</v>
      </c>
      <c r="C258" s="688">
        <v>76</v>
      </c>
      <c r="D258" s="688" t="s">
        <v>909</v>
      </c>
      <c r="E258" s="688" t="s">
        <v>1549</v>
      </c>
      <c r="F258" s="688">
        <v>24</v>
      </c>
      <c r="G258" s="688" t="s">
        <v>2192</v>
      </c>
      <c r="H258" s="708" t="s">
        <v>2257</v>
      </c>
      <c r="I258" s="679">
        <v>983658</v>
      </c>
      <c r="J258" s="679">
        <v>0</v>
      </c>
      <c r="K258" s="679">
        <v>0</v>
      </c>
      <c r="L258" s="679">
        <v>0</v>
      </c>
      <c r="M258" s="679">
        <v>0</v>
      </c>
      <c r="N258" s="679">
        <v>0</v>
      </c>
      <c r="O258" s="679">
        <v>983658</v>
      </c>
      <c r="P258" s="679">
        <v>598221.4487999999</v>
      </c>
      <c r="Q258" s="679">
        <v>1078089.1680000001</v>
      </c>
      <c r="R258" s="697">
        <v>1.73574564</v>
      </c>
      <c r="S258" s="697">
        <v>1.702356347904449</v>
      </c>
      <c r="T258" s="697">
        <v>11.927464532557201</v>
      </c>
      <c r="U258" s="688"/>
      <c r="V258" s="679">
        <v>911283011.20000005</v>
      </c>
      <c r="W258" s="688"/>
      <c r="X258" s="697">
        <v>0</v>
      </c>
      <c r="Y258" s="688"/>
      <c r="Z258" s="688"/>
      <c r="AA258" s="688"/>
      <c r="AB258" s="697" t="s">
        <v>1954</v>
      </c>
      <c r="AC258" s="835"/>
      <c r="AD258" s="688"/>
    </row>
    <row r="259" spans="1:30" hidden="1">
      <c r="A259" s="515">
        <v>8</v>
      </c>
      <c r="B259" s="515" t="s">
        <v>1089</v>
      </c>
      <c r="C259" s="688">
        <v>77</v>
      </c>
      <c r="D259" s="688" t="s">
        <v>1101</v>
      </c>
      <c r="E259" s="688" t="s">
        <v>1670</v>
      </c>
      <c r="F259" s="688">
        <v>24</v>
      </c>
      <c r="G259" s="688" t="s">
        <v>2192</v>
      </c>
      <c r="H259" s="708" t="s">
        <v>655</v>
      </c>
      <c r="I259" s="679">
        <v>8</v>
      </c>
      <c r="J259" s="679">
        <v>0</v>
      </c>
      <c r="K259" s="679">
        <v>0</v>
      </c>
      <c r="L259" s="679">
        <v>0</v>
      </c>
      <c r="M259" s="679">
        <v>0</v>
      </c>
      <c r="N259" s="679">
        <v>0</v>
      </c>
      <c r="O259" s="679">
        <v>8</v>
      </c>
      <c r="P259" s="679">
        <v>0</v>
      </c>
      <c r="Q259" s="679">
        <v>0.12768000000000002</v>
      </c>
      <c r="R259" s="697">
        <v>2.1E-7</v>
      </c>
      <c r="S259" s="697">
        <v>2.0161306221420087E-7</v>
      </c>
      <c r="T259" s="697">
        <v>0</v>
      </c>
      <c r="U259" s="688"/>
      <c r="V259" s="679" t="e">
        <v>#N/A</v>
      </c>
      <c r="W259" s="688"/>
      <c r="X259" s="697">
        <v>0</v>
      </c>
      <c r="Y259" s="688"/>
      <c r="Z259" s="688"/>
      <c r="AA259" s="688"/>
      <c r="AB259" s="697" t="e">
        <v>#N/A</v>
      </c>
      <c r="AC259" s="835"/>
      <c r="AD259" s="688"/>
    </row>
    <row r="260" spans="1:30" hidden="1">
      <c r="C260" s="688"/>
      <c r="D260" s="688"/>
      <c r="E260" s="688"/>
      <c r="F260" s="688"/>
      <c r="G260" s="701" t="s">
        <v>2193</v>
      </c>
      <c r="H260" s="710"/>
      <c r="I260" s="492">
        <v>12878443</v>
      </c>
      <c r="J260" s="492">
        <v>0</v>
      </c>
      <c r="K260" s="492">
        <v>0</v>
      </c>
      <c r="L260" s="492">
        <v>0</v>
      </c>
      <c r="M260" s="649">
        <v>0</v>
      </c>
      <c r="N260" s="492">
        <v>2720000</v>
      </c>
      <c r="O260" s="492">
        <v>10158443</v>
      </c>
      <c r="P260" s="492">
        <v>696467.5785394999</v>
      </c>
      <c r="Q260" s="492">
        <v>1859719.0072699999</v>
      </c>
      <c r="R260" s="493">
        <v>2.9941857000000001</v>
      </c>
      <c r="S260" s="493">
        <v>2.9365886897999558</v>
      </c>
      <c r="T260" s="626"/>
      <c r="U260" s="688"/>
      <c r="V260" s="679" t="e">
        <v>#N/A</v>
      </c>
      <c r="W260" s="688">
        <v>0</v>
      </c>
      <c r="X260" s="697">
        <v>0</v>
      </c>
      <c r="Y260" s="688">
        <v>0</v>
      </c>
      <c r="Z260" s="688">
        <v>0</v>
      </c>
      <c r="AA260" s="688">
        <v>0</v>
      </c>
      <c r="AB260" s="697" t="e">
        <v>#N/A</v>
      </c>
      <c r="AC260" s="835">
        <v>0</v>
      </c>
      <c r="AD260" s="688">
        <v>0</v>
      </c>
    </row>
    <row r="261" spans="1:30" hidden="1">
      <c r="C261" s="688"/>
      <c r="D261" s="688"/>
      <c r="E261" s="688"/>
      <c r="F261" s="688"/>
      <c r="G261" s="701"/>
      <c r="H261" s="693" t="s">
        <v>2194</v>
      </c>
      <c r="I261" s="625"/>
      <c r="J261" s="625"/>
      <c r="K261" s="625"/>
      <c r="L261" s="625"/>
      <c r="M261" s="679"/>
      <c r="N261" s="625"/>
      <c r="O261" s="625"/>
      <c r="P261" s="625"/>
      <c r="Q261" s="841"/>
      <c r="R261" s="626"/>
      <c r="S261" s="626"/>
      <c r="T261" s="626"/>
      <c r="U261" s="688"/>
      <c r="V261" s="679"/>
      <c r="W261" s="688"/>
      <c r="X261" s="697"/>
      <c r="Y261" s="688"/>
      <c r="Z261" s="688"/>
      <c r="AA261" s="688"/>
      <c r="AB261" s="697"/>
      <c r="AC261" s="835"/>
      <c r="AD261" s="688"/>
    </row>
    <row r="262" spans="1:30" hidden="1">
      <c r="A262" s="515">
        <v>10</v>
      </c>
      <c r="B262" s="515" t="s">
        <v>1110</v>
      </c>
      <c r="C262" s="688">
        <v>78</v>
      </c>
      <c r="D262" s="688" t="s">
        <v>1112</v>
      </c>
      <c r="E262" s="688" t="s">
        <v>1677</v>
      </c>
      <c r="F262" s="688">
        <v>25</v>
      </c>
      <c r="G262" s="688" t="s">
        <v>2194</v>
      </c>
      <c r="H262" s="708" t="s">
        <v>1113</v>
      </c>
      <c r="I262" s="679">
        <v>1136</v>
      </c>
      <c r="J262" s="679">
        <v>0</v>
      </c>
      <c r="K262" s="679">
        <v>0</v>
      </c>
      <c r="L262" s="679">
        <v>0</v>
      </c>
      <c r="M262" s="679">
        <v>0</v>
      </c>
      <c r="N262" s="679">
        <v>0</v>
      </c>
      <c r="O262" s="679">
        <v>1136</v>
      </c>
      <c r="P262" s="679">
        <v>0</v>
      </c>
      <c r="Q262" s="679">
        <v>0</v>
      </c>
      <c r="R262" s="697">
        <v>0</v>
      </c>
      <c r="S262" s="697">
        <v>0</v>
      </c>
      <c r="T262" s="697">
        <v>2.27199995456E-2</v>
      </c>
      <c r="U262" s="688"/>
      <c r="V262" s="679">
        <v>584250.63</v>
      </c>
      <c r="W262" s="688"/>
      <c r="X262" s="697">
        <v>0</v>
      </c>
      <c r="Y262" s="688"/>
      <c r="Z262" s="688"/>
      <c r="AA262" s="688"/>
      <c r="AB262" s="697" t="s">
        <v>1954</v>
      </c>
      <c r="AC262" s="835" t="s">
        <v>2226</v>
      </c>
      <c r="AD262" s="688"/>
    </row>
    <row r="263" spans="1:30" hidden="1">
      <c r="A263" s="515">
        <v>10</v>
      </c>
      <c r="B263" s="515" t="s">
        <v>1110</v>
      </c>
      <c r="C263" s="688">
        <v>79</v>
      </c>
      <c r="D263" s="688" t="s">
        <v>1111</v>
      </c>
      <c r="E263" s="688" t="s">
        <v>1676</v>
      </c>
      <c r="F263" s="688">
        <v>25</v>
      </c>
      <c r="G263" s="688" t="s">
        <v>2194</v>
      </c>
      <c r="H263" s="708" t="s">
        <v>2258</v>
      </c>
      <c r="I263" s="679">
        <v>436564</v>
      </c>
      <c r="J263" s="679">
        <v>0</v>
      </c>
      <c r="K263" s="679">
        <v>0</v>
      </c>
      <c r="L263" s="679">
        <v>0</v>
      </c>
      <c r="M263" s="679">
        <v>0</v>
      </c>
      <c r="N263" s="679">
        <v>0</v>
      </c>
      <c r="O263" s="679">
        <v>436564</v>
      </c>
      <c r="P263" s="679">
        <v>4482.9208799999997</v>
      </c>
      <c r="Q263" s="679">
        <v>39491.579439999994</v>
      </c>
      <c r="R263" s="697">
        <v>6.3582250000000007E-2</v>
      </c>
      <c r="S263" s="697">
        <v>6.235916559033345E-2</v>
      </c>
      <c r="T263" s="697">
        <v>0.330571628648551</v>
      </c>
      <c r="U263" s="688"/>
      <c r="V263" s="679" t="e">
        <v>#N/A</v>
      </c>
      <c r="W263" s="688"/>
      <c r="X263" s="697">
        <v>0</v>
      </c>
      <c r="Y263" s="688"/>
      <c r="Z263" s="688"/>
      <c r="AA263" s="688"/>
      <c r="AB263" s="697" t="e">
        <v>#N/A</v>
      </c>
      <c r="AC263" s="835"/>
      <c r="AD263" s="688"/>
    </row>
    <row r="264" spans="1:30" hidden="1">
      <c r="C264" s="688"/>
      <c r="D264" s="688"/>
      <c r="E264" s="688"/>
      <c r="F264" s="688"/>
      <c r="G264" s="701" t="s">
        <v>2195</v>
      </c>
      <c r="H264" s="710"/>
      <c r="I264" s="492">
        <v>437700</v>
      </c>
      <c r="J264" s="492">
        <v>0</v>
      </c>
      <c r="K264" s="492">
        <v>0</v>
      </c>
      <c r="L264" s="492">
        <v>0</v>
      </c>
      <c r="M264" s="649">
        <v>0</v>
      </c>
      <c r="N264" s="492">
        <v>0</v>
      </c>
      <c r="O264" s="492">
        <v>437700</v>
      </c>
      <c r="P264" s="492">
        <v>4482.9208799999997</v>
      </c>
      <c r="Q264" s="492">
        <v>39491.579439999994</v>
      </c>
      <c r="R264" s="493">
        <v>6.3582250000000007E-2</v>
      </c>
      <c r="S264" s="493">
        <v>6.235916559033345E-2</v>
      </c>
      <c r="T264" s="626"/>
      <c r="U264" s="688"/>
      <c r="V264" s="679" t="e">
        <v>#N/A</v>
      </c>
      <c r="W264" s="688">
        <v>0</v>
      </c>
      <c r="X264" s="697">
        <v>0</v>
      </c>
      <c r="Y264" s="688">
        <v>0</v>
      </c>
      <c r="Z264" s="688">
        <v>0</v>
      </c>
      <c r="AA264" s="688">
        <v>0</v>
      </c>
      <c r="AB264" s="697" t="e">
        <v>#N/A</v>
      </c>
      <c r="AC264" s="835">
        <v>0</v>
      </c>
      <c r="AD264" s="688">
        <v>0</v>
      </c>
    </row>
    <row r="265" spans="1:30" hidden="1">
      <c r="C265" s="688"/>
      <c r="D265" s="688"/>
      <c r="E265" s="688"/>
      <c r="F265" s="688"/>
      <c r="G265" s="701"/>
      <c r="H265" s="693" t="s">
        <v>2305</v>
      </c>
      <c r="I265" s="625"/>
      <c r="J265" s="625"/>
      <c r="K265" s="625"/>
      <c r="L265" s="625"/>
      <c r="M265" s="679"/>
      <c r="N265" s="625"/>
      <c r="O265" s="625"/>
      <c r="P265" s="625"/>
      <c r="Q265" s="625"/>
      <c r="R265" s="626"/>
      <c r="S265" s="626"/>
      <c r="T265" s="626"/>
      <c r="U265" s="688"/>
      <c r="V265" s="679"/>
      <c r="W265" s="688"/>
      <c r="X265" s="697"/>
      <c r="Y265" s="688"/>
      <c r="Z265" s="688"/>
      <c r="AA265" s="688"/>
      <c r="AB265" s="697"/>
      <c r="AC265" s="835"/>
      <c r="AD265" s="688"/>
    </row>
    <row r="266" spans="1:30" hidden="1">
      <c r="A266" s="515">
        <v>23</v>
      </c>
      <c r="B266" s="515" t="s">
        <v>970</v>
      </c>
      <c r="C266" s="688">
        <v>80</v>
      </c>
      <c r="D266" s="688" t="s">
        <v>1340</v>
      </c>
      <c r="E266" s="688" t="s">
        <v>1815</v>
      </c>
      <c r="F266" s="688">
        <v>26</v>
      </c>
      <c r="G266" s="688" t="s">
        <v>2305</v>
      </c>
      <c r="H266" s="708" t="s">
        <v>807</v>
      </c>
      <c r="I266" s="679">
        <v>178898</v>
      </c>
      <c r="J266" s="679">
        <v>0</v>
      </c>
      <c r="K266" s="679">
        <v>0</v>
      </c>
      <c r="L266" s="679">
        <v>0</v>
      </c>
      <c r="M266" s="679">
        <v>0</v>
      </c>
      <c r="N266" s="679">
        <v>0</v>
      </c>
      <c r="O266" s="679">
        <v>178898</v>
      </c>
      <c r="P266" s="679">
        <v>2537.5987999999998</v>
      </c>
      <c r="Q266" s="679">
        <v>13057.765019999999</v>
      </c>
      <c r="R266" s="697">
        <v>2.102327E-2</v>
      </c>
      <c r="S266" s="697">
        <v>2.0618859581419766E-2</v>
      </c>
      <c r="T266" s="697">
        <v>1.8253035404550499</v>
      </c>
      <c r="U266" s="688"/>
      <c r="V266" s="679" t="e">
        <v>#N/A</v>
      </c>
      <c r="W266" s="688"/>
      <c r="X266" s="697">
        <v>0</v>
      </c>
      <c r="Y266" s="688"/>
      <c r="Z266" s="688"/>
      <c r="AA266" s="688"/>
      <c r="AB266" s="697" t="e">
        <v>#N/A</v>
      </c>
      <c r="AC266" s="835"/>
      <c r="AD266" s="688"/>
    </row>
    <row r="267" spans="1:30" hidden="1">
      <c r="A267" s="515">
        <v>23</v>
      </c>
      <c r="B267" s="515" t="s">
        <v>970</v>
      </c>
      <c r="C267" s="688">
        <v>81</v>
      </c>
      <c r="D267" s="688" t="s">
        <v>972</v>
      </c>
      <c r="E267" s="688" t="s">
        <v>1816</v>
      </c>
      <c r="F267" s="688">
        <v>26</v>
      </c>
      <c r="G267" s="688" t="s">
        <v>2305</v>
      </c>
      <c r="H267" s="708" t="s">
        <v>808</v>
      </c>
      <c r="I267" s="679">
        <v>3590384</v>
      </c>
      <c r="J267" s="679">
        <v>0</v>
      </c>
      <c r="K267" s="679">
        <v>0</v>
      </c>
      <c r="L267" s="679">
        <v>0</v>
      </c>
      <c r="M267" s="679">
        <v>0</v>
      </c>
      <c r="N267" s="679">
        <v>700000</v>
      </c>
      <c r="O267" s="679">
        <v>2890384</v>
      </c>
      <c r="P267" s="679">
        <v>31496.3743283</v>
      </c>
      <c r="Q267" s="679">
        <v>50263.777759999997</v>
      </c>
      <c r="R267" s="697">
        <v>8.0925709999999998E-2</v>
      </c>
      <c r="S267" s="697">
        <v>7.936900182211501E-2</v>
      </c>
      <c r="T267" s="697">
        <v>7.6586751457339605E-2</v>
      </c>
      <c r="U267" s="688"/>
      <c r="V267" s="679">
        <v>167285123.88</v>
      </c>
      <c r="W267" s="688"/>
      <c r="X267" s="697">
        <v>0</v>
      </c>
      <c r="Y267" s="688"/>
      <c r="Z267" s="688"/>
      <c r="AA267" s="688"/>
      <c r="AB267" s="697" t="s">
        <v>1954</v>
      </c>
      <c r="AC267" s="835"/>
      <c r="AD267" s="688"/>
    </row>
    <row r="268" spans="1:30" hidden="1">
      <c r="C268" s="688"/>
      <c r="D268" s="688"/>
      <c r="E268" s="688"/>
      <c r="F268" s="688"/>
      <c r="G268" s="701" t="s">
        <v>2259</v>
      </c>
      <c r="H268" s="710"/>
      <c r="I268" s="492">
        <v>3769282</v>
      </c>
      <c r="J268" s="492">
        <v>0</v>
      </c>
      <c r="K268" s="492">
        <v>0</v>
      </c>
      <c r="L268" s="492">
        <v>0</v>
      </c>
      <c r="M268" s="649">
        <v>0</v>
      </c>
      <c r="N268" s="492">
        <v>700000</v>
      </c>
      <c r="O268" s="492">
        <v>3069282</v>
      </c>
      <c r="P268" s="492">
        <v>34033.9731283</v>
      </c>
      <c r="Q268" s="492">
        <v>63321.542779999996</v>
      </c>
      <c r="R268" s="493">
        <v>0.10194897999999999</v>
      </c>
      <c r="S268" s="493">
        <v>9.9987861403534772E-2</v>
      </c>
      <c r="T268" s="626"/>
      <c r="U268" s="688"/>
      <c r="V268" s="679" t="e">
        <v>#N/A</v>
      </c>
      <c r="W268" s="688">
        <v>0</v>
      </c>
      <c r="X268" s="697">
        <v>0</v>
      </c>
      <c r="Y268" s="688">
        <v>0</v>
      </c>
      <c r="Z268" s="688">
        <v>0</v>
      </c>
      <c r="AA268" s="688">
        <v>0</v>
      </c>
      <c r="AB268" s="697" t="e">
        <v>#N/A</v>
      </c>
      <c r="AC268" s="835">
        <v>0</v>
      </c>
      <c r="AD268" s="688">
        <v>0</v>
      </c>
    </row>
    <row r="269" spans="1:30" hidden="1">
      <c r="C269" s="688"/>
      <c r="D269" s="688"/>
      <c r="E269" s="688"/>
      <c r="F269" s="688"/>
      <c r="G269" s="701"/>
      <c r="H269" s="693" t="s">
        <v>2196</v>
      </c>
      <c r="I269" s="625"/>
      <c r="J269" s="625"/>
      <c r="K269" s="625"/>
      <c r="L269" s="625"/>
      <c r="M269" s="679"/>
      <c r="N269" s="625"/>
      <c r="O269" s="625"/>
      <c r="P269" s="625"/>
      <c r="Q269" s="625"/>
      <c r="R269" s="626"/>
      <c r="S269" s="626"/>
      <c r="T269" s="626"/>
      <c r="U269" s="688"/>
      <c r="V269" s="679"/>
      <c r="W269" s="688"/>
      <c r="X269" s="697"/>
      <c r="Y269" s="688"/>
      <c r="Z269" s="688"/>
      <c r="AA269" s="688"/>
      <c r="AB269" s="697"/>
      <c r="AC269" s="835"/>
      <c r="AD269" s="688"/>
    </row>
    <row r="270" spans="1:30" hidden="1">
      <c r="A270" s="515">
        <v>3</v>
      </c>
      <c r="B270" s="515" t="s">
        <v>878</v>
      </c>
      <c r="C270" s="688">
        <v>82</v>
      </c>
      <c r="D270" s="818" t="s">
        <v>881</v>
      </c>
      <c r="E270" s="688" t="s">
        <v>1538</v>
      </c>
      <c r="F270" s="688">
        <v>27</v>
      </c>
      <c r="G270" s="688" t="s">
        <v>2196</v>
      </c>
      <c r="H270" s="708" t="s">
        <v>619</v>
      </c>
      <c r="I270" s="842">
        <v>942940</v>
      </c>
      <c r="J270" s="679">
        <v>0</v>
      </c>
      <c r="K270" s="679">
        <v>0</v>
      </c>
      <c r="L270" s="679">
        <v>0</v>
      </c>
      <c r="M270" s="679">
        <v>0</v>
      </c>
      <c r="N270" s="679">
        <v>0</v>
      </c>
      <c r="O270" s="679">
        <v>942940</v>
      </c>
      <c r="P270" s="679">
        <v>27540.207200000001</v>
      </c>
      <c r="Q270" s="679">
        <v>99348.1584</v>
      </c>
      <c r="R270" s="697">
        <v>0.15995256999999999</v>
      </c>
      <c r="S270" s="711">
        <v>0.15687567700787503</v>
      </c>
      <c r="T270" s="711">
        <v>0.195920480727615</v>
      </c>
      <c r="U270" s="688"/>
      <c r="V270" s="679">
        <v>19720055.920000002</v>
      </c>
      <c r="W270" s="688"/>
      <c r="X270" s="697">
        <v>0</v>
      </c>
      <c r="Y270" s="688"/>
      <c r="Z270" s="688"/>
      <c r="AA270" s="688"/>
      <c r="AB270" s="697" t="s">
        <v>1954</v>
      </c>
      <c r="AC270" s="835"/>
      <c r="AD270" s="688"/>
    </row>
    <row r="271" spans="1:30" hidden="1">
      <c r="A271" s="515">
        <v>3</v>
      </c>
      <c r="B271" s="515" t="s">
        <v>878</v>
      </c>
      <c r="C271" s="688">
        <v>83</v>
      </c>
      <c r="D271" s="818" t="s">
        <v>1615</v>
      </c>
      <c r="E271" s="843" t="s">
        <v>1616</v>
      </c>
      <c r="F271" s="688">
        <v>27</v>
      </c>
      <c r="G271" s="688" t="s">
        <v>2196</v>
      </c>
      <c r="H271" s="708" t="s">
        <v>1617</v>
      </c>
      <c r="I271" s="679">
        <v>2018327</v>
      </c>
      <c r="J271" s="679">
        <v>0</v>
      </c>
      <c r="K271" s="679">
        <v>0</v>
      </c>
      <c r="L271" s="679">
        <v>0</v>
      </c>
      <c r="M271" s="679">
        <v>0</v>
      </c>
      <c r="N271" s="679">
        <v>50000</v>
      </c>
      <c r="O271" s="679">
        <v>1968327</v>
      </c>
      <c r="P271" s="679">
        <v>151460.4430004</v>
      </c>
      <c r="Q271" s="679">
        <v>176755.76459999999</v>
      </c>
      <c r="R271" s="697">
        <v>0.28458040000000001</v>
      </c>
      <c r="S271" s="697">
        <v>0.27910613224481862</v>
      </c>
      <c r="T271" s="697">
        <v>0.15166643550624101</v>
      </c>
      <c r="U271" s="688"/>
      <c r="V271" s="679" t="e">
        <v>#N/A</v>
      </c>
      <c r="W271" s="688"/>
      <c r="X271" s="697">
        <v>0</v>
      </c>
      <c r="Y271" s="688"/>
      <c r="Z271" s="688"/>
      <c r="AA271" s="688"/>
      <c r="AB271" s="697" t="e">
        <v>#N/A</v>
      </c>
      <c r="AC271" s="835"/>
      <c r="AD271" s="688"/>
    </row>
    <row r="272" spans="1:30" hidden="1">
      <c r="A272" s="515">
        <v>3</v>
      </c>
      <c r="B272" s="515" t="s">
        <v>878</v>
      </c>
      <c r="C272" s="688">
        <v>84</v>
      </c>
      <c r="D272" s="688" t="s">
        <v>1034</v>
      </c>
      <c r="E272" s="688" t="s">
        <v>1539</v>
      </c>
      <c r="F272" s="688">
        <v>27</v>
      </c>
      <c r="G272" s="688" t="s">
        <v>2196</v>
      </c>
      <c r="H272" s="708" t="s">
        <v>620</v>
      </c>
      <c r="I272" s="679">
        <v>913978</v>
      </c>
      <c r="J272" s="679">
        <v>0</v>
      </c>
      <c r="K272" s="679">
        <v>0</v>
      </c>
      <c r="L272" s="679">
        <v>0</v>
      </c>
      <c r="M272" s="679">
        <v>0</v>
      </c>
      <c r="N272" s="679">
        <v>225000</v>
      </c>
      <c r="O272" s="679">
        <v>688978</v>
      </c>
      <c r="P272" s="679">
        <v>62606.081764499999</v>
      </c>
      <c r="Q272" s="679">
        <v>205577.25563999999</v>
      </c>
      <c r="R272" s="697">
        <v>0.33098358999999999</v>
      </c>
      <c r="S272" s="697">
        <v>0.32461669823912903</v>
      </c>
      <c r="T272" s="697">
        <v>0.13327241422466299</v>
      </c>
      <c r="U272" s="688"/>
      <c r="V272" s="679">
        <v>276966007.06</v>
      </c>
      <c r="W272" s="688"/>
      <c r="X272" s="697">
        <v>0</v>
      </c>
      <c r="Y272" s="688"/>
      <c r="Z272" s="688"/>
      <c r="AA272" s="688"/>
      <c r="AB272" s="697" t="s">
        <v>1954</v>
      </c>
      <c r="AC272" s="835"/>
      <c r="AD272" s="688"/>
    </row>
    <row r="273" spans="1:33" hidden="1">
      <c r="A273" s="515">
        <v>3</v>
      </c>
      <c r="B273" s="515" t="s">
        <v>878</v>
      </c>
      <c r="C273" s="688">
        <v>85</v>
      </c>
      <c r="D273" s="688" t="s">
        <v>1035</v>
      </c>
      <c r="E273" s="688" t="s">
        <v>1614</v>
      </c>
      <c r="F273" s="688">
        <v>27</v>
      </c>
      <c r="G273" s="688" t="s">
        <v>2196</v>
      </c>
      <c r="H273" s="708" t="s">
        <v>1036</v>
      </c>
      <c r="I273" s="679">
        <v>2797562</v>
      </c>
      <c r="J273" s="679">
        <v>0</v>
      </c>
      <c r="K273" s="679">
        <v>0</v>
      </c>
      <c r="L273" s="679">
        <v>0</v>
      </c>
      <c r="M273" s="679">
        <v>0</v>
      </c>
      <c r="N273" s="679">
        <v>200000</v>
      </c>
      <c r="O273" s="679">
        <v>2597562</v>
      </c>
      <c r="P273" s="679">
        <v>26342.906339200003</v>
      </c>
      <c r="Q273" s="679">
        <v>120215.16936</v>
      </c>
      <c r="R273" s="697">
        <v>0.19354888000000001</v>
      </c>
      <c r="S273" s="697">
        <v>0.18982572383512197</v>
      </c>
      <c r="T273" s="697">
        <v>0.123693428571428</v>
      </c>
      <c r="U273" s="688"/>
      <c r="V273" s="679" t="e">
        <v>#N/A</v>
      </c>
      <c r="W273" s="688"/>
      <c r="X273" s="697">
        <v>0</v>
      </c>
      <c r="Y273" s="688"/>
      <c r="Z273" s="688"/>
      <c r="AA273" s="688"/>
      <c r="AB273" s="697" t="e">
        <v>#N/A</v>
      </c>
      <c r="AC273" s="835"/>
      <c r="AD273" s="688"/>
    </row>
    <row r="274" spans="1:33" hidden="1">
      <c r="A274" s="515">
        <v>3</v>
      </c>
      <c r="B274" s="515" t="s">
        <v>878</v>
      </c>
      <c r="C274" s="688">
        <v>86</v>
      </c>
      <c r="D274" s="688" t="s">
        <v>1037</v>
      </c>
      <c r="E274" s="688" t="s">
        <v>1618</v>
      </c>
      <c r="F274" s="688">
        <v>27</v>
      </c>
      <c r="G274" s="688" t="s">
        <v>2196</v>
      </c>
      <c r="H274" s="708" t="s">
        <v>621</v>
      </c>
      <c r="I274" s="679">
        <v>645935</v>
      </c>
      <c r="J274" s="679">
        <v>0</v>
      </c>
      <c r="K274" s="679">
        <v>0</v>
      </c>
      <c r="L274" s="679">
        <v>0</v>
      </c>
      <c r="M274" s="679">
        <v>0</v>
      </c>
      <c r="N274" s="679">
        <v>0</v>
      </c>
      <c r="O274" s="679">
        <v>645935</v>
      </c>
      <c r="P274" s="679">
        <v>20228.783697700001</v>
      </c>
      <c r="Q274" s="679">
        <v>38852.990250000003</v>
      </c>
      <c r="R274" s="697">
        <v>6.2554109999999996E-2</v>
      </c>
      <c r="S274" s="697">
        <v>6.1350801538854874E-2</v>
      </c>
      <c r="T274" s="697">
        <v>6.9149778933958503E-2</v>
      </c>
      <c r="U274" s="688"/>
      <c r="V274" s="679">
        <v>16883236.809999999</v>
      </c>
      <c r="W274" s="688"/>
      <c r="X274" s="697">
        <v>0</v>
      </c>
      <c r="Y274" s="688"/>
      <c r="Z274" s="688"/>
      <c r="AA274" s="688"/>
      <c r="AB274" s="697" t="s">
        <v>1954</v>
      </c>
      <c r="AC274" s="835"/>
      <c r="AD274" s="688"/>
    </row>
    <row r="275" spans="1:33" hidden="1">
      <c r="A275" s="515">
        <v>3</v>
      </c>
      <c r="B275" s="515" t="s">
        <v>878</v>
      </c>
      <c r="C275" s="688">
        <v>87</v>
      </c>
      <c r="D275" s="688" t="s">
        <v>882</v>
      </c>
      <c r="E275" s="688" t="s">
        <v>1540</v>
      </c>
      <c r="F275" s="688">
        <v>27</v>
      </c>
      <c r="G275" s="688" t="s">
        <v>2196</v>
      </c>
      <c r="H275" s="708" t="s">
        <v>883</v>
      </c>
      <c r="I275" s="679">
        <v>27645655</v>
      </c>
      <c r="J275" s="679">
        <v>0</v>
      </c>
      <c r="K275" s="679">
        <v>0</v>
      </c>
      <c r="L275" s="679">
        <v>0</v>
      </c>
      <c r="M275" s="679">
        <v>0</v>
      </c>
      <c r="N275" s="679">
        <v>0</v>
      </c>
      <c r="O275" s="679">
        <v>27645655</v>
      </c>
      <c r="P275" s="679">
        <v>641811.67105260002</v>
      </c>
      <c r="Q275" s="679">
        <v>3412856.1097499998</v>
      </c>
      <c r="R275" s="697">
        <v>5.49476824</v>
      </c>
      <c r="S275" s="697">
        <v>5.3890693231762397</v>
      </c>
      <c r="T275" s="697">
        <v>2.1729936265079899</v>
      </c>
      <c r="U275" s="688"/>
      <c r="V275" s="679">
        <v>886480971.69000006</v>
      </c>
      <c r="W275" s="688"/>
      <c r="X275" s="697">
        <v>0</v>
      </c>
      <c r="Y275" s="688"/>
      <c r="Z275" s="688"/>
      <c r="AA275" s="688"/>
      <c r="AB275" s="697" t="s">
        <v>1954</v>
      </c>
      <c r="AC275" s="835"/>
      <c r="AD275" s="688"/>
    </row>
    <row r="276" spans="1:33" hidden="1">
      <c r="C276" s="688"/>
      <c r="D276" s="688"/>
      <c r="E276" s="688"/>
      <c r="F276" s="688"/>
      <c r="G276" s="701" t="s">
        <v>2197</v>
      </c>
      <c r="H276" s="710"/>
      <c r="I276" s="492">
        <v>34964397</v>
      </c>
      <c r="J276" s="492">
        <v>0</v>
      </c>
      <c r="K276" s="492">
        <v>0</v>
      </c>
      <c r="L276" s="492">
        <v>0</v>
      </c>
      <c r="M276" s="649">
        <v>0</v>
      </c>
      <c r="N276" s="492">
        <v>475000</v>
      </c>
      <c r="O276" s="492">
        <v>34489397</v>
      </c>
      <c r="P276" s="492">
        <v>929990.09305440006</v>
      </c>
      <c r="Q276" s="492">
        <v>4053605.4479999999</v>
      </c>
      <c r="R276" s="493">
        <v>6.5263877900000002</v>
      </c>
      <c r="S276" s="493">
        <v>6.4008443560420396</v>
      </c>
      <c r="T276" s="626"/>
      <c r="U276" s="688"/>
      <c r="V276" s="679" t="e">
        <v>#N/A</v>
      </c>
      <c r="W276" s="688">
        <v>0</v>
      </c>
      <c r="X276" s="697">
        <v>0</v>
      </c>
      <c r="Y276" s="688">
        <v>0</v>
      </c>
      <c r="Z276" s="688">
        <v>0</v>
      </c>
      <c r="AA276" s="688">
        <v>0</v>
      </c>
      <c r="AB276" s="697" t="e">
        <v>#N/A</v>
      </c>
      <c r="AC276" s="835">
        <v>0</v>
      </c>
      <c r="AD276" s="688">
        <v>0</v>
      </c>
    </row>
    <row r="277" spans="1:33" hidden="1">
      <c r="C277" s="688"/>
      <c r="D277" s="688"/>
      <c r="E277" s="688"/>
      <c r="F277" s="688"/>
      <c r="G277" s="701"/>
      <c r="H277" s="693" t="s">
        <v>2198</v>
      </c>
      <c r="I277" s="625"/>
      <c r="J277" s="625"/>
      <c r="K277" s="625"/>
      <c r="L277" s="625"/>
      <c r="M277" s="679"/>
      <c r="N277" s="625"/>
      <c r="O277" s="625"/>
      <c r="P277" s="625"/>
      <c r="Q277" s="625"/>
      <c r="R277" s="626"/>
      <c r="S277" s="626"/>
      <c r="T277" s="626"/>
      <c r="U277" s="688"/>
      <c r="V277" s="679"/>
      <c r="W277" s="688"/>
      <c r="X277" s="697"/>
      <c r="Y277" s="688"/>
      <c r="Z277" s="688"/>
      <c r="AA277" s="688"/>
      <c r="AB277" s="697"/>
      <c r="AC277" s="835"/>
      <c r="AD277" s="688"/>
    </row>
    <row r="278" spans="1:33" hidden="1">
      <c r="A278" s="515">
        <v>20</v>
      </c>
      <c r="B278" s="515" t="s">
        <v>959</v>
      </c>
      <c r="C278" s="688">
        <v>88</v>
      </c>
      <c r="D278" s="688" t="s">
        <v>960</v>
      </c>
      <c r="E278" s="688" t="s">
        <v>1571</v>
      </c>
      <c r="F278" s="688">
        <v>28</v>
      </c>
      <c r="G278" s="688" t="s">
        <v>2198</v>
      </c>
      <c r="H278" s="844" t="s">
        <v>961</v>
      </c>
      <c r="I278" s="679">
        <v>2593029</v>
      </c>
      <c r="J278" s="679">
        <v>0</v>
      </c>
      <c r="K278" s="679">
        <v>0</v>
      </c>
      <c r="L278" s="679">
        <v>0</v>
      </c>
      <c r="M278" s="679">
        <v>0</v>
      </c>
      <c r="N278" s="679">
        <v>0</v>
      </c>
      <c r="O278" s="679">
        <v>2593029</v>
      </c>
      <c r="P278" s="679">
        <v>207960.92568000001</v>
      </c>
      <c r="Q278" s="679">
        <v>1694544.4515</v>
      </c>
      <c r="R278" s="697">
        <v>2.7282512699999999</v>
      </c>
      <c r="S278" s="697">
        <v>2.6757698615679697</v>
      </c>
      <c r="T278" s="697">
        <v>2.6486424934623698</v>
      </c>
      <c r="U278" s="688"/>
      <c r="V278" s="679">
        <v>250339406.31999999</v>
      </c>
      <c r="W278" s="688"/>
      <c r="X278" s="697">
        <v>0</v>
      </c>
      <c r="Y278" s="688"/>
      <c r="Z278" s="688"/>
      <c r="AA278" s="688"/>
      <c r="AB278" s="697" t="s">
        <v>1954</v>
      </c>
      <c r="AC278" s="835"/>
      <c r="AD278" s="688"/>
    </row>
    <row r="279" spans="1:33" hidden="1">
      <c r="A279" s="515">
        <v>20</v>
      </c>
      <c r="B279" s="515" t="s">
        <v>959</v>
      </c>
      <c r="C279" s="688">
        <v>89</v>
      </c>
      <c r="D279" s="688" t="s">
        <v>1336</v>
      </c>
      <c r="E279" s="688" t="s">
        <v>1810</v>
      </c>
      <c r="F279" s="688">
        <v>28</v>
      </c>
      <c r="G279" s="688" t="s">
        <v>2198</v>
      </c>
      <c r="H279" s="708" t="s">
        <v>800</v>
      </c>
      <c r="I279" s="679">
        <v>1718825</v>
      </c>
      <c r="J279" s="679">
        <v>0</v>
      </c>
      <c r="K279" s="679">
        <v>0</v>
      </c>
      <c r="L279" s="679">
        <v>0</v>
      </c>
      <c r="M279" s="679">
        <v>0</v>
      </c>
      <c r="N279" s="679">
        <v>0</v>
      </c>
      <c r="O279" s="679">
        <v>1718825</v>
      </c>
      <c r="P279" s="679">
        <v>1876.56449</v>
      </c>
      <c r="Q279" s="679">
        <v>1300978.6425000001</v>
      </c>
      <c r="R279" s="697">
        <v>2.0946022599999998</v>
      </c>
      <c r="S279" s="697">
        <v>2.0543098996686959</v>
      </c>
      <c r="T279" s="697">
        <v>5.6939622616507801</v>
      </c>
      <c r="U279" s="688"/>
      <c r="V279" s="679" t="e">
        <v>#N/A</v>
      </c>
      <c r="W279" s="688"/>
      <c r="X279" s="697">
        <v>0</v>
      </c>
      <c r="Y279" s="688"/>
      <c r="Z279" s="688"/>
      <c r="AA279" s="688"/>
      <c r="AB279" s="697" t="e">
        <v>#N/A</v>
      </c>
      <c r="AC279" s="835"/>
      <c r="AD279" s="688"/>
    </row>
    <row r="280" spans="1:33" hidden="1">
      <c r="A280" s="515">
        <v>20</v>
      </c>
      <c r="B280" s="515" t="s">
        <v>959</v>
      </c>
      <c r="C280" s="688">
        <v>90</v>
      </c>
      <c r="D280" s="688" t="s">
        <v>962</v>
      </c>
      <c r="E280" s="688" t="s">
        <v>1572</v>
      </c>
      <c r="F280" s="688">
        <v>28</v>
      </c>
      <c r="G280" s="688" t="s">
        <v>2198</v>
      </c>
      <c r="H280" s="708" t="s">
        <v>963</v>
      </c>
      <c r="I280" s="679">
        <v>9697795</v>
      </c>
      <c r="J280" s="679">
        <v>0</v>
      </c>
      <c r="K280" s="679">
        <v>0</v>
      </c>
      <c r="L280" s="679">
        <v>0</v>
      </c>
      <c r="M280" s="679">
        <v>0</v>
      </c>
      <c r="N280" s="679">
        <v>0</v>
      </c>
      <c r="O280" s="679">
        <v>9697795</v>
      </c>
      <c r="P280" s="679">
        <v>481135.33619999996</v>
      </c>
      <c r="Q280" s="679">
        <v>2072516.1968699999</v>
      </c>
      <c r="R280" s="697">
        <v>3.33679353</v>
      </c>
      <c r="S280" s="697">
        <v>3.2726060223957569</v>
      </c>
      <c r="T280" s="697">
        <v>3.04514715122844</v>
      </c>
      <c r="U280" s="688"/>
      <c r="V280" s="679">
        <v>421640026.69</v>
      </c>
      <c r="W280" s="688"/>
      <c r="X280" s="697">
        <v>0</v>
      </c>
      <c r="Y280" s="688"/>
      <c r="Z280" s="688"/>
      <c r="AA280" s="688"/>
      <c r="AB280" s="697" t="s">
        <v>1954</v>
      </c>
      <c r="AC280" s="835"/>
      <c r="AD280" s="688"/>
      <c r="AG280" s="479"/>
    </row>
    <row r="281" spans="1:33" hidden="1">
      <c r="A281" s="515">
        <v>20</v>
      </c>
      <c r="B281" s="515" t="s">
        <v>959</v>
      </c>
      <c r="C281" s="688">
        <v>91</v>
      </c>
      <c r="D281" s="688" t="s">
        <v>964</v>
      </c>
      <c r="E281" s="688" t="s">
        <v>1573</v>
      </c>
      <c r="F281" s="688">
        <v>28</v>
      </c>
      <c r="G281" s="688" t="s">
        <v>2198</v>
      </c>
      <c r="H281" s="708" t="s">
        <v>801</v>
      </c>
      <c r="I281" s="679">
        <v>395010</v>
      </c>
      <c r="J281" s="679">
        <v>0</v>
      </c>
      <c r="K281" s="679">
        <v>0</v>
      </c>
      <c r="L281" s="679">
        <v>0</v>
      </c>
      <c r="M281" s="679">
        <v>0</v>
      </c>
      <c r="N281" s="679">
        <v>0</v>
      </c>
      <c r="O281" s="679">
        <v>395010</v>
      </c>
      <c r="P281" s="679">
        <v>4164.6791000000003</v>
      </c>
      <c r="Q281" s="679">
        <v>142053.49619999999</v>
      </c>
      <c r="R281" s="697">
        <v>0.22870904</v>
      </c>
      <c r="S281" s="697">
        <v>0.22430952668480064</v>
      </c>
      <c r="T281" s="697">
        <v>1.9399276106098999</v>
      </c>
      <c r="U281" s="688"/>
      <c r="V281" s="679" t="e">
        <v>#N/A</v>
      </c>
      <c r="W281" s="688"/>
      <c r="X281" s="697">
        <v>0</v>
      </c>
      <c r="Y281" s="688"/>
      <c r="Z281" s="688"/>
      <c r="AA281" s="688"/>
      <c r="AB281" s="697" t="e">
        <v>#N/A</v>
      </c>
      <c r="AC281" s="835"/>
      <c r="AD281" s="688"/>
      <c r="AG281" s="498"/>
    </row>
    <row r="282" spans="1:33" hidden="1">
      <c r="A282" s="515">
        <v>20</v>
      </c>
      <c r="B282" s="515" t="s">
        <v>959</v>
      </c>
      <c r="C282" s="688">
        <v>92</v>
      </c>
      <c r="D282" s="688" t="s">
        <v>1811</v>
      </c>
      <c r="E282" s="688" t="s">
        <v>1812</v>
      </c>
      <c r="F282" s="688">
        <v>28</v>
      </c>
      <c r="G282" s="688" t="s">
        <v>2198</v>
      </c>
      <c r="H282" s="708" t="s">
        <v>802</v>
      </c>
      <c r="I282" s="679">
        <v>229461</v>
      </c>
      <c r="J282" s="679">
        <v>0</v>
      </c>
      <c r="K282" s="679">
        <v>0</v>
      </c>
      <c r="L282" s="679">
        <v>0</v>
      </c>
      <c r="M282" s="679">
        <v>0</v>
      </c>
      <c r="N282" s="679">
        <v>1000</v>
      </c>
      <c r="O282" s="679">
        <v>228461</v>
      </c>
      <c r="P282" s="679">
        <v>20964.6222041</v>
      </c>
      <c r="Q282" s="679">
        <v>144844.274</v>
      </c>
      <c r="R282" s="697">
        <v>0.23320225</v>
      </c>
      <c r="S282" s="697">
        <v>0.22871630345655355</v>
      </c>
      <c r="T282" s="697">
        <v>2.3687479263437199</v>
      </c>
      <c r="U282" s="688"/>
      <c r="V282" s="679" t="e">
        <v>#N/A</v>
      </c>
      <c r="W282" s="688"/>
      <c r="X282" s="697">
        <v>0</v>
      </c>
      <c r="Y282" s="688"/>
      <c r="Z282" s="688"/>
      <c r="AA282" s="688"/>
      <c r="AB282" s="697" t="e">
        <v>#N/A</v>
      </c>
      <c r="AC282" s="835"/>
      <c r="AD282" s="688"/>
      <c r="AG282" s="498"/>
    </row>
    <row r="283" spans="1:33" hidden="1">
      <c r="A283" s="515">
        <v>20</v>
      </c>
      <c r="B283" s="515" t="s">
        <v>959</v>
      </c>
      <c r="C283" s="688">
        <v>93</v>
      </c>
      <c r="D283" s="688" t="s">
        <v>1337</v>
      </c>
      <c r="E283" s="688" t="s">
        <v>1813</v>
      </c>
      <c r="F283" s="688">
        <v>28</v>
      </c>
      <c r="G283" s="688" t="s">
        <v>2198</v>
      </c>
      <c r="H283" s="708" t="s">
        <v>803</v>
      </c>
      <c r="I283" s="679">
        <v>2531108</v>
      </c>
      <c r="J283" s="679">
        <v>0</v>
      </c>
      <c r="K283" s="679">
        <v>0</v>
      </c>
      <c r="L283" s="679">
        <v>0</v>
      </c>
      <c r="M283" s="679">
        <v>0</v>
      </c>
      <c r="N283" s="679">
        <v>185400</v>
      </c>
      <c r="O283" s="679">
        <v>2345708</v>
      </c>
      <c r="P283" s="679">
        <v>25965.675094800001</v>
      </c>
      <c r="Q283" s="679">
        <v>939033.82655999996</v>
      </c>
      <c r="R283" s="697">
        <v>1.51186369</v>
      </c>
      <c r="S283" s="697">
        <v>1.482781056512221</v>
      </c>
      <c r="T283" s="697">
        <v>2.7326291607594002</v>
      </c>
      <c r="U283" s="688"/>
      <c r="V283" s="679">
        <v>138866</v>
      </c>
      <c r="W283" s="688"/>
      <c r="X283" s="697">
        <v>0</v>
      </c>
      <c r="Y283" s="688"/>
      <c r="Z283" s="688"/>
      <c r="AA283" s="688"/>
      <c r="AB283" s="697" t="s">
        <v>1954</v>
      </c>
      <c r="AC283" s="835"/>
      <c r="AD283" s="688"/>
    </row>
    <row r="284" spans="1:33" hidden="1">
      <c r="A284" s="515">
        <v>20</v>
      </c>
      <c r="B284" s="515" t="s">
        <v>959</v>
      </c>
      <c r="C284" s="688">
        <v>94</v>
      </c>
      <c r="D284" s="688" t="s">
        <v>1338</v>
      </c>
      <c r="E284" s="688" t="s">
        <v>1814</v>
      </c>
      <c r="F284" s="688">
        <v>28</v>
      </c>
      <c r="G284" s="688" t="s">
        <v>2198</v>
      </c>
      <c r="H284" s="708" t="s">
        <v>1339</v>
      </c>
      <c r="I284" s="679">
        <v>111574</v>
      </c>
      <c r="J284" s="679">
        <v>0</v>
      </c>
      <c r="K284" s="679">
        <v>0</v>
      </c>
      <c r="L284" s="679">
        <v>0</v>
      </c>
      <c r="M284" s="679">
        <v>0</v>
      </c>
      <c r="N284" s="679">
        <v>0</v>
      </c>
      <c r="O284" s="679">
        <v>111574</v>
      </c>
      <c r="P284" s="679">
        <v>43913.235289999997</v>
      </c>
      <c r="Q284" s="679">
        <v>255504.46</v>
      </c>
      <c r="R284" s="697">
        <v>0.41136740999999999</v>
      </c>
      <c r="S284" s="697">
        <v>0.40345423394412433</v>
      </c>
      <c r="T284" s="697">
        <v>7.8484253768614396</v>
      </c>
      <c r="U284" s="688"/>
      <c r="V284" s="679" t="e">
        <v>#N/A</v>
      </c>
      <c r="W284" s="688"/>
      <c r="X284" s="697">
        <v>0</v>
      </c>
      <c r="Y284" s="688"/>
      <c r="Z284" s="688"/>
      <c r="AA284" s="688"/>
      <c r="AB284" s="697" t="e">
        <v>#N/A</v>
      </c>
      <c r="AC284" s="835"/>
      <c r="AD284" s="688"/>
    </row>
    <row r="285" spans="1:33" hidden="1">
      <c r="C285" s="688"/>
      <c r="D285" s="688"/>
      <c r="E285" s="688"/>
      <c r="F285" s="688"/>
      <c r="G285" s="701" t="s">
        <v>2199</v>
      </c>
      <c r="H285" s="710"/>
      <c r="I285" s="492">
        <v>17276802</v>
      </c>
      <c r="J285" s="492">
        <v>0</v>
      </c>
      <c r="K285" s="492">
        <v>0</v>
      </c>
      <c r="L285" s="492">
        <v>0</v>
      </c>
      <c r="M285" s="649">
        <v>0</v>
      </c>
      <c r="N285" s="492">
        <v>186400</v>
      </c>
      <c r="O285" s="492">
        <v>17090402</v>
      </c>
      <c r="P285" s="492">
        <v>785981.03805889981</v>
      </c>
      <c r="Q285" s="492">
        <v>6549475.3476299997</v>
      </c>
      <c r="R285" s="493">
        <v>10.54478945</v>
      </c>
      <c r="S285" s="493">
        <v>10.341946904230122</v>
      </c>
      <c r="T285" s="626"/>
      <c r="U285" s="688"/>
      <c r="V285" s="679" t="e">
        <v>#N/A</v>
      </c>
      <c r="W285" s="688">
        <v>0</v>
      </c>
      <c r="X285" s="697">
        <v>0</v>
      </c>
      <c r="Y285" s="688">
        <v>0</v>
      </c>
      <c r="Z285" s="688">
        <v>0</v>
      </c>
      <c r="AA285" s="688">
        <v>0</v>
      </c>
      <c r="AB285" s="697" t="e">
        <v>#N/A</v>
      </c>
      <c r="AC285" s="835">
        <v>0</v>
      </c>
      <c r="AD285" s="688">
        <v>0</v>
      </c>
    </row>
    <row r="286" spans="1:33" hidden="1">
      <c r="C286" s="688"/>
      <c r="D286" s="688"/>
      <c r="E286" s="688"/>
      <c r="F286" s="688"/>
      <c r="G286" s="701"/>
      <c r="H286" s="693" t="s">
        <v>2200</v>
      </c>
      <c r="I286" s="625"/>
      <c r="J286" s="625"/>
      <c r="K286" s="625"/>
      <c r="L286" s="625"/>
      <c r="M286" s="679"/>
      <c r="N286" s="625"/>
      <c r="O286" s="625"/>
      <c r="P286" s="625"/>
      <c r="Q286" s="625"/>
      <c r="R286" s="626"/>
      <c r="S286" s="626"/>
      <c r="T286" s="626"/>
      <c r="U286" s="688"/>
      <c r="V286" s="679"/>
      <c r="W286" s="688"/>
      <c r="X286" s="697"/>
      <c r="Y286" s="688"/>
      <c r="Z286" s="688"/>
      <c r="AA286" s="688"/>
      <c r="AB286" s="697"/>
      <c r="AC286" s="835"/>
      <c r="AD286" s="688"/>
    </row>
    <row r="287" spans="1:33" hidden="1">
      <c r="A287" s="515">
        <v>3</v>
      </c>
      <c r="B287" s="515" t="s">
        <v>878</v>
      </c>
      <c r="C287" s="688">
        <v>95</v>
      </c>
      <c r="D287" s="688" t="s">
        <v>1028</v>
      </c>
      <c r="E287" s="688" t="s">
        <v>1608</v>
      </c>
      <c r="F287" s="688">
        <v>29</v>
      </c>
      <c r="G287" s="688" t="s">
        <v>2200</v>
      </c>
      <c r="H287" s="708" t="s">
        <v>618</v>
      </c>
      <c r="I287" s="679">
        <v>5627667</v>
      </c>
      <c r="J287" s="679">
        <v>0</v>
      </c>
      <c r="K287" s="679">
        <v>0</v>
      </c>
      <c r="L287" s="679">
        <v>0</v>
      </c>
      <c r="M287" s="679">
        <v>0</v>
      </c>
      <c r="N287" s="679">
        <v>1817000</v>
      </c>
      <c r="O287" s="679">
        <v>3810667</v>
      </c>
      <c r="P287" s="679">
        <v>28580.002517099998</v>
      </c>
      <c r="Q287" s="679">
        <v>34677.0697</v>
      </c>
      <c r="R287" s="697">
        <v>5.5830789999999998E-2</v>
      </c>
      <c r="S287" s="697">
        <v>5.4756815561029758E-2</v>
      </c>
      <c r="T287" s="697">
        <v>0.97104375302601698</v>
      </c>
      <c r="U287" s="688"/>
      <c r="V287" s="679">
        <v>122800005.81999999</v>
      </c>
      <c r="W287" s="688"/>
      <c r="X287" s="697">
        <v>0</v>
      </c>
      <c r="Y287" s="688"/>
      <c r="Z287" s="688"/>
      <c r="AA287" s="688"/>
      <c r="AB287" s="697" t="s">
        <v>1954</v>
      </c>
      <c r="AC287" s="835"/>
      <c r="AD287" s="688"/>
    </row>
    <row r="288" spans="1:33" hidden="1">
      <c r="A288" s="515">
        <v>3</v>
      </c>
      <c r="B288" s="515" t="s">
        <v>878</v>
      </c>
      <c r="C288" s="688">
        <v>96</v>
      </c>
      <c r="D288" s="679" t="s">
        <v>1026</v>
      </c>
      <c r="E288" s="688" t="s">
        <v>1607</v>
      </c>
      <c r="F288" s="688">
        <v>29</v>
      </c>
      <c r="G288" s="688" t="s">
        <v>2200</v>
      </c>
      <c r="H288" s="708" t="s">
        <v>1027</v>
      </c>
      <c r="I288" s="679">
        <v>774292</v>
      </c>
      <c r="J288" s="679">
        <v>0</v>
      </c>
      <c r="K288" s="679">
        <v>0</v>
      </c>
      <c r="L288" s="679">
        <v>0</v>
      </c>
      <c r="M288" s="679">
        <v>0</v>
      </c>
      <c r="N288" s="679">
        <v>30000</v>
      </c>
      <c r="O288" s="679">
        <v>744292</v>
      </c>
      <c r="P288" s="679">
        <v>15310.281884</v>
      </c>
      <c r="Q288" s="679">
        <v>37266.700440000001</v>
      </c>
      <c r="R288" s="697">
        <v>6.0000150000000002E-2</v>
      </c>
      <c r="S288" s="697">
        <v>5.8845971133519005E-2</v>
      </c>
      <c r="T288" s="697">
        <v>0.16403129476584</v>
      </c>
      <c r="U288" s="688"/>
      <c r="V288" s="679">
        <v>22353343.449999999</v>
      </c>
      <c r="W288" s="688"/>
      <c r="X288" s="697">
        <v>0</v>
      </c>
      <c r="Y288" s="688"/>
      <c r="Z288" s="688"/>
      <c r="AA288" s="688"/>
      <c r="AB288" s="697" t="s">
        <v>1954</v>
      </c>
      <c r="AC288" s="835"/>
      <c r="AD288" s="688"/>
    </row>
    <row r="289" spans="1:30" hidden="1">
      <c r="A289" s="515">
        <v>3</v>
      </c>
      <c r="B289" s="515" t="s">
        <v>878</v>
      </c>
      <c r="C289" s="688">
        <v>97</v>
      </c>
      <c r="D289" s="818" t="s">
        <v>1421</v>
      </c>
      <c r="E289" s="688" t="s">
        <v>1620</v>
      </c>
      <c r="F289" s="688">
        <v>29</v>
      </c>
      <c r="G289" s="688" t="s">
        <v>2200</v>
      </c>
      <c r="H289" s="708" t="s">
        <v>1422</v>
      </c>
      <c r="I289" s="679">
        <v>331882</v>
      </c>
      <c r="J289" s="679">
        <v>0</v>
      </c>
      <c r="K289" s="679">
        <v>0</v>
      </c>
      <c r="L289" s="679">
        <v>0</v>
      </c>
      <c r="M289" s="679">
        <v>0</v>
      </c>
      <c r="N289" s="679">
        <v>11500</v>
      </c>
      <c r="O289" s="679">
        <v>320382</v>
      </c>
      <c r="P289" s="679">
        <v>19264.5696021</v>
      </c>
      <c r="Q289" s="679">
        <v>76177.228140000007</v>
      </c>
      <c r="R289" s="697">
        <v>0.1226469</v>
      </c>
      <c r="S289" s="697">
        <v>0.12028762716396611</v>
      </c>
      <c r="T289" s="697">
        <v>0.68983544433259902</v>
      </c>
      <c r="U289" s="688"/>
      <c r="V289" s="679">
        <v>30125521</v>
      </c>
      <c r="W289" s="688"/>
      <c r="X289" s="697">
        <v>0</v>
      </c>
      <c r="Y289" s="688"/>
      <c r="Z289" s="688"/>
      <c r="AA289" s="688"/>
      <c r="AB289" s="697"/>
      <c r="AC289" s="835"/>
      <c r="AD289" s="688"/>
    </row>
    <row r="290" spans="1:30" hidden="1">
      <c r="A290" s="515">
        <v>3</v>
      </c>
      <c r="B290" s="515" t="s">
        <v>878</v>
      </c>
      <c r="C290" s="688">
        <v>98</v>
      </c>
      <c r="D290" s="818" t="s">
        <v>1609</v>
      </c>
      <c r="E290" s="688" t="s">
        <v>1610</v>
      </c>
      <c r="F290" s="688">
        <v>29</v>
      </c>
      <c r="G290" s="688" t="s">
        <v>2200</v>
      </c>
      <c r="H290" s="867" t="s">
        <v>1611</v>
      </c>
      <c r="I290" s="679">
        <v>1759646</v>
      </c>
      <c r="J290" s="679">
        <v>0</v>
      </c>
      <c r="K290" s="679">
        <v>0</v>
      </c>
      <c r="L290" s="679">
        <v>0</v>
      </c>
      <c r="M290" s="679">
        <v>0</v>
      </c>
      <c r="N290" s="679">
        <v>0</v>
      </c>
      <c r="O290" s="679">
        <v>1759646</v>
      </c>
      <c r="P290" s="679">
        <v>16722.6642383</v>
      </c>
      <c r="Q290" s="679">
        <v>721102.93079999997</v>
      </c>
      <c r="R290" s="697">
        <v>1.1609904900000001</v>
      </c>
      <c r="S290" s="697">
        <v>1.1386573468845784</v>
      </c>
      <c r="T290" s="697">
        <v>5.1574995163871398</v>
      </c>
      <c r="U290" s="688"/>
      <c r="V290" s="679" t="e">
        <v>#N/A</v>
      </c>
      <c r="W290" s="688"/>
      <c r="X290" s="697">
        <v>0</v>
      </c>
      <c r="Y290" s="688"/>
      <c r="Z290" s="688"/>
      <c r="AA290" s="688"/>
      <c r="AB290" s="697" t="e">
        <v>#N/A</v>
      </c>
      <c r="AC290" s="835"/>
      <c r="AD290" s="688"/>
    </row>
    <row r="291" spans="1:30" hidden="1">
      <c r="A291" s="515">
        <v>6</v>
      </c>
      <c r="B291" s="515" t="s">
        <v>899</v>
      </c>
      <c r="C291" s="688">
        <v>99</v>
      </c>
      <c r="D291" s="688" t="s">
        <v>1069</v>
      </c>
      <c r="E291" s="688" t="s">
        <v>1643</v>
      </c>
      <c r="F291" s="688">
        <v>29</v>
      </c>
      <c r="G291" s="688" t="s">
        <v>2200</v>
      </c>
      <c r="H291" s="844" t="s">
        <v>632</v>
      </c>
      <c r="I291" s="679">
        <v>407426</v>
      </c>
      <c r="J291" s="679">
        <v>0</v>
      </c>
      <c r="K291" s="679">
        <v>0</v>
      </c>
      <c r="L291" s="679">
        <v>0</v>
      </c>
      <c r="M291" s="679">
        <v>0</v>
      </c>
      <c r="N291" s="679">
        <v>29000</v>
      </c>
      <c r="O291" s="679">
        <v>378426</v>
      </c>
      <c r="P291" s="679">
        <v>4541.1118959999994</v>
      </c>
      <c r="Q291" s="679">
        <v>34122.672420000003</v>
      </c>
      <c r="R291" s="697">
        <v>5.49382E-2</v>
      </c>
      <c r="S291" s="697">
        <v>5.3881394717483211E-2</v>
      </c>
      <c r="T291" s="697">
        <v>2.0808186337043</v>
      </c>
      <c r="U291" s="688"/>
      <c r="V291" s="679">
        <v>2338980</v>
      </c>
      <c r="W291" s="688"/>
      <c r="X291" s="697">
        <v>0</v>
      </c>
      <c r="Y291" s="688"/>
      <c r="Z291" s="688"/>
      <c r="AA291" s="688"/>
      <c r="AB291" s="697" t="s">
        <v>1954</v>
      </c>
      <c r="AC291" s="835"/>
      <c r="AD291" s="688"/>
    </row>
    <row r="292" spans="1:30" hidden="1">
      <c r="A292" s="515">
        <v>6</v>
      </c>
      <c r="B292" s="515" t="s">
        <v>899</v>
      </c>
      <c r="C292" s="688">
        <v>100</v>
      </c>
      <c r="D292" s="688" t="s">
        <v>1070</v>
      </c>
      <c r="E292" s="688" t="s">
        <v>1647</v>
      </c>
      <c r="F292" s="688">
        <v>29</v>
      </c>
      <c r="G292" s="688" t="s">
        <v>2200</v>
      </c>
      <c r="H292" s="708" t="s">
        <v>633</v>
      </c>
      <c r="I292" s="679">
        <v>135718</v>
      </c>
      <c r="J292" s="679">
        <v>0</v>
      </c>
      <c r="K292" s="679">
        <v>0</v>
      </c>
      <c r="L292" s="679">
        <v>0</v>
      </c>
      <c r="M292" s="679">
        <v>0</v>
      </c>
      <c r="N292" s="679">
        <v>0</v>
      </c>
      <c r="O292" s="679">
        <v>135718</v>
      </c>
      <c r="P292" s="679">
        <v>761.37810380000008</v>
      </c>
      <c r="Q292" s="679">
        <v>5863.0175999999992</v>
      </c>
      <c r="R292" s="697">
        <v>9.4395799999999995E-3</v>
      </c>
      <c r="S292" s="697">
        <v>9.2579960224918115E-3</v>
      </c>
      <c r="T292" s="697">
        <v>9.4248611111111096</v>
      </c>
      <c r="U292" s="688"/>
      <c r="V292" s="679">
        <v>1542252.76</v>
      </c>
      <c r="W292" s="688"/>
      <c r="X292" s="697">
        <v>0</v>
      </c>
      <c r="Y292" s="688"/>
      <c r="Z292" s="688"/>
      <c r="AA292" s="688"/>
      <c r="AB292" s="697" t="s">
        <v>1954</v>
      </c>
      <c r="AC292" s="835"/>
      <c r="AD292" s="688"/>
    </row>
    <row r="293" spans="1:30" hidden="1">
      <c r="A293" s="515">
        <v>3</v>
      </c>
      <c r="B293" s="515" t="s">
        <v>878</v>
      </c>
      <c r="C293" s="688">
        <v>101</v>
      </c>
      <c r="D293" s="688" t="s">
        <v>1030</v>
      </c>
      <c r="E293" s="688" t="s">
        <v>1612</v>
      </c>
      <c r="F293" s="688">
        <v>29</v>
      </c>
      <c r="G293" s="688" t="s">
        <v>2200</v>
      </c>
      <c r="H293" s="708" t="s">
        <v>1031</v>
      </c>
      <c r="I293" s="679">
        <v>468895</v>
      </c>
      <c r="J293" s="679">
        <v>0</v>
      </c>
      <c r="K293" s="679">
        <v>0</v>
      </c>
      <c r="L293" s="679">
        <v>0</v>
      </c>
      <c r="M293" s="679">
        <v>0</v>
      </c>
      <c r="N293" s="679">
        <v>0</v>
      </c>
      <c r="O293" s="679">
        <v>468895</v>
      </c>
      <c r="P293" s="679">
        <v>0</v>
      </c>
      <c r="Q293" s="679">
        <v>2775.8584000000001</v>
      </c>
      <c r="R293" s="697">
        <v>4.4691899999999996E-3</v>
      </c>
      <c r="S293" s="697">
        <v>4.3832182980655708E-3</v>
      </c>
      <c r="T293" s="697">
        <v>0.23496701206367199</v>
      </c>
      <c r="U293" s="688"/>
      <c r="V293" s="679">
        <v>6808735.9500000002</v>
      </c>
      <c r="W293" s="688"/>
      <c r="X293" s="697">
        <v>0</v>
      </c>
      <c r="Y293" s="688"/>
      <c r="Z293" s="688"/>
      <c r="AA293" s="688"/>
      <c r="AB293" s="697" t="s">
        <v>1954</v>
      </c>
      <c r="AC293" s="835"/>
      <c r="AD293" s="688"/>
    </row>
    <row r="294" spans="1:30" hidden="1">
      <c r="A294" s="515">
        <v>3</v>
      </c>
      <c r="B294" s="515" t="s">
        <v>878</v>
      </c>
      <c r="C294" s="688">
        <v>102</v>
      </c>
      <c r="D294" s="688" t="s">
        <v>1032</v>
      </c>
      <c r="E294" s="688" t="s">
        <v>1613</v>
      </c>
      <c r="F294" s="688">
        <v>29</v>
      </c>
      <c r="G294" s="688" t="s">
        <v>2200</v>
      </c>
      <c r="H294" s="708" t="s">
        <v>1033</v>
      </c>
      <c r="I294" s="679">
        <v>1787610</v>
      </c>
      <c r="J294" s="679">
        <v>0</v>
      </c>
      <c r="K294" s="679">
        <v>0</v>
      </c>
      <c r="L294" s="679">
        <v>0</v>
      </c>
      <c r="M294" s="679">
        <v>0</v>
      </c>
      <c r="N294" s="679">
        <v>1500</v>
      </c>
      <c r="O294" s="679">
        <v>1786110</v>
      </c>
      <c r="P294" s="679">
        <v>17606.934931400003</v>
      </c>
      <c r="Q294" s="679">
        <v>79464.033900000009</v>
      </c>
      <c r="R294" s="697">
        <v>0.12793872000000001</v>
      </c>
      <c r="S294" s="697">
        <v>0.1254776567236221</v>
      </c>
      <c r="T294" s="697">
        <v>9.4641381064411494</v>
      </c>
      <c r="U294" s="688"/>
      <c r="V294" s="679" t="e">
        <v>#N/A</v>
      </c>
      <c r="W294" s="688"/>
      <c r="X294" s="697">
        <v>0</v>
      </c>
      <c r="Y294" s="688"/>
      <c r="Z294" s="688"/>
      <c r="AA294" s="688"/>
      <c r="AB294" s="697" t="e">
        <v>#N/A</v>
      </c>
      <c r="AC294" s="835"/>
      <c r="AD294" s="688"/>
    </row>
    <row r="295" spans="1:30" hidden="1">
      <c r="A295" s="515">
        <v>3</v>
      </c>
      <c r="B295" s="515" t="s">
        <v>878</v>
      </c>
      <c r="C295" s="688">
        <v>103</v>
      </c>
      <c r="D295" s="688" t="s">
        <v>879</v>
      </c>
      <c r="E295" s="688" t="s">
        <v>1541</v>
      </c>
      <c r="F295" s="688">
        <v>29</v>
      </c>
      <c r="G295" s="688" t="s">
        <v>2200</v>
      </c>
      <c r="H295" s="708" t="s">
        <v>1029</v>
      </c>
      <c r="I295" s="679">
        <v>900681</v>
      </c>
      <c r="J295" s="679">
        <v>0</v>
      </c>
      <c r="K295" s="679">
        <v>0</v>
      </c>
      <c r="L295" s="679">
        <v>0</v>
      </c>
      <c r="M295" s="679">
        <v>0</v>
      </c>
      <c r="N295" s="679">
        <v>0</v>
      </c>
      <c r="O295" s="679">
        <v>900681</v>
      </c>
      <c r="P295" s="679">
        <v>70316.165670000002</v>
      </c>
      <c r="Q295" s="679">
        <v>96742.146209999992</v>
      </c>
      <c r="R295" s="697">
        <v>0.15575684000000001</v>
      </c>
      <c r="S295" s="697">
        <v>0.15276065431212441</v>
      </c>
      <c r="T295" s="697">
        <v>3.5971556031263598</v>
      </c>
      <c r="U295" s="688"/>
      <c r="V295" s="679">
        <v>76134760.329999998</v>
      </c>
      <c r="W295" s="688"/>
      <c r="X295" s="697">
        <v>0</v>
      </c>
      <c r="Y295" s="688"/>
      <c r="Z295" s="688"/>
      <c r="AA295" s="688"/>
      <c r="AB295" s="697" t="s">
        <v>1954</v>
      </c>
      <c r="AC295" s="835"/>
      <c r="AD295" s="688"/>
    </row>
    <row r="296" spans="1:30" hidden="1">
      <c r="A296" s="515">
        <v>3</v>
      </c>
      <c r="B296" s="515" t="s">
        <v>878</v>
      </c>
      <c r="C296" s="688">
        <v>104</v>
      </c>
      <c r="D296" s="818" t="s">
        <v>1621</v>
      </c>
      <c r="E296" s="688" t="s">
        <v>1622</v>
      </c>
      <c r="F296" s="688">
        <v>29</v>
      </c>
      <c r="G296" s="688" t="s">
        <v>2200</v>
      </c>
      <c r="H296" s="708" t="s">
        <v>1623</v>
      </c>
      <c r="I296" s="679">
        <v>1699572</v>
      </c>
      <c r="J296" s="679">
        <v>0</v>
      </c>
      <c r="K296" s="679">
        <v>0</v>
      </c>
      <c r="L296" s="679">
        <v>0</v>
      </c>
      <c r="M296" s="679">
        <v>0</v>
      </c>
      <c r="N296" s="679">
        <v>755000</v>
      </c>
      <c r="O296" s="679">
        <v>944572</v>
      </c>
      <c r="P296" s="679">
        <v>5261.2660876</v>
      </c>
      <c r="Q296" s="679">
        <v>5979.1407600000002</v>
      </c>
      <c r="R296" s="697">
        <v>9.6265399999999994E-3</v>
      </c>
      <c r="S296" s="697">
        <v>9.4413602602862173E-3</v>
      </c>
      <c r="T296" s="697">
        <v>6.2380630603262197E-2</v>
      </c>
      <c r="U296" s="688"/>
      <c r="V296" s="679">
        <v>78269946.530000001</v>
      </c>
      <c r="W296" s="688"/>
      <c r="X296" s="697">
        <v>0</v>
      </c>
      <c r="Y296" s="688"/>
      <c r="Z296" s="688"/>
      <c r="AA296" s="688"/>
      <c r="AB296" s="697" t="s">
        <v>1954</v>
      </c>
      <c r="AC296" s="835"/>
      <c r="AD296" s="688"/>
    </row>
    <row r="297" spans="1:30" hidden="1">
      <c r="A297" s="515">
        <v>3</v>
      </c>
      <c r="B297" s="515" t="s">
        <v>878</v>
      </c>
      <c r="C297" s="688">
        <v>105</v>
      </c>
      <c r="D297" s="688" t="s">
        <v>1038</v>
      </c>
      <c r="E297" s="688" t="s">
        <v>1624</v>
      </c>
      <c r="F297" s="688">
        <v>29</v>
      </c>
      <c r="G297" s="688" t="s">
        <v>2200</v>
      </c>
      <c r="H297" s="708" t="s">
        <v>1039</v>
      </c>
      <c r="I297" s="679">
        <v>97057</v>
      </c>
      <c r="J297" s="679">
        <v>0</v>
      </c>
      <c r="K297" s="679">
        <v>0</v>
      </c>
      <c r="L297" s="679">
        <v>0</v>
      </c>
      <c r="M297" s="679">
        <v>0</v>
      </c>
      <c r="N297" s="679">
        <v>0</v>
      </c>
      <c r="O297" s="679">
        <v>97057</v>
      </c>
      <c r="P297" s="679">
        <v>1449.0413500000002</v>
      </c>
      <c r="Q297" s="679">
        <v>16247.3418</v>
      </c>
      <c r="R297" s="697">
        <v>2.6158549999999999E-2</v>
      </c>
      <c r="S297" s="697">
        <v>2.5655359752026836E-2</v>
      </c>
      <c r="T297" s="697">
        <v>2.2844466412465199</v>
      </c>
      <c r="U297" s="688"/>
      <c r="V297" s="679" t="e">
        <v>#N/A</v>
      </c>
      <c r="W297" s="688"/>
      <c r="X297" s="697">
        <v>0</v>
      </c>
      <c r="Y297" s="688"/>
      <c r="Z297" s="688"/>
      <c r="AA297" s="688"/>
      <c r="AB297" s="697" t="e">
        <v>#N/A</v>
      </c>
      <c r="AC297" s="835"/>
      <c r="AD297" s="688"/>
    </row>
    <row r="298" spans="1:30" hidden="1">
      <c r="A298" s="515">
        <v>3</v>
      </c>
      <c r="B298" s="515" t="s">
        <v>878</v>
      </c>
      <c r="C298" s="688">
        <v>106</v>
      </c>
      <c r="D298" s="688" t="s">
        <v>1042</v>
      </c>
      <c r="E298" s="688" t="s">
        <v>1625</v>
      </c>
      <c r="F298" s="688">
        <v>29</v>
      </c>
      <c r="G298" s="688" t="s">
        <v>2200</v>
      </c>
      <c r="H298" s="708" t="s">
        <v>622</v>
      </c>
      <c r="I298" s="679">
        <v>142800</v>
      </c>
      <c r="J298" s="679">
        <v>0</v>
      </c>
      <c r="K298" s="679">
        <v>0</v>
      </c>
      <c r="L298" s="679">
        <v>0</v>
      </c>
      <c r="M298" s="679">
        <v>0</v>
      </c>
      <c r="N298" s="679">
        <v>0</v>
      </c>
      <c r="O298" s="679">
        <v>142800</v>
      </c>
      <c r="P298" s="679">
        <v>0</v>
      </c>
      <c r="Q298" s="679">
        <v>1096.704</v>
      </c>
      <c r="R298" s="697">
        <v>1.7657199999999999E-3</v>
      </c>
      <c r="S298" s="697">
        <v>1.7317500922819778E-3</v>
      </c>
      <c r="T298" s="697">
        <v>2.38</v>
      </c>
      <c r="U298" s="688"/>
      <c r="V298" s="679">
        <v>2955544.86</v>
      </c>
      <c r="W298" s="688"/>
      <c r="X298" s="697">
        <v>0</v>
      </c>
      <c r="Y298" s="688"/>
      <c r="Z298" s="688"/>
      <c r="AA298" s="688"/>
      <c r="AB298" s="697" t="s">
        <v>1954</v>
      </c>
      <c r="AC298" s="835"/>
      <c r="AD298" s="688"/>
    </row>
    <row r="299" spans="1:30" hidden="1">
      <c r="A299" s="515">
        <v>3</v>
      </c>
      <c r="B299" s="515" t="s">
        <v>878</v>
      </c>
      <c r="C299" s="688">
        <v>107</v>
      </c>
      <c r="D299" s="688" t="s">
        <v>886</v>
      </c>
      <c r="E299" s="688" t="s">
        <v>1542</v>
      </c>
      <c r="F299" s="688">
        <v>29</v>
      </c>
      <c r="G299" s="688" t="s">
        <v>2200</v>
      </c>
      <c r="H299" s="708" t="s">
        <v>624</v>
      </c>
      <c r="I299" s="679">
        <v>698152</v>
      </c>
      <c r="J299" s="679">
        <v>0</v>
      </c>
      <c r="K299" s="679">
        <v>0</v>
      </c>
      <c r="L299" s="679">
        <v>0</v>
      </c>
      <c r="M299" s="679">
        <v>0</v>
      </c>
      <c r="N299" s="679">
        <v>26936</v>
      </c>
      <c r="O299" s="679">
        <v>671216</v>
      </c>
      <c r="P299" s="679">
        <v>48461.794930799995</v>
      </c>
      <c r="Q299" s="679">
        <v>241637.76000000001</v>
      </c>
      <c r="R299" s="697">
        <v>0.38904174000000002</v>
      </c>
      <c r="S299" s="697">
        <v>0.38155802584727549</v>
      </c>
      <c r="T299" s="697">
        <v>3.1322056044237998</v>
      </c>
      <c r="U299" s="688"/>
      <c r="V299" s="679">
        <v>41501803.880000003</v>
      </c>
      <c r="W299" s="688"/>
      <c r="X299" s="697">
        <v>0</v>
      </c>
      <c r="Y299" s="688"/>
      <c r="Z299" s="688"/>
      <c r="AA299" s="688"/>
      <c r="AB299" s="697" t="s">
        <v>1954</v>
      </c>
      <c r="AC299" s="835"/>
      <c r="AD299" s="688"/>
    </row>
    <row r="300" spans="1:30" hidden="1">
      <c r="A300" s="515">
        <v>3</v>
      </c>
      <c r="B300" s="515" t="s">
        <v>878</v>
      </c>
      <c r="C300" s="688">
        <v>108</v>
      </c>
      <c r="D300" s="688" t="s">
        <v>1627</v>
      </c>
      <c r="E300" s="688" t="s">
        <v>1628</v>
      </c>
      <c r="F300" s="688">
        <v>29</v>
      </c>
      <c r="G300" s="688" t="s">
        <v>2200</v>
      </c>
      <c r="H300" s="708" t="s">
        <v>1046</v>
      </c>
      <c r="I300" s="679">
        <v>629124</v>
      </c>
      <c r="J300" s="679">
        <v>0</v>
      </c>
      <c r="K300" s="679">
        <v>0</v>
      </c>
      <c r="L300" s="679">
        <v>0</v>
      </c>
      <c r="M300" s="679">
        <v>0</v>
      </c>
      <c r="N300" s="679">
        <v>18000</v>
      </c>
      <c r="O300" s="679">
        <v>611124</v>
      </c>
      <c r="P300" s="679">
        <v>9750.1820932999999</v>
      </c>
      <c r="Q300" s="679">
        <v>29945.076000000001</v>
      </c>
      <c r="R300" s="697">
        <v>4.8212190000000002E-2</v>
      </c>
      <c r="S300" s="697">
        <v>4.7284762457683059E-2</v>
      </c>
      <c r="T300" s="697">
        <v>6.7902666666666596</v>
      </c>
      <c r="U300" s="688"/>
      <c r="V300" s="679" t="e">
        <v>#N/A</v>
      </c>
      <c r="W300" s="688"/>
      <c r="X300" s="697">
        <v>0</v>
      </c>
      <c r="Y300" s="688"/>
      <c r="Z300" s="688"/>
      <c r="AA300" s="688"/>
      <c r="AB300" s="697" t="e">
        <v>#N/A</v>
      </c>
      <c r="AC300" s="835"/>
      <c r="AD300" s="688"/>
    </row>
    <row r="301" spans="1:30" hidden="1">
      <c r="C301" s="688"/>
      <c r="D301" s="688"/>
      <c r="E301" s="688"/>
      <c r="F301" s="688"/>
      <c r="G301" s="701" t="s">
        <v>2201</v>
      </c>
      <c r="H301" s="710"/>
      <c r="I301" s="492">
        <v>15460522</v>
      </c>
      <c r="J301" s="492">
        <v>0</v>
      </c>
      <c r="K301" s="492">
        <v>0</v>
      </c>
      <c r="L301" s="492">
        <v>0</v>
      </c>
      <c r="M301" s="649">
        <v>0</v>
      </c>
      <c r="N301" s="492">
        <v>2688936</v>
      </c>
      <c r="O301" s="492">
        <v>12771586</v>
      </c>
      <c r="P301" s="492">
        <v>238025.39330440006</v>
      </c>
      <c r="Q301" s="492">
        <v>1383097.6801700001</v>
      </c>
      <c r="R301" s="493">
        <v>2.2268156000000001</v>
      </c>
      <c r="S301" s="493">
        <v>2.1839799392264343</v>
      </c>
      <c r="T301" s="626"/>
      <c r="U301" s="688"/>
      <c r="V301" s="679" t="e">
        <v>#N/A</v>
      </c>
      <c r="W301" s="688">
        <v>0</v>
      </c>
      <c r="X301" s="697">
        <v>0</v>
      </c>
      <c r="Y301" s="688">
        <v>0</v>
      </c>
      <c r="Z301" s="688">
        <v>0</v>
      </c>
      <c r="AA301" s="688">
        <v>0</v>
      </c>
      <c r="AB301" s="697" t="e">
        <v>#N/A</v>
      </c>
      <c r="AC301" s="835">
        <v>0</v>
      </c>
      <c r="AD301" s="688">
        <v>0</v>
      </c>
    </row>
    <row r="302" spans="1:30" hidden="1">
      <c r="C302" s="688"/>
      <c r="D302" s="688"/>
      <c r="E302" s="688"/>
      <c r="F302" s="688"/>
      <c r="G302" s="701"/>
      <c r="H302" s="693" t="s">
        <v>2202</v>
      </c>
      <c r="I302" s="625"/>
      <c r="J302" s="625"/>
      <c r="K302" s="625"/>
      <c r="L302" s="625"/>
      <c r="M302" s="679"/>
      <c r="N302" s="625"/>
      <c r="O302" s="625"/>
      <c r="P302" s="625"/>
      <c r="Q302" s="625"/>
      <c r="R302" s="626"/>
      <c r="S302" s="626"/>
      <c r="T302" s="626"/>
      <c r="U302" s="688"/>
      <c r="V302" s="679"/>
      <c r="W302" s="688"/>
      <c r="X302" s="697"/>
      <c r="Y302" s="688"/>
      <c r="Z302" s="688"/>
      <c r="AA302" s="688"/>
      <c r="AB302" s="697"/>
      <c r="AC302" s="835"/>
      <c r="AD302" s="688"/>
    </row>
    <row r="303" spans="1:30" hidden="1">
      <c r="A303" s="515">
        <v>7</v>
      </c>
      <c r="B303" s="515" t="s">
        <v>906</v>
      </c>
      <c r="C303" s="688">
        <v>109</v>
      </c>
      <c r="D303" s="688" t="s">
        <v>1084</v>
      </c>
      <c r="E303" s="688" t="s">
        <v>1662</v>
      </c>
      <c r="F303" s="688">
        <v>30</v>
      </c>
      <c r="G303" s="688" t="s">
        <v>2202</v>
      </c>
      <c r="H303" s="708" t="s">
        <v>1085</v>
      </c>
      <c r="I303" s="679">
        <v>563630</v>
      </c>
      <c r="J303" s="679">
        <v>0</v>
      </c>
      <c r="K303" s="679">
        <v>0</v>
      </c>
      <c r="L303" s="679">
        <v>0</v>
      </c>
      <c r="M303" s="679">
        <v>0</v>
      </c>
      <c r="N303" s="679">
        <v>30000</v>
      </c>
      <c r="O303" s="679">
        <v>533630</v>
      </c>
      <c r="P303" s="679">
        <v>0</v>
      </c>
      <c r="Q303" s="679">
        <v>2934.9650000000001</v>
      </c>
      <c r="R303" s="697">
        <v>4.7253499999999997E-3</v>
      </c>
      <c r="S303" s="697">
        <v>4.6344555227247966E-3</v>
      </c>
      <c r="T303" s="697">
        <v>8.8938333333333297</v>
      </c>
      <c r="U303" s="688"/>
      <c r="V303" s="679">
        <v>5759746.6100000003</v>
      </c>
      <c r="W303" s="688"/>
      <c r="X303" s="697">
        <v>0</v>
      </c>
      <c r="Y303" s="688"/>
      <c r="Z303" s="688"/>
      <c r="AA303" s="688"/>
      <c r="AB303" s="697" t="s">
        <v>1954</v>
      </c>
      <c r="AC303" s="835"/>
      <c r="AD303" s="688"/>
    </row>
    <row r="304" spans="1:30" hidden="1">
      <c r="A304" s="515">
        <v>4</v>
      </c>
      <c r="B304" s="515" t="s">
        <v>889</v>
      </c>
      <c r="C304" s="688">
        <v>110</v>
      </c>
      <c r="D304" s="688" t="s">
        <v>890</v>
      </c>
      <c r="E304" s="688" t="s">
        <v>1629</v>
      </c>
      <c r="F304" s="688">
        <v>30</v>
      </c>
      <c r="G304" s="688" t="s">
        <v>2202</v>
      </c>
      <c r="H304" s="708" t="s">
        <v>1423</v>
      </c>
      <c r="I304" s="679">
        <v>8118731</v>
      </c>
      <c r="J304" s="679">
        <v>0</v>
      </c>
      <c r="K304" s="679">
        <v>0</v>
      </c>
      <c r="L304" s="679">
        <v>0</v>
      </c>
      <c r="M304" s="679">
        <v>0</v>
      </c>
      <c r="N304" s="679">
        <v>900000</v>
      </c>
      <c r="O304" s="679">
        <v>7218731</v>
      </c>
      <c r="P304" s="679">
        <v>79509.656449100003</v>
      </c>
      <c r="Q304" s="679">
        <v>397030.20500000002</v>
      </c>
      <c r="R304" s="697">
        <v>0.63922676</v>
      </c>
      <c r="S304" s="697">
        <v>0.62693041526928195</v>
      </c>
      <c r="T304" s="697">
        <v>5.9204429794740996</v>
      </c>
      <c r="U304" s="688"/>
      <c r="V304" s="679">
        <v>230610215.25</v>
      </c>
      <c r="W304" s="688"/>
      <c r="X304" s="697">
        <v>0</v>
      </c>
      <c r="Y304" s="688"/>
      <c r="Z304" s="688"/>
      <c r="AA304" s="688"/>
      <c r="AB304" s="697" t="s">
        <v>1954</v>
      </c>
      <c r="AC304" s="835"/>
      <c r="AD304" s="688"/>
    </row>
    <row r="305" spans="1:30" hidden="1">
      <c r="A305" s="515">
        <v>7</v>
      </c>
      <c r="B305" s="515" t="s">
        <v>906</v>
      </c>
      <c r="C305" s="688">
        <v>111</v>
      </c>
      <c r="D305" s="688" t="s">
        <v>1086</v>
      </c>
      <c r="E305" s="688" t="s">
        <v>1663</v>
      </c>
      <c r="F305" s="688">
        <v>30</v>
      </c>
      <c r="G305" s="688" t="s">
        <v>2202</v>
      </c>
      <c r="H305" s="708" t="s">
        <v>647</v>
      </c>
      <c r="I305" s="679">
        <v>49259</v>
      </c>
      <c r="J305" s="679">
        <v>0</v>
      </c>
      <c r="K305" s="679">
        <v>0</v>
      </c>
      <c r="L305" s="679">
        <v>0</v>
      </c>
      <c r="M305" s="679">
        <v>0</v>
      </c>
      <c r="N305" s="679">
        <v>0</v>
      </c>
      <c r="O305" s="679">
        <v>49259</v>
      </c>
      <c r="P305" s="679">
        <v>0</v>
      </c>
      <c r="Q305" s="679">
        <v>0</v>
      </c>
      <c r="R305" s="697">
        <v>0</v>
      </c>
      <c r="S305" s="697">
        <v>0</v>
      </c>
      <c r="T305" s="697">
        <v>1.2314750000000001</v>
      </c>
      <c r="U305" s="688"/>
      <c r="V305" s="679">
        <v>492590.81</v>
      </c>
      <c r="W305" s="688"/>
      <c r="X305" s="697">
        <v>0</v>
      </c>
      <c r="Y305" s="688"/>
      <c r="Z305" s="688"/>
      <c r="AA305" s="688"/>
      <c r="AB305" s="697" t="s">
        <v>1954</v>
      </c>
      <c r="AC305" s="835" t="s">
        <v>2226</v>
      </c>
      <c r="AD305" s="688"/>
    </row>
    <row r="306" spans="1:30" hidden="1">
      <c r="A306" s="515">
        <v>7</v>
      </c>
      <c r="B306" s="515" t="s">
        <v>906</v>
      </c>
      <c r="C306" s="688">
        <v>112</v>
      </c>
      <c r="D306" s="688" t="s">
        <v>1088</v>
      </c>
      <c r="E306" s="688" t="s">
        <v>1665</v>
      </c>
      <c r="F306" s="688">
        <v>30</v>
      </c>
      <c r="G306" s="688" t="s">
        <v>2202</v>
      </c>
      <c r="H306" s="708" t="s">
        <v>650</v>
      </c>
      <c r="I306" s="679">
        <v>4843232</v>
      </c>
      <c r="J306" s="679">
        <v>0</v>
      </c>
      <c r="K306" s="679">
        <v>0</v>
      </c>
      <c r="L306" s="679">
        <v>0</v>
      </c>
      <c r="M306" s="679">
        <v>0</v>
      </c>
      <c r="N306" s="679">
        <v>631500</v>
      </c>
      <c r="O306" s="679">
        <v>4211732</v>
      </c>
      <c r="P306" s="679">
        <v>39457.1804586</v>
      </c>
      <c r="Q306" s="679">
        <v>84150.405360000004</v>
      </c>
      <c r="R306" s="697">
        <v>0.13548388</v>
      </c>
      <c r="S306" s="697">
        <v>0.13287767004382756</v>
      </c>
      <c r="T306" s="697">
        <v>10.447266719915</v>
      </c>
      <c r="U306" s="688"/>
      <c r="V306" s="679" t="e">
        <v>#N/A</v>
      </c>
      <c r="W306" s="688"/>
      <c r="X306" s="697">
        <v>0</v>
      </c>
      <c r="Y306" s="688"/>
      <c r="Z306" s="688"/>
      <c r="AA306" s="688"/>
      <c r="AB306" s="697" t="e">
        <v>#N/A</v>
      </c>
      <c r="AC306" s="835"/>
      <c r="AD306" s="688"/>
    </row>
    <row r="307" spans="1:30" hidden="1">
      <c r="A307" s="515">
        <v>7</v>
      </c>
      <c r="B307" s="515" t="s">
        <v>906</v>
      </c>
      <c r="C307" s="688">
        <v>113</v>
      </c>
      <c r="D307" s="688" t="s">
        <v>908</v>
      </c>
      <c r="E307" s="688" t="s">
        <v>1666</v>
      </c>
      <c r="F307" s="688">
        <v>30</v>
      </c>
      <c r="G307" s="688" t="s">
        <v>2202</v>
      </c>
      <c r="H307" s="708" t="s">
        <v>651</v>
      </c>
      <c r="I307" s="679">
        <v>4338528</v>
      </c>
      <c r="J307" s="679">
        <v>0</v>
      </c>
      <c r="K307" s="679">
        <v>0</v>
      </c>
      <c r="L307" s="679">
        <v>0</v>
      </c>
      <c r="M307" s="679">
        <v>0</v>
      </c>
      <c r="N307" s="679">
        <v>10000</v>
      </c>
      <c r="O307" s="679">
        <v>4328528</v>
      </c>
      <c r="P307" s="679">
        <v>351433.18832000002</v>
      </c>
      <c r="Q307" s="679">
        <v>2309269.6880000001</v>
      </c>
      <c r="R307" s="697">
        <v>3.7179715</v>
      </c>
      <c r="S307" s="697">
        <v>3.6464515450823325</v>
      </c>
      <c r="T307" s="697">
        <v>5.1298336681302903</v>
      </c>
      <c r="U307" s="688"/>
      <c r="V307" s="679">
        <v>764379907.23000002</v>
      </c>
      <c r="W307" s="688"/>
      <c r="X307" s="697">
        <v>0</v>
      </c>
      <c r="Y307" s="688"/>
      <c r="Z307" s="688"/>
      <c r="AA307" s="688"/>
      <c r="AB307" s="697" t="s">
        <v>1954</v>
      </c>
      <c r="AC307" s="835"/>
      <c r="AD307" s="688"/>
    </row>
    <row r="308" spans="1:30" hidden="1">
      <c r="A308" s="515">
        <v>4</v>
      </c>
      <c r="B308" s="515" t="s">
        <v>889</v>
      </c>
      <c r="C308" s="688">
        <v>114</v>
      </c>
      <c r="D308" s="688" t="s">
        <v>1053</v>
      </c>
      <c r="E308" s="688" t="s">
        <v>1630</v>
      </c>
      <c r="F308" s="688">
        <v>30</v>
      </c>
      <c r="G308" s="688" t="s">
        <v>2202</v>
      </c>
      <c r="H308" s="708" t="s">
        <v>625</v>
      </c>
      <c r="I308" s="679">
        <v>464326</v>
      </c>
      <c r="J308" s="679">
        <v>0</v>
      </c>
      <c r="K308" s="679">
        <v>0</v>
      </c>
      <c r="L308" s="679">
        <v>0</v>
      </c>
      <c r="M308" s="679">
        <v>0</v>
      </c>
      <c r="N308" s="679">
        <v>0</v>
      </c>
      <c r="O308" s="679">
        <v>464326</v>
      </c>
      <c r="P308" s="679">
        <v>567.56952999999999</v>
      </c>
      <c r="Q308" s="679">
        <v>28755.709179999998</v>
      </c>
      <c r="R308" s="697">
        <v>4.6297280000000003E-2</v>
      </c>
      <c r="S308" s="697">
        <v>4.5406693169805813E-2</v>
      </c>
      <c r="T308" s="697">
        <v>7.7387666666666597</v>
      </c>
      <c r="U308" s="688"/>
      <c r="V308" s="679" t="e">
        <v>#N/A</v>
      </c>
      <c r="W308" s="688"/>
      <c r="X308" s="697">
        <v>0</v>
      </c>
      <c r="Y308" s="688"/>
      <c r="Z308" s="688"/>
      <c r="AA308" s="688"/>
      <c r="AB308" s="697" t="e">
        <v>#N/A</v>
      </c>
      <c r="AC308" s="835"/>
      <c r="AD308" s="688"/>
    </row>
    <row r="309" spans="1:30" hidden="1">
      <c r="A309" s="515">
        <v>4</v>
      </c>
      <c r="B309" s="515" t="s">
        <v>889</v>
      </c>
      <c r="C309" s="688">
        <v>115</v>
      </c>
      <c r="D309" s="688" t="s">
        <v>891</v>
      </c>
      <c r="E309" s="688" t="s">
        <v>1543</v>
      </c>
      <c r="F309" s="688">
        <v>30</v>
      </c>
      <c r="G309" s="688" t="s">
        <v>2202</v>
      </c>
      <c r="H309" s="708" t="s">
        <v>626</v>
      </c>
      <c r="I309" s="679">
        <v>2592000</v>
      </c>
      <c r="J309" s="679">
        <v>0</v>
      </c>
      <c r="K309" s="679">
        <v>0</v>
      </c>
      <c r="L309" s="679">
        <v>0</v>
      </c>
      <c r="M309" s="679">
        <v>0</v>
      </c>
      <c r="N309" s="679">
        <v>0</v>
      </c>
      <c r="O309" s="679">
        <v>2592000</v>
      </c>
      <c r="P309" s="679">
        <v>61920.36</v>
      </c>
      <c r="Q309" s="679">
        <v>197121.6</v>
      </c>
      <c r="R309" s="697">
        <v>0.31736980999999997</v>
      </c>
      <c r="S309" s="697">
        <v>0.31126479796806716</v>
      </c>
      <c r="T309" s="697">
        <v>4.3742405832320701</v>
      </c>
      <c r="U309" s="688"/>
      <c r="V309" s="679">
        <v>75154125</v>
      </c>
      <c r="W309" s="688"/>
      <c r="X309" s="697">
        <v>0</v>
      </c>
      <c r="Y309" s="688"/>
      <c r="Z309" s="688"/>
      <c r="AA309" s="688"/>
      <c r="AB309" s="697" t="s">
        <v>1954</v>
      </c>
      <c r="AC309" s="835"/>
      <c r="AD309" s="688"/>
    </row>
    <row r="310" spans="1:30" hidden="1">
      <c r="C310" s="688"/>
      <c r="D310" s="688"/>
      <c r="E310" s="688"/>
      <c r="F310" s="688"/>
      <c r="G310" s="701" t="s">
        <v>2203</v>
      </c>
      <c r="H310" s="710"/>
      <c r="I310" s="492">
        <v>20969706</v>
      </c>
      <c r="J310" s="492">
        <v>0</v>
      </c>
      <c r="K310" s="492">
        <v>0</v>
      </c>
      <c r="L310" s="492">
        <v>0</v>
      </c>
      <c r="M310" s="649">
        <v>0</v>
      </c>
      <c r="N310" s="492">
        <v>1571500</v>
      </c>
      <c r="O310" s="492">
        <v>19398206</v>
      </c>
      <c r="P310" s="492">
        <v>532887.95475769998</v>
      </c>
      <c r="Q310" s="492">
        <v>3019262.5725400001</v>
      </c>
      <c r="R310" s="493">
        <v>4.8610745799999995</v>
      </c>
      <c r="S310" s="493">
        <v>4.7675655770560397</v>
      </c>
      <c r="T310" s="626"/>
      <c r="U310" s="688"/>
      <c r="V310" s="679" t="e">
        <v>#N/A</v>
      </c>
      <c r="W310" s="688">
        <v>0</v>
      </c>
      <c r="X310" s="697">
        <v>0</v>
      </c>
      <c r="Y310" s="688">
        <v>0</v>
      </c>
      <c r="Z310" s="688">
        <v>0</v>
      </c>
      <c r="AA310" s="688">
        <v>0</v>
      </c>
      <c r="AB310" s="697" t="e">
        <v>#N/A</v>
      </c>
      <c r="AC310" s="835">
        <v>0</v>
      </c>
      <c r="AD310" s="688">
        <v>0</v>
      </c>
    </row>
    <row r="311" spans="1:30" hidden="1">
      <c r="C311" s="688"/>
      <c r="D311" s="688"/>
      <c r="E311" s="688"/>
      <c r="F311" s="688"/>
      <c r="G311" s="701"/>
      <c r="H311" s="693" t="s">
        <v>2306</v>
      </c>
      <c r="I311" s="625"/>
      <c r="J311" s="625"/>
      <c r="K311" s="625"/>
      <c r="L311" s="625"/>
      <c r="M311" s="679"/>
      <c r="N311" s="625"/>
      <c r="O311" s="625"/>
      <c r="P311" s="625"/>
      <c r="Q311" s="625"/>
      <c r="R311" s="626"/>
      <c r="S311" s="626"/>
      <c r="T311" s="626"/>
      <c r="U311" s="688"/>
      <c r="V311" s="679"/>
      <c r="W311" s="688"/>
      <c r="X311" s="697"/>
      <c r="Y311" s="688"/>
      <c r="Z311" s="688"/>
      <c r="AA311" s="688"/>
      <c r="AB311" s="697"/>
      <c r="AC311" s="835"/>
      <c r="AD311" s="688"/>
    </row>
    <row r="312" spans="1:30" hidden="1">
      <c r="A312" s="515">
        <v>14</v>
      </c>
      <c r="B312" s="515" t="s">
        <v>924</v>
      </c>
      <c r="C312" s="688">
        <v>116</v>
      </c>
      <c r="D312" s="688" t="s">
        <v>1142</v>
      </c>
      <c r="E312" s="688" t="s">
        <v>1703</v>
      </c>
      <c r="F312" s="688">
        <v>31</v>
      </c>
      <c r="G312" s="688" t="s">
        <v>2306</v>
      </c>
      <c r="H312" s="708" t="s">
        <v>683</v>
      </c>
      <c r="I312" s="679">
        <v>57409</v>
      </c>
      <c r="J312" s="679">
        <v>0</v>
      </c>
      <c r="K312" s="679">
        <v>0</v>
      </c>
      <c r="L312" s="679">
        <v>0</v>
      </c>
      <c r="M312" s="679">
        <v>0</v>
      </c>
      <c r="N312" s="679">
        <v>0</v>
      </c>
      <c r="O312" s="679">
        <v>57409</v>
      </c>
      <c r="P312" s="679">
        <v>0</v>
      </c>
      <c r="Q312" s="679">
        <v>0</v>
      </c>
      <c r="R312" s="697">
        <v>0</v>
      </c>
      <c r="S312" s="697">
        <v>0</v>
      </c>
      <c r="T312" s="697">
        <v>10.1018828083758</v>
      </c>
      <c r="U312" s="688"/>
      <c r="V312" s="679">
        <v>433788.27</v>
      </c>
      <c r="W312" s="688"/>
      <c r="X312" s="697">
        <v>0</v>
      </c>
      <c r="Y312" s="688"/>
      <c r="Z312" s="688"/>
      <c r="AA312" s="688"/>
      <c r="AB312" s="697" t="s">
        <v>1954</v>
      </c>
      <c r="AC312" s="835" t="s">
        <v>2226</v>
      </c>
      <c r="AD312" s="688"/>
    </row>
    <row r="313" spans="1:30" hidden="1">
      <c r="A313" s="515">
        <v>14</v>
      </c>
      <c r="B313" s="515" t="s">
        <v>924</v>
      </c>
      <c r="C313" s="688">
        <v>117</v>
      </c>
      <c r="D313" s="688" t="s">
        <v>1147</v>
      </c>
      <c r="E313" s="688" t="s">
        <v>1706</v>
      </c>
      <c r="F313" s="688">
        <v>31</v>
      </c>
      <c r="G313" s="688" t="s">
        <v>2306</v>
      </c>
      <c r="H313" s="708" t="s">
        <v>687</v>
      </c>
      <c r="I313" s="679">
        <v>527151</v>
      </c>
      <c r="J313" s="679">
        <v>0</v>
      </c>
      <c r="K313" s="679">
        <v>0</v>
      </c>
      <c r="L313" s="679">
        <v>0</v>
      </c>
      <c r="M313" s="679">
        <v>0</v>
      </c>
      <c r="N313" s="679">
        <v>9500</v>
      </c>
      <c r="O313" s="679">
        <v>517651</v>
      </c>
      <c r="P313" s="679">
        <v>6460.6628068999999</v>
      </c>
      <c r="Q313" s="679">
        <v>120923.2736</v>
      </c>
      <c r="R313" s="697">
        <v>0.19468895</v>
      </c>
      <c r="S313" s="697">
        <v>0.1909438556035529</v>
      </c>
      <c r="T313" s="697">
        <v>9.6028456943568408</v>
      </c>
      <c r="U313" s="688"/>
      <c r="V313" s="679" t="e">
        <v>#N/A</v>
      </c>
      <c r="W313" s="688"/>
      <c r="X313" s="697">
        <v>0</v>
      </c>
      <c r="Y313" s="688"/>
      <c r="Z313" s="688"/>
      <c r="AA313" s="688"/>
      <c r="AB313" s="697" t="e">
        <v>#N/A</v>
      </c>
      <c r="AC313" s="835"/>
      <c r="AD313" s="688"/>
    </row>
    <row r="314" spans="1:30" hidden="1">
      <c r="A314" s="515">
        <v>17</v>
      </c>
      <c r="B314" s="515" t="s">
        <v>931</v>
      </c>
      <c r="C314" s="688">
        <v>118</v>
      </c>
      <c r="D314" s="688" t="s">
        <v>1319</v>
      </c>
      <c r="E314" s="688" t="s">
        <v>1800</v>
      </c>
      <c r="F314" s="688">
        <v>31</v>
      </c>
      <c r="G314" s="688" t="s">
        <v>2306</v>
      </c>
      <c r="H314" s="708" t="s">
        <v>787</v>
      </c>
      <c r="I314" s="679">
        <v>54324</v>
      </c>
      <c r="J314" s="679">
        <v>0</v>
      </c>
      <c r="K314" s="679">
        <v>0</v>
      </c>
      <c r="L314" s="679">
        <v>0</v>
      </c>
      <c r="M314" s="679">
        <v>0</v>
      </c>
      <c r="N314" s="679">
        <v>0</v>
      </c>
      <c r="O314" s="679">
        <v>54324</v>
      </c>
      <c r="P314" s="679">
        <v>0</v>
      </c>
      <c r="Q314" s="679">
        <v>0</v>
      </c>
      <c r="R314" s="697">
        <v>0</v>
      </c>
      <c r="S314" s="697">
        <v>0</v>
      </c>
      <c r="T314" s="697">
        <v>5.6699718192255499</v>
      </c>
      <c r="U314" s="688"/>
      <c r="V314" s="679">
        <v>923276.26</v>
      </c>
      <c r="W314" s="688"/>
      <c r="X314" s="697">
        <v>0</v>
      </c>
      <c r="Y314" s="688"/>
      <c r="Z314" s="688"/>
      <c r="AA314" s="688"/>
      <c r="AB314" s="697" t="s">
        <v>1954</v>
      </c>
      <c r="AC314" s="835" t="s">
        <v>2226</v>
      </c>
      <c r="AD314" s="688"/>
    </row>
    <row r="315" spans="1:30" hidden="1">
      <c r="C315" s="688"/>
      <c r="D315" s="688"/>
      <c r="E315" s="688"/>
      <c r="F315" s="688"/>
      <c r="G315" s="701" t="s">
        <v>2260</v>
      </c>
      <c r="H315" s="710"/>
      <c r="I315" s="492">
        <v>638884</v>
      </c>
      <c r="J315" s="492">
        <v>0</v>
      </c>
      <c r="K315" s="492">
        <v>0</v>
      </c>
      <c r="L315" s="492">
        <v>0</v>
      </c>
      <c r="M315" s="649">
        <v>0</v>
      </c>
      <c r="N315" s="492">
        <v>9500</v>
      </c>
      <c r="O315" s="492">
        <v>629384</v>
      </c>
      <c r="P315" s="492">
        <v>6460.6628068999999</v>
      </c>
      <c r="Q315" s="492">
        <v>120923.2736</v>
      </c>
      <c r="R315" s="493">
        <v>0.19468895</v>
      </c>
      <c r="S315" s="493">
        <v>0.1909438556035529</v>
      </c>
      <c r="T315" s="626"/>
      <c r="U315" s="688"/>
      <c r="V315" s="679" t="e">
        <v>#N/A</v>
      </c>
      <c r="W315" s="688">
        <v>0</v>
      </c>
      <c r="X315" s="697">
        <v>0</v>
      </c>
      <c r="Y315" s="688">
        <v>0</v>
      </c>
      <c r="Z315" s="688">
        <v>0</v>
      </c>
      <c r="AA315" s="688">
        <v>0</v>
      </c>
      <c r="AB315" s="697" t="e">
        <v>#N/A</v>
      </c>
      <c r="AC315" s="835">
        <v>0</v>
      </c>
      <c r="AD315" s="688">
        <v>0</v>
      </c>
    </row>
    <row r="316" spans="1:30" hidden="1">
      <c r="C316" s="688"/>
      <c r="D316" s="688"/>
      <c r="E316" s="688"/>
      <c r="F316" s="688"/>
      <c r="G316" s="701"/>
      <c r="H316" s="693" t="s">
        <v>2204</v>
      </c>
      <c r="I316" s="625"/>
      <c r="J316" s="625"/>
      <c r="K316" s="625"/>
      <c r="L316" s="625"/>
      <c r="M316" s="679"/>
      <c r="N316" s="625"/>
      <c r="O316" s="625"/>
      <c r="P316" s="625"/>
      <c r="Q316" s="625"/>
      <c r="R316" s="626"/>
      <c r="S316" s="626"/>
      <c r="T316" s="626"/>
      <c r="U316" s="688"/>
      <c r="V316" s="679"/>
      <c r="W316" s="688"/>
      <c r="X316" s="697"/>
      <c r="Y316" s="688"/>
      <c r="Z316" s="688"/>
      <c r="AA316" s="688"/>
      <c r="AB316" s="697"/>
      <c r="AC316" s="835"/>
      <c r="AD316" s="688"/>
    </row>
    <row r="317" spans="1:30" hidden="1">
      <c r="A317" s="515">
        <v>17</v>
      </c>
      <c r="B317" s="515" t="s">
        <v>931</v>
      </c>
      <c r="C317" s="688">
        <v>119</v>
      </c>
      <c r="D317" s="688" t="s">
        <v>1187</v>
      </c>
      <c r="E317" s="688" t="s">
        <v>1730</v>
      </c>
      <c r="F317" s="688">
        <v>32</v>
      </c>
      <c r="G317" s="688" t="s">
        <v>2204</v>
      </c>
      <c r="H317" s="708" t="s">
        <v>715</v>
      </c>
      <c r="I317" s="679">
        <v>1090234</v>
      </c>
      <c r="J317" s="679">
        <v>0</v>
      </c>
      <c r="K317" s="679">
        <v>0</v>
      </c>
      <c r="L317" s="679">
        <v>0</v>
      </c>
      <c r="M317" s="679">
        <v>0</v>
      </c>
      <c r="N317" s="679">
        <v>0</v>
      </c>
      <c r="O317" s="679">
        <v>1090234</v>
      </c>
      <c r="P317" s="679">
        <v>58346.699380000005</v>
      </c>
      <c r="Q317" s="679">
        <v>3238104.0034000003</v>
      </c>
      <c r="R317" s="697">
        <v>5.2134137699999998</v>
      </c>
      <c r="S317" s="697">
        <v>5.1131270668353475</v>
      </c>
      <c r="T317" s="697">
        <v>14.4210846560846</v>
      </c>
      <c r="U317" s="688"/>
      <c r="V317" s="679">
        <v>7118928</v>
      </c>
      <c r="W317" s="688"/>
      <c r="X317" s="697">
        <v>0</v>
      </c>
      <c r="Y317" s="688"/>
      <c r="Z317" s="688"/>
      <c r="AA317" s="688"/>
      <c r="AB317" s="697" t="s">
        <v>1954</v>
      </c>
      <c r="AC317" s="835"/>
      <c r="AD317" s="688"/>
    </row>
    <row r="318" spans="1:30" hidden="1">
      <c r="A318" s="515">
        <v>17</v>
      </c>
      <c r="B318" s="515" t="s">
        <v>931</v>
      </c>
      <c r="C318" s="688">
        <v>120</v>
      </c>
      <c r="D318" s="688" t="s">
        <v>1211</v>
      </c>
      <c r="E318" s="688" t="s">
        <v>1747</v>
      </c>
      <c r="F318" s="688">
        <v>32</v>
      </c>
      <c r="G318" s="688" t="s">
        <v>2204</v>
      </c>
      <c r="H318" s="708" t="s">
        <v>1212</v>
      </c>
      <c r="I318" s="679">
        <v>23118</v>
      </c>
      <c r="J318" s="679">
        <v>0</v>
      </c>
      <c r="K318" s="679">
        <v>0</v>
      </c>
      <c r="L318" s="679">
        <v>0</v>
      </c>
      <c r="M318" s="679">
        <v>0</v>
      </c>
      <c r="N318" s="679">
        <v>0</v>
      </c>
      <c r="O318" s="679">
        <v>23118</v>
      </c>
      <c r="P318" s="679">
        <v>0</v>
      </c>
      <c r="Q318" s="679">
        <v>4082.40762</v>
      </c>
      <c r="R318" s="697">
        <v>6.5727600000000004E-3</v>
      </c>
      <c r="S318" s="697">
        <v>6.4463244163125598E-3</v>
      </c>
      <c r="T318" s="697">
        <v>1.1558999999999999</v>
      </c>
      <c r="U318" s="688"/>
      <c r="V318" s="679" t="e">
        <v>#N/A</v>
      </c>
      <c r="W318" s="688"/>
      <c r="X318" s="697">
        <v>0</v>
      </c>
      <c r="Y318" s="688"/>
      <c r="Z318" s="688"/>
      <c r="AA318" s="688"/>
      <c r="AB318" s="697" t="e">
        <v>#N/A</v>
      </c>
      <c r="AC318" s="835"/>
      <c r="AD318" s="688"/>
    </row>
    <row r="319" spans="1:30" hidden="1">
      <c r="C319" s="688"/>
      <c r="D319" s="688"/>
      <c r="E319" s="688"/>
      <c r="F319" s="688"/>
      <c r="G319" s="701" t="s">
        <v>2205</v>
      </c>
      <c r="H319" s="710"/>
      <c r="I319" s="492">
        <v>1113352</v>
      </c>
      <c r="J319" s="492">
        <v>0</v>
      </c>
      <c r="K319" s="492">
        <v>0</v>
      </c>
      <c r="L319" s="492">
        <v>0</v>
      </c>
      <c r="M319" s="649">
        <v>0</v>
      </c>
      <c r="N319" s="492">
        <v>0</v>
      </c>
      <c r="O319" s="492">
        <v>1113352</v>
      </c>
      <c r="P319" s="492">
        <v>58346.699380000005</v>
      </c>
      <c r="Q319" s="492">
        <v>3242186.4110200005</v>
      </c>
      <c r="R319" s="493">
        <v>5.2199865299999999</v>
      </c>
      <c r="S319" s="493">
        <v>5.1195733912516603</v>
      </c>
      <c r="T319" s="626"/>
      <c r="U319" s="688"/>
      <c r="V319" s="679" t="e">
        <v>#N/A</v>
      </c>
      <c r="W319" s="688">
        <v>0</v>
      </c>
      <c r="X319" s="697">
        <v>0</v>
      </c>
      <c r="Y319" s="688">
        <v>0</v>
      </c>
      <c r="Z319" s="688">
        <v>0</v>
      </c>
      <c r="AA319" s="688">
        <v>0</v>
      </c>
      <c r="AB319" s="697" t="e">
        <v>#N/A</v>
      </c>
      <c r="AC319" s="835">
        <v>0</v>
      </c>
      <c r="AD319" s="688">
        <v>0</v>
      </c>
    </row>
    <row r="320" spans="1:30" hidden="1">
      <c r="C320" s="688"/>
      <c r="D320" s="688"/>
      <c r="E320" s="688"/>
      <c r="F320" s="688"/>
      <c r="G320" s="701"/>
      <c r="H320" s="693" t="s">
        <v>2208</v>
      </c>
      <c r="I320" s="625"/>
      <c r="J320" s="625"/>
      <c r="K320" s="625"/>
      <c r="L320" s="625"/>
      <c r="M320" s="679"/>
      <c r="N320" s="625"/>
      <c r="O320" s="625"/>
      <c r="P320" s="625"/>
      <c r="Q320" s="625"/>
      <c r="R320" s="626"/>
      <c r="S320" s="626"/>
      <c r="T320" s="626"/>
      <c r="U320" s="688"/>
      <c r="V320" s="679"/>
      <c r="W320" s="688"/>
      <c r="X320" s="697"/>
      <c r="Y320" s="688"/>
      <c r="Z320" s="688"/>
      <c r="AA320" s="688"/>
      <c r="AB320" s="697"/>
      <c r="AC320" s="835"/>
      <c r="AD320" s="688"/>
    </row>
    <row r="321" spans="1:31" hidden="1">
      <c r="A321" s="515">
        <v>14</v>
      </c>
      <c r="B321" s="515" t="s">
        <v>924</v>
      </c>
      <c r="C321" s="688">
        <v>121</v>
      </c>
      <c r="D321" s="688" t="s">
        <v>1140</v>
      </c>
      <c r="E321" s="688" t="s">
        <v>1702</v>
      </c>
      <c r="F321" s="688">
        <v>33</v>
      </c>
      <c r="G321" s="688" t="s">
        <v>2208</v>
      </c>
      <c r="H321" s="708" t="s">
        <v>2051</v>
      </c>
      <c r="I321" s="679">
        <v>772766</v>
      </c>
      <c r="J321" s="679">
        <v>0</v>
      </c>
      <c r="K321" s="679">
        <v>0</v>
      </c>
      <c r="L321" s="679">
        <v>0</v>
      </c>
      <c r="M321" s="679">
        <v>0</v>
      </c>
      <c r="N321" s="679">
        <v>3200</v>
      </c>
      <c r="O321" s="679">
        <v>769566</v>
      </c>
      <c r="P321" s="679">
        <v>27483.3369666</v>
      </c>
      <c r="Q321" s="679">
        <v>269348.09999999998</v>
      </c>
      <c r="R321" s="697">
        <v>0.43365596000000001</v>
      </c>
      <c r="S321" s="697">
        <v>0.42531402915551997</v>
      </c>
      <c r="T321" s="697">
        <v>9.7722666666666598</v>
      </c>
      <c r="U321" s="688"/>
      <c r="V321" s="679" t="e">
        <v>#N/A</v>
      </c>
      <c r="W321" s="688"/>
      <c r="X321" s="697">
        <v>0</v>
      </c>
      <c r="Y321" s="688"/>
      <c r="Z321" s="688"/>
      <c r="AA321" s="688"/>
      <c r="AB321" s="697" t="e">
        <v>#N/A</v>
      </c>
      <c r="AC321" s="835"/>
      <c r="AD321" s="688"/>
    </row>
    <row r="322" spans="1:31" hidden="1">
      <c r="A322" s="515">
        <v>14</v>
      </c>
      <c r="B322" s="515" t="s">
        <v>924</v>
      </c>
      <c r="C322" s="688">
        <v>122</v>
      </c>
      <c r="D322" s="688" t="s">
        <v>925</v>
      </c>
      <c r="E322" s="688" t="s">
        <v>1552</v>
      </c>
      <c r="F322" s="688">
        <v>33</v>
      </c>
      <c r="G322" s="688" t="s">
        <v>2208</v>
      </c>
      <c r="H322" s="708" t="s">
        <v>684</v>
      </c>
      <c r="I322" s="679">
        <v>98000</v>
      </c>
      <c r="J322" s="679">
        <v>0</v>
      </c>
      <c r="K322" s="679">
        <v>0</v>
      </c>
      <c r="L322" s="679">
        <v>0</v>
      </c>
      <c r="M322" s="679">
        <v>0</v>
      </c>
      <c r="N322" s="679">
        <v>0</v>
      </c>
      <c r="O322" s="679">
        <v>98000</v>
      </c>
      <c r="P322" s="679">
        <v>107014.04</v>
      </c>
      <c r="Q322" s="679">
        <v>994602</v>
      </c>
      <c r="R322" s="697">
        <v>1.60132959</v>
      </c>
      <c r="S322" s="697">
        <v>1.5705259625968719</v>
      </c>
      <c r="T322" s="697">
        <v>0.21609916270174301</v>
      </c>
      <c r="U322" s="688"/>
      <c r="V322" s="679">
        <v>40015360</v>
      </c>
      <c r="W322" s="688"/>
      <c r="X322" s="697">
        <v>0</v>
      </c>
      <c r="Y322" s="688"/>
      <c r="Z322" s="688"/>
      <c r="AA322" s="688"/>
      <c r="AB322" s="697" t="s">
        <v>1954</v>
      </c>
      <c r="AC322" s="835"/>
      <c r="AD322" s="688"/>
    </row>
    <row r="323" spans="1:31" hidden="1">
      <c r="A323" s="515">
        <v>13</v>
      </c>
      <c r="B323" s="515" t="s">
        <v>1128</v>
      </c>
      <c r="C323" s="688">
        <v>123</v>
      </c>
      <c r="D323" s="688" t="s">
        <v>1129</v>
      </c>
      <c r="E323" s="688" t="s">
        <v>1689</v>
      </c>
      <c r="F323" s="688">
        <v>33</v>
      </c>
      <c r="G323" s="688" t="s">
        <v>2208</v>
      </c>
      <c r="H323" s="708" t="s">
        <v>675</v>
      </c>
      <c r="I323" s="679">
        <v>1496205</v>
      </c>
      <c r="J323" s="679">
        <v>0</v>
      </c>
      <c r="K323" s="679">
        <v>0</v>
      </c>
      <c r="L323" s="679">
        <v>0</v>
      </c>
      <c r="M323" s="679">
        <v>0</v>
      </c>
      <c r="N323" s="679">
        <v>950</v>
      </c>
      <c r="O323" s="679">
        <v>1495255</v>
      </c>
      <c r="P323" s="679">
        <v>75725.984187000009</v>
      </c>
      <c r="Q323" s="679">
        <v>1136393.8</v>
      </c>
      <c r="R323" s="697">
        <v>1.8296172900000001</v>
      </c>
      <c r="S323" s="697">
        <v>1.7944222579827078</v>
      </c>
      <c r="T323" s="697">
        <v>18.7234535437014</v>
      </c>
      <c r="U323" s="688"/>
      <c r="V323" s="679" t="e">
        <v>#N/A</v>
      </c>
      <c r="W323" s="688"/>
      <c r="X323" s="697">
        <v>0</v>
      </c>
      <c r="Y323" s="688"/>
      <c r="Z323" s="688"/>
      <c r="AA323" s="688"/>
      <c r="AB323" s="697" t="e">
        <v>#N/A</v>
      </c>
      <c r="AC323" s="835"/>
      <c r="AD323" s="688"/>
    </row>
    <row r="324" spans="1:31" hidden="1">
      <c r="A324" s="515">
        <v>17</v>
      </c>
      <c r="B324" s="515" t="s">
        <v>931</v>
      </c>
      <c r="C324" s="688">
        <v>124</v>
      </c>
      <c r="D324" s="688" t="s">
        <v>1325</v>
      </c>
      <c r="E324" s="688" t="s">
        <v>1803</v>
      </c>
      <c r="F324" s="688">
        <v>33</v>
      </c>
      <c r="G324" s="688" t="s">
        <v>2208</v>
      </c>
      <c r="H324" s="708" t="s">
        <v>793</v>
      </c>
      <c r="I324" s="679">
        <v>3332523</v>
      </c>
      <c r="J324" s="679">
        <v>0</v>
      </c>
      <c r="K324" s="679">
        <v>0</v>
      </c>
      <c r="L324" s="679">
        <v>7185786</v>
      </c>
      <c r="M324" s="679">
        <v>0</v>
      </c>
      <c r="N324" s="679">
        <v>450000</v>
      </c>
      <c r="O324" s="679">
        <v>10068309</v>
      </c>
      <c r="P324" s="679">
        <v>405091.34883209999</v>
      </c>
      <c r="Q324" s="679">
        <v>599165.12809999997</v>
      </c>
      <c r="R324" s="697">
        <v>0.96466812999999996</v>
      </c>
      <c r="S324" s="697">
        <v>0.94611149943769524</v>
      </c>
      <c r="T324" s="697">
        <v>7.4648252811641997</v>
      </c>
      <c r="U324" s="688"/>
      <c r="V324" s="679" t="e">
        <v>#N/A</v>
      </c>
      <c r="W324" s="688"/>
      <c r="X324" s="697">
        <v>0</v>
      </c>
      <c r="Y324" s="688"/>
      <c r="Z324" s="688"/>
      <c r="AA324" s="688"/>
      <c r="AB324" s="697" t="e">
        <v>#N/A</v>
      </c>
      <c r="AC324" s="835"/>
      <c r="AD324" s="688"/>
    </row>
    <row r="325" spans="1:31" hidden="1">
      <c r="A325" s="515">
        <v>17</v>
      </c>
      <c r="B325" s="515" t="s">
        <v>931</v>
      </c>
      <c r="C325" s="688">
        <v>125</v>
      </c>
      <c r="D325" s="491" t="s">
        <v>2261</v>
      </c>
      <c r="E325" s="688" t="s">
        <v>2262</v>
      </c>
      <c r="F325" s="688">
        <v>33</v>
      </c>
      <c r="G325" s="688"/>
      <c r="H325" s="708" t="s">
        <v>2263</v>
      </c>
      <c r="I325" s="679">
        <v>7185786</v>
      </c>
      <c r="J325" s="679">
        <v>0</v>
      </c>
      <c r="K325" s="679">
        <v>0</v>
      </c>
      <c r="L325" s="679">
        <v>-7185786</v>
      </c>
      <c r="M325" s="679">
        <v>0</v>
      </c>
      <c r="N325" s="679">
        <v>0</v>
      </c>
      <c r="O325" s="679">
        <v>0</v>
      </c>
      <c r="P325" s="679">
        <v>0</v>
      </c>
      <c r="Q325" s="679">
        <v>0</v>
      </c>
      <c r="R325" s="697">
        <v>0</v>
      </c>
      <c r="S325" s="697">
        <v>0</v>
      </c>
      <c r="T325" s="697">
        <v>0</v>
      </c>
      <c r="U325" s="688"/>
      <c r="V325" s="679"/>
      <c r="W325" s="688"/>
      <c r="X325" s="697"/>
      <c r="Y325" s="688"/>
      <c r="Z325" s="688"/>
      <c r="AA325" s="688"/>
      <c r="AB325" s="697"/>
      <c r="AC325" s="835"/>
      <c r="AD325" s="688"/>
    </row>
    <row r="326" spans="1:31" hidden="1">
      <c r="A326" s="515">
        <v>17</v>
      </c>
      <c r="B326" s="515" t="s">
        <v>931</v>
      </c>
      <c r="C326" s="688">
        <v>126</v>
      </c>
      <c r="D326" s="818" t="s">
        <v>1804</v>
      </c>
      <c r="E326" s="688" t="s">
        <v>1805</v>
      </c>
      <c r="F326" s="688">
        <v>33</v>
      </c>
      <c r="G326" s="688" t="s">
        <v>2208</v>
      </c>
      <c r="H326" s="708" t="s">
        <v>1430</v>
      </c>
      <c r="I326" s="679">
        <v>3550640</v>
      </c>
      <c r="J326" s="679">
        <v>0</v>
      </c>
      <c r="K326" s="679">
        <v>0</v>
      </c>
      <c r="L326" s="679">
        <v>0</v>
      </c>
      <c r="M326" s="679">
        <v>0</v>
      </c>
      <c r="N326" s="679">
        <v>0</v>
      </c>
      <c r="O326" s="679">
        <v>3550640</v>
      </c>
      <c r="P326" s="679">
        <v>76054.708799999993</v>
      </c>
      <c r="Q326" s="679">
        <v>237821.86719999998</v>
      </c>
      <c r="R326" s="697">
        <v>0.38289807999999997</v>
      </c>
      <c r="S326" s="697">
        <v>0.37553254157026167</v>
      </c>
      <c r="T326" s="697">
        <v>8.4898405951115805</v>
      </c>
      <c r="U326" s="688"/>
      <c r="V326" s="679" t="e">
        <v>#N/A</v>
      </c>
      <c r="W326" s="688"/>
      <c r="X326" s="697">
        <v>0</v>
      </c>
      <c r="Y326" s="688"/>
      <c r="Z326" s="688"/>
      <c r="AA326" s="688"/>
      <c r="AB326" s="697" t="e">
        <v>#N/A</v>
      </c>
      <c r="AC326" s="835"/>
      <c r="AD326" s="688"/>
      <c r="AE326" s="377"/>
    </row>
    <row r="327" spans="1:31" hidden="1">
      <c r="A327" s="515">
        <v>17</v>
      </c>
      <c r="B327" s="515" t="s">
        <v>931</v>
      </c>
      <c r="C327" s="688">
        <v>127</v>
      </c>
      <c r="D327" s="688" t="s">
        <v>1331</v>
      </c>
      <c r="E327" s="688" t="s">
        <v>1808</v>
      </c>
      <c r="F327" s="688">
        <v>33</v>
      </c>
      <c r="G327" s="688" t="s">
        <v>2208</v>
      </c>
      <c r="H327" s="708" t="s">
        <v>797</v>
      </c>
      <c r="I327" s="679">
        <v>391987</v>
      </c>
      <c r="J327" s="679">
        <v>0</v>
      </c>
      <c r="K327" s="679">
        <v>0</v>
      </c>
      <c r="L327" s="679">
        <v>0</v>
      </c>
      <c r="M327" s="679">
        <v>0</v>
      </c>
      <c r="N327" s="679">
        <v>0</v>
      </c>
      <c r="O327" s="679">
        <v>391987</v>
      </c>
      <c r="P327" s="679">
        <v>4865.3544000000002</v>
      </c>
      <c r="Q327" s="679">
        <v>22115.90654</v>
      </c>
      <c r="R327" s="697">
        <v>3.5607060000000003E-2</v>
      </c>
      <c r="S327" s="697">
        <v>3.4922114984120234E-2</v>
      </c>
      <c r="T327" s="697">
        <v>6.4022964100218802</v>
      </c>
      <c r="U327" s="688"/>
      <c r="V327" s="679" t="e">
        <v>#N/A</v>
      </c>
      <c r="W327" s="688"/>
      <c r="X327" s="697">
        <v>0</v>
      </c>
      <c r="Y327" s="688"/>
      <c r="Z327" s="688"/>
      <c r="AA327" s="688"/>
      <c r="AB327" s="697" t="e">
        <v>#N/A</v>
      </c>
      <c r="AC327" s="835"/>
      <c r="AD327" s="688"/>
      <c r="AE327" s="498"/>
    </row>
    <row r="328" spans="1:31" hidden="1">
      <c r="C328" s="688"/>
      <c r="D328" s="688"/>
      <c r="E328" s="688"/>
      <c r="F328" s="688"/>
      <c r="G328" s="701" t="s">
        <v>2209</v>
      </c>
      <c r="H328" s="710"/>
      <c r="I328" s="492">
        <v>16827907</v>
      </c>
      <c r="J328" s="492">
        <v>0</v>
      </c>
      <c r="K328" s="492">
        <v>0</v>
      </c>
      <c r="L328" s="492">
        <v>0</v>
      </c>
      <c r="M328" s="649">
        <v>0</v>
      </c>
      <c r="N328" s="492">
        <v>454150</v>
      </c>
      <c r="O328" s="492">
        <v>16373757</v>
      </c>
      <c r="P328" s="492">
        <v>696234.77318569995</v>
      </c>
      <c r="Q328" s="492">
        <v>3259446.8018399999</v>
      </c>
      <c r="R328" s="493">
        <v>5.2477761100000002</v>
      </c>
      <c r="S328" s="493">
        <v>5.1468284057271756</v>
      </c>
      <c r="T328" s="626"/>
      <c r="U328" s="688"/>
      <c r="V328" s="679" t="e">
        <v>#N/A</v>
      </c>
      <c r="W328" s="688">
        <v>0</v>
      </c>
      <c r="X328" s="697">
        <v>0</v>
      </c>
      <c r="Y328" s="688">
        <v>0</v>
      </c>
      <c r="Z328" s="688">
        <v>0</v>
      </c>
      <c r="AA328" s="688">
        <v>0</v>
      </c>
      <c r="AB328" s="697" t="e">
        <v>#N/A</v>
      </c>
      <c r="AC328" s="835">
        <v>0</v>
      </c>
      <c r="AD328" s="688">
        <v>0</v>
      </c>
    </row>
    <row r="329" spans="1:31" hidden="1">
      <c r="C329" s="688"/>
      <c r="D329" s="688"/>
      <c r="E329" s="688"/>
      <c r="F329" s="688"/>
      <c r="G329" s="701"/>
      <c r="H329" s="693" t="s">
        <v>2210</v>
      </c>
      <c r="I329" s="625"/>
      <c r="J329" s="625"/>
      <c r="K329" s="625"/>
      <c r="L329" s="625"/>
      <c r="M329" s="679"/>
      <c r="N329" s="625"/>
      <c r="O329" s="625"/>
      <c r="P329" s="625"/>
      <c r="Q329" s="625"/>
      <c r="R329" s="626"/>
      <c r="S329" s="626"/>
      <c r="T329" s="626"/>
      <c r="U329" s="688"/>
      <c r="V329" s="679"/>
      <c r="W329" s="688"/>
      <c r="X329" s="697"/>
      <c r="Y329" s="688"/>
      <c r="Z329" s="688"/>
      <c r="AA329" s="688"/>
      <c r="AB329" s="697"/>
      <c r="AC329" s="835"/>
      <c r="AD329" s="688"/>
    </row>
    <row r="330" spans="1:31" hidden="1">
      <c r="A330" s="515">
        <v>7</v>
      </c>
      <c r="B330" s="515" t="s">
        <v>906</v>
      </c>
      <c r="C330" s="688">
        <v>128</v>
      </c>
      <c r="D330" s="688" t="s">
        <v>907</v>
      </c>
      <c r="E330" s="688" t="s">
        <v>1548</v>
      </c>
      <c r="F330" s="688">
        <v>35</v>
      </c>
      <c r="G330" s="688" t="s">
        <v>2210</v>
      </c>
      <c r="H330" s="708" t="s">
        <v>648</v>
      </c>
      <c r="I330" s="679">
        <v>914286</v>
      </c>
      <c r="J330" s="679">
        <v>0</v>
      </c>
      <c r="K330" s="679">
        <v>0</v>
      </c>
      <c r="L330" s="679">
        <v>0</v>
      </c>
      <c r="M330" s="679">
        <v>0</v>
      </c>
      <c r="N330" s="679">
        <v>0</v>
      </c>
      <c r="O330" s="679">
        <v>914286</v>
      </c>
      <c r="P330" s="679">
        <v>32755.994280000003</v>
      </c>
      <c r="Q330" s="679">
        <v>91428.6</v>
      </c>
      <c r="R330" s="697">
        <v>0.14720192000000001</v>
      </c>
      <c r="S330" s="697">
        <v>0.14437030090818675</v>
      </c>
      <c r="T330" s="697">
        <v>0.74200082779441401</v>
      </c>
      <c r="U330" s="688"/>
      <c r="V330" s="679">
        <v>8806924.7200000007</v>
      </c>
      <c r="W330" s="688"/>
      <c r="X330" s="697">
        <v>0</v>
      </c>
      <c r="Y330" s="688"/>
      <c r="Z330" s="688"/>
      <c r="AA330" s="688"/>
      <c r="AB330" s="697" t="s">
        <v>1954</v>
      </c>
      <c r="AC330" s="835"/>
      <c r="AD330" s="688"/>
    </row>
    <row r="331" spans="1:31" hidden="1">
      <c r="A331" s="515">
        <v>19</v>
      </c>
      <c r="B331" s="515" t="s">
        <v>1332</v>
      </c>
      <c r="C331" s="688">
        <v>129</v>
      </c>
      <c r="D331" s="688" t="s">
        <v>1334</v>
      </c>
      <c r="E331" s="688" t="s">
        <v>1809</v>
      </c>
      <c r="F331" s="688">
        <v>35</v>
      </c>
      <c r="G331" s="688" t="s">
        <v>2210</v>
      </c>
      <c r="H331" s="708" t="s">
        <v>799</v>
      </c>
      <c r="I331" s="679">
        <v>295554</v>
      </c>
      <c r="J331" s="679">
        <v>0</v>
      </c>
      <c r="K331" s="679">
        <v>0</v>
      </c>
      <c r="L331" s="679">
        <v>0</v>
      </c>
      <c r="M331" s="679">
        <v>0</v>
      </c>
      <c r="N331" s="679">
        <v>0</v>
      </c>
      <c r="O331" s="679">
        <v>295554</v>
      </c>
      <c r="P331" s="679">
        <v>0</v>
      </c>
      <c r="Q331" s="679">
        <v>0</v>
      </c>
      <c r="R331" s="697">
        <v>0</v>
      </c>
      <c r="S331" s="697">
        <v>0</v>
      </c>
      <c r="T331" s="697">
        <v>3.8920435091785399</v>
      </c>
      <c r="U331" s="688"/>
      <c r="V331" s="679">
        <v>2955544.86</v>
      </c>
      <c r="W331" s="688"/>
      <c r="X331" s="697">
        <v>0</v>
      </c>
      <c r="Y331" s="688"/>
      <c r="Z331" s="688"/>
      <c r="AA331" s="688"/>
      <c r="AB331" s="697" t="s">
        <v>1954</v>
      </c>
      <c r="AC331" s="835" t="s">
        <v>2226</v>
      </c>
      <c r="AD331" s="688"/>
    </row>
    <row r="332" spans="1:31" hidden="1">
      <c r="A332" s="515">
        <v>6</v>
      </c>
      <c r="B332" s="515" t="s">
        <v>899</v>
      </c>
      <c r="C332" s="688">
        <v>130</v>
      </c>
      <c r="D332" s="688" t="s">
        <v>1079</v>
      </c>
      <c r="E332" s="688" t="s">
        <v>1658</v>
      </c>
      <c r="F332" s="688">
        <v>35</v>
      </c>
      <c r="G332" s="688" t="s">
        <v>2210</v>
      </c>
      <c r="H332" s="708" t="s">
        <v>643</v>
      </c>
      <c r="I332" s="679">
        <v>89947</v>
      </c>
      <c r="J332" s="679">
        <v>0</v>
      </c>
      <c r="K332" s="679">
        <v>0</v>
      </c>
      <c r="L332" s="679">
        <v>0</v>
      </c>
      <c r="M332" s="679">
        <v>0</v>
      </c>
      <c r="N332" s="679">
        <v>0</v>
      </c>
      <c r="O332" s="679">
        <v>89947</v>
      </c>
      <c r="P332" s="679">
        <v>0</v>
      </c>
      <c r="Q332" s="679">
        <v>0</v>
      </c>
      <c r="R332" s="697">
        <v>0</v>
      </c>
      <c r="S332" s="697">
        <v>0</v>
      </c>
      <c r="T332" s="697">
        <v>1.2321506849315</v>
      </c>
      <c r="U332" s="688"/>
      <c r="V332" s="679">
        <v>902469.22</v>
      </c>
      <c r="W332" s="688"/>
      <c r="X332" s="697">
        <v>0</v>
      </c>
      <c r="Y332" s="688"/>
      <c r="Z332" s="688"/>
      <c r="AA332" s="688"/>
      <c r="AB332" s="697" t="s">
        <v>1954</v>
      </c>
      <c r="AC332" s="835" t="s">
        <v>2226</v>
      </c>
      <c r="AD332" s="688"/>
    </row>
    <row r="333" spans="1:31" hidden="1">
      <c r="A333" s="515">
        <v>6</v>
      </c>
      <c r="B333" s="515" t="s">
        <v>899</v>
      </c>
      <c r="C333" s="688">
        <v>131</v>
      </c>
      <c r="D333" s="688" t="s">
        <v>1080</v>
      </c>
      <c r="E333" s="688" t="s">
        <v>1659</v>
      </c>
      <c r="F333" s="688">
        <v>35</v>
      </c>
      <c r="G333" s="688" t="s">
        <v>2210</v>
      </c>
      <c r="H333" s="708" t="s">
        <v>1081</v>
      </c>
      <c r="I333" s="679">
        <v>5364471</v>
      </c>
      <c r="J333" s="679">
        <v>0</v>
      </c>
      <c r="K333" s="679">
        <v>0</v>
      </c>
      <c r="L333" s="679">
        <v>0</v>
      </c>
      <c r="M333" s="679">
        <v>0</v>
      </c>
      <c r="N333" s="679">
        <v>55000</v>
      </c>
      <c r="O333" s="679">
        <v>5309471</v>
      </c>
      <c r="P333" s="679">
        <v>30579.870176600001</v>
      </c>
      <c r="Q333" s="679">
        <v>42741.241549999999</v>
      </c>
      <c r="R333" s="697">
        <v>6.8814269999999997E-2</v>
      </c>
      <c r="S333" s="697">
        <v>6.7490543481612916E-2</v>
      </c>
      <c r="T333" s="697">
        <v>3.50532320847593</v>
      </c>
      <c r="U333" s="688"/>
      <c r="V333" s="679">
        <v>8822422.25</v>
      </c>
      <c r="W333" s="688"/>
      <c r="X333" s="697">
        <v>0</v>
      </c>
      <c r="Y333" s="688"/>
      <c r="Z333" s="688"/>
      <c r="AA333" s="688"/>
      <c r="AB333" s="697" t="s">
        <v>1954</v>
      </c>
      <c r="AC333" s="835"/>
      <c r="AD333" s="688"/>
    </row>
    <row r="334" spans="1:31" hidden="1">
      <c r="C334" s="688"/>
      <c r="D334" s="688"/>
      <c r="E334" s="688"/>
      <c r="F334" s="688"/>
      <c r="G334" s="701" t="s">
        <v>2211</v>
      </c>
      <c r="H334" s="710"/>
      <c r="I334" s="492">
        <v>6664258</v>
      </c>
      <c r="J334" s="492">
        <v>0</v>
      </c>
      <c r="K334" s="492">
        <v>0</v>
      </c>
      <c r="L334" s="492">
        <v>0</v>
      </c>
      <c r="M334" s="649">
        <v>0</v>
      </c>
      <c r="N334" s="492">
        <v>55000</v>
      </c>
      <c r="O334" s="492">
        <v>6609258</v>
      </c>
      <c r="P334" s="492">
        <v>63335.8644566</v>
      </c>
      <c r="Q334" s="492">
        <v>134169.84155000001</v>
      </c>
      <c r="R334" s="493">
        <v>0.21601619</v>
      </c>
      <c r="S334" s="493">
        <v>0.21186084438979969</v>
      </c>
      <c r="T334" s="626"/>
      <c r="U334" s="688"/>
      <c r="V334" s="679">
        <v>21487361.050000001</v>
      </c>
      <c r="W334" s="688">
        <v>0</v>
      </c>
      <c r="X334" s="697">
        <v>0</v>
      </c>
      <c r="Y334" s="688">
        <v>0</v>
      </c>
      <c r="Z334" s="688">
        <v>0</v>
      </c>
      <c r="AA334" s="688">
        <v>0</v>
      </c>
      <c r="AB334" s="697">
        <v>0</v>
      </c>
      <c r="AC334" s="835">
        <v>0</v>
      </c>
      <c r="AD334" s="688">
        <v>0</v>
      </c>
    </row>
    <row r="335" spans="1:31" hidden="1">
      <c r="C335" s="688"/>
      <c r="D335" s="688"/>
      <c r="E335" s="688"/>
      <c r="F335" s="688"/>
      <c r="G335" s="701"/>
      <c r="H335" s="693" t="s">
        <v>2212</v>
      </c>
      <c r="I335" s="625"/>
      <c r="J335" s="625"/>
      <c r="K335" s="625"/>
      <c r="L335" s="625"/>
      <c r="M335" s="679"/>
      <c r="N335" s="625"/>
      <c r="O335" s="625"/>
      <c r="P335" s="625"/>
      <c r="Q335" s="625"/>
      <c r="R335" s="626"/>
      <c r="S335" s="626"/>
      <c r="T335" s="626"/>
      <c r="U335" s="688"/>
      <c r="V335" s="679"/>
      <c r="W335" s="688"/>
      <c r="X335" s="697"/>
      <c r="Y335" s="688"/>
      <c r="Z335" s="688"/>
      <c r="AA335" s="688"/>
      <c r="AB335" s="697"/>
      <c r="AC335" s="835"/>
      <c r="AD335" s="688"/>
    </row>
    <row r="336" spans="1:31" hidden="1">
      <c r="A336" s="515">
        <v>6</v>
      </c>
      <c r="B336" s="515" t="s">
        <v>899</v>
      </c>
      <c r="C336" s="688">
        <v>132</v>
      </c>
      <c r="D336" s="688" t="s">
        <v>1071</v>
      </c>
      <c r="E336" s="688" t="s">
        <v>1652</v>
      </c>
      <c r="F336" s="688">
        <v>36</v>
      </c>
      <c r="G336" s="688" t="s">
        <v>2212</v>
      </c>
      <c r="H336" s="489" t="s">
        <v>2264</v>
      </c>
      <c r="I336" s="679">
        <v>69085</v>
      </c>
      <c r="J336" s="679">
        <v>0</v>
      </c>
      <c r="K336" s="679">
        <v>0</v>
      </c>
      <c r="L336" s="679">
        <v>0</v>
      </c>
      <c r="M336" s="679">
        <v>0</v>
      </c>
      <c r="N336" s="679">
        <v>0</v>
      </c>
      <c r="O336" s="679">
        <v>69085</v>
      </c>
      <c r="P336" s="679">
        <v>0</v>
      </c>
      <c r="Q336" s="679">
        <v>0</v>
      </c>
      <c r="R336" s="697">
        <v>0</v>
      </c>
      <c r="S336" s="697">
        <v>0</v>
      </c>
      <c r="T336" s="697">
        <v>2.97421215774065</v>
      </c>
      <c r="U336" s="688"/>
      <c r="V336" s="679">
        <v>628053.28</v>
      </c>
      <c r="W336" s="688"/>
      <c r="X336" s="697">
        <v>0</v>
      </c>
      <c r="Y336" s="688"/>
      <c r="Z336" s="688"/>
      <c r="AA336" s="688"/>
      <c r="AB336" s="697" t="s">
        <v>1954</v>
      </c>
      <c r="AC336" s="835" t="s">
        <v>2226</v>
      </c>
      <c r="AD336" s="688"/>
    </row>
    <row r="337" spans="1:34" hidden="1">
      <c r="A337" s="515">
        <v>16</v>
      </c>
      <c r="B337" s="515" t="s">
        <v>1160</v>
      </c>
      <c r="C337" s="688">
        <v>133</v>
      </c>
      <c r="D337" s="688" t="s">
        <v>1161</v>
      </c>
      <c r="E337" s="688" t="s">
        <v>1718</v>
      </c>
      <c r="F337" s="688">
        <v>36</v>
      </c>
      <c r="G337" s="688" t="s">
        <v>2212</v>
      </c>
      <c r="H337" s="844" t="s">
        <v>698</v>
      </c>
      <c r="I337" s="679">
        <v>315909</v>
      </c>
      <c r="J337" s="679">
        <v>0</v>
      </c>
      <c r="K337" s="679">
        <v>0</v>
      </c>
      <c r="L337" s="679">
        <v>0</v>
      </c>
      <c r="M337" s="679">
        <v>0</v>
      </c>
      <c r="N337" s="679">
        <v>0</v>
      </c>
      <c r="O337" s="679">
        <v>315909</v>
      </c>
      <c r="P337" s="679">
        <v>4071.7158599999998</v>
      </c>
      <c r="Q337" s="679">
        <v>23029.766100000001</v>
      </c>
      <c r="R337" s="697">
        <v>3.7078399999999997E-2</v>
      </c>
      <c r="S337" s="697">
        <v>3.6365144623259668E-2</v>
      </c>
      <c r="T337" s="697">
        <v>4.2984910127495102</v>
      </c>
      <c r="U337" s="688"/>
      <c r="V337" s="679">
        <v>5176384</v>
      </c>
      <c r="W337" s="688"/>
      <c r="X337" s="697">
        <v>0</v>
      </c>
      <c r="Y337" s="688"/>
      <c r="Z337" s="688"/>
      <c r="AA337" s="688"/>
      <c r="AB337" s="697" t="s">
        <v>1954</v>
      </c>
      <c r="AC337" s="835"/>
      <c r="AD337" s="688"/>
    </row>
    <row r="338" spans="1:34" hidden="1">
      <c r="A338" s="515">
        <v>7</v>
      </c>
      <c r="B338" s="515" t="s">
        <v>906</v>
      </c>
      <c r="C338" s="688">
        <v>134</v>
      </c>
      <c r="D338" s="688" t="s">
        <v>1087</v>
      </c>
      <c r="E338" s="688" t="s">
        <v>1664</v>
      </c>
      <c r="F338" s="688">
        <v>36</v>
      </c>
      <c r="G338" s="688" t="s">
        <v>2212</v>
      </c>
      <c r="H338" s="708" t="s">
        <v>649</v>
      </c>
      <c r="I338" s="679">
        <v>160986</v>
      </c>
      <c r="J338" s="679">
        <v>0</v>
      </c>
      <c r="K338" s="679">
        <v>0</v>
      </c>
      <c r="L338" s="679">
        <v>0</v>
      </c>
      <c r="M338" s="679">
        <v>0</v>
      </c>
      <c r="N338" s="679">
        <v>0</v>
      </c>
      <c r="O338" s="679">
        <v>160986</v>
      </c>
      <c r="P338" s="679">
        <v>0</v>
      </c>
      <c r="Q338" s="679">
        <v>0</v>
      </c>
      <c r="R338" s="697">
        <v>0</v>
      </c>
      <c r="S338" s="697">
        <v>0</v>
      </c>
      <c r="T338" s="697">
        <v>9.8552800734618895</v>
      </c>
      <c r="U338" s="688"/>
      <c r="V338" s="679">
        <v>2920131.52</v>
      </c>
      <c r="W338" s="688"/>
      <c r="X338" s="697">
        <v>0</v>
      </c>
      <c r="Y338" s="688"/>
      <c r="Z338" s="688"/>
      <c r="AA338" s="688"/>
      <c r="AB338" s="697" t="s">
        <v>1954</v>
      </c>
      <c r="AC338" s="835" t="s">
        <v>2226</v>
      </c>
      <c r="AD338" s="688"/>
    </row>
    <row r="339" spans="1:34" hidden="1">
      <c r="A339" s="515">
        <v>29</v>
      </c>
      <c r="B339" s="515" t="s">
        <v>1353</v>
      </c>
      <c r="C339" s="688">
        <v>135</v>
      </c>
      <c r="D339" s="688" t="s">
        <v>1355</v>
      </c>
      <c r="E339" s="688" t="s">
        <v>1844</v>
      </c>
      <c r="F339" s="688">
        <v>36</v>
      </c>
      <c r="G339" s="688" t="s">
        <v>2212</v>
      </c>
      <c r="H339" s="708" t="s">
        <v>833</v>
      </c>
      <c r="I339" s="679">
        <v>525716</v>
      </c>
      <c r="J339" s="679">
        <v>0</v>
      </c>
      <c r="K339" s="679">
        <v>0</v>
      </c>
      <c r="L339" s="679">
        <v>0</v>
      </c>
      <c r="M339" s="679">
        <v>0</v>
      </c>
      <c r="N339" s="679">
        <v>0</v>
      </c>
      <c r="O339" s="679">
        <v>525716</v>
      </c>
      <c r="P339" s="679">
        <v>683.43088</v>
      </c>
      <c r="Q339" s="679">
        <v>3538.0686800000003</v>
      </c>
      <c r="R339" s="697">
        <v>5.6963600000000001E-3</v>
      </c>
      <c r="S339" s="697">
        <v>5.5867861912512187E-3</v>
      </c>
      <c r="T339" s="697">
        <v>0.18851205156689299</v>
      </c>
      <c r="U339" s="688"/>
      <c r="V339" s="679">
        <v>4946992.12</v>
      </c>
      <c r="W339" s="688"/>
      <c r="X339" s="697">
        <v>0</v>
      </c>
      <c r="Y339" s="688"/>
      <c r="Z339" s="688"/>
      <c r="AA339" s="688"/>
      <c r="AB339" s="697" t="s">
        <v>1954</v>
      </c>
      <c r="AC339" s="835"/>
      <c r="AD339" s="688"/>
    </row>
    <row r="340" spans="1:34" hidden="1" outlineLevel="2">
      <c r="A340" s="515">
        <v>22</v>
      </c>
      <c r="B340" s="515" t="s">
        <v>966</v>
      </c>
      <c r="C340" s="688">
        <v>136</v>
      </c>
      <c r="D340" s="688" t="s">
        <v>968</v>
      </c>
      <c r="E340" s="688" t="s">
        <v>1575</v>
      </c>
      <c r="F340" s="688">
        <v>36</v>
      </c>
      <c r="G340" s="688" t="s">
        <v>2212</v>
      </c>
      <c r="H340" s="708" t="s">
        <v>805</v>
      </c>
      <c r="I340" s="679">
        <v>893795</v>
      </c>
      <c r="J340" s="679">
        <v>0</v>
      </c>
      <c r="K340" s="679">
        <v>0</v>
      </c>
      <c r="L340" s="679">
        <v>0</v>
      </c>
      <c r="M340" s="679">
        <v>0</v>
      </c>
      <c r="N340" s="679">
        <v>0</v>
      </c>
      <c r="O340" s="679">
        <v>893795</v>
      </c>
      <c r="P340" s="679">
        <v>101043.52499999999</v>
      </c>
      <c r="Q340" s="679">
        <v>446182.46399999998</v>
      </c>
      <c r="R340" s="697">
        <v>0.71836290999999997</v>
      </c>
      <c r="S340" s="697">
        <v>0.70454427375718542</v>
      </c>
      <c r="T340" s="697">
        <v>2.7480879651337</v>
      </c>
      <c r="U340" s="688"/>
      <c r="V340" s="679">
        <v>259384606</v>
      </c>
      <c r="W340" s="688"/>
      <c r="X340" s="697">
        <v>0</v>
      </c>
      <c r="Y340" s="688"/>
      <c r="Z340" s="688"/>
      <c r="AA340" s="688"/>
      <c r="AB340" s="697" t="s">
        <v>1954</v>
      </c>
      <c r="AC340" s="835"/>
      <c r="AD340" s="688"/>
    </row>
    <row r="341" spans="1:34" hidden="1" outlineLevel="2">
      <c r="A341" s="515">
        <v>17</v>
      </c>
      <c r="B341" s="515" t="s">
        <v>931</v>
      </c>
      <c r="C341" s="688">
        <v>137</v>
      </c>
      <c r="D341" s="846" t="s">
        <v>2265</v>
      </c>
      <c r="E341" s="688" t="s">
        <v>2266</v>
      </c>
      <c r="F341" s="688">
        <v>36</v>
      </c>
      <c r="G341" s="688" t="s">
        <v>2212</v>
      </c>
      <c r="H341" s="868" t="s">
        <v>2058</v>
      </c>
      <c r="I341" s="679">
        <v>255000</v>
      </c>
      <c r="J341" s="679">
        <v>0</v>
      </c>
      <c r="K341" s="679">
        <v>0</v>
      </c>
      <c r="L341" s="679">
        <v>0</v>
      </c>
      <c r="M341" s="679">
        <v>0</v>
      </c>
      <c r="N341" s="679">
        <v>12000</v>
      </c>
      <c r="O341" s="679">
        <v>243000</v>
      </c>
      <c r="P341" s="679">
        <v>7290</v>
      </c>
      <c r="Q341" s="679">
        <v>12271.5</v>
      </c>
      <c r="R341" s="697">
        <v>1.975737E-2</v>
      </c>
      <c r="S341" s="697">
        <v>1.9377308058909509E-2</v>
      </c>
      <c r="T341" s="697">
        <v>0.31415643180349001</v>
      </c>
      <c r="U341" s="688"/>
      <c r="V341" s="679" t="e">
        <v>#N/A</v>
      </c>
      <c r="W341" s="688"/>
      <c r="X341" s="697">
        <v>0</v>
      </c>
      <c r="Y341" s="688"/>
      <c r="Z341" s="688"/>
      <c r="AA341" s="688"/>
      <c r="AB341" s="697"/>
      <c r="AC341" s="835"/>
      <c r="AD341" s="688"/>
    </row>
    <row r="342" spans="1:34" hidden="1" outlineLevel="2">
      <c r="A342" s="515">
        <v>7</v>
      </c>
      <c r="B342" s="515" t="s">
        <v>906</v>
      </c>
      <c r="C342" s="688">
        <v>138</v>
      </c>
      <c r="D342" s="688" t="s">
        <v>1507</v>
      </c>
      <c r="E342" s="688" t="s">
        <v>1550</v>
      </c>
      <c r="F342" s="688">
        <v>36</v>
      </c>
      <c r="G342" s="688" t="s">
        <v>2212</v>
      </c>
      <c r="H342" s="708" t="s">
        <v>652</v>
      </c>
      <c r="I342" s="679">
        <v>395391</v>
      </c>
      <c r="J342" s="679">
        <v>0</v>
      </c>
      <c r="K342" s="679">
        <v>0</v>
      </c>
      <c r="L342" s="679">
        <v>0</v>
      </c>
      <c r="M342" s="679">
        <v>0</v>
      </c>
      <c r="N342" s="679">
        <v>2500</v>
      </c>
      <c r="O342" s="679">
        <v>392891</v>
      </c>
      <c r="P342" s="679">
        <v>39829.102401199998</v>
      </c>
      <c r="Q342" s="679">
        <v>91543.603000000003</v>
      </c>
      <c r="R342" s="697">
        <v>0.14738708</v>
      </c>
      <c r="S342" s="697">
        <v>0.14455189635769977</v>
      </c>
      <c r="T342" s="697">
        <v>1.3096366666666599</v>
      </c>
      <c r="U342" s="688"/>
      <c r="V342" s="679">
        <v>30880290.77</v>
      </c>
      <c r="W342" s="688"/>
      <c r="X342" s="697">
        <v>0</v>
      </c>
      <c r="Y342" s="688"/>
      <c r="Z342" s="688"/>
      <c r="AA342" s="688"/>
      <c r="AB342" s="697" t="s">
        <v>1954</v>
      </c>
      <c r="AC342" s="835"/>
      <c r="AD342" s="688"/>
    </row>
    <row r="343" spans="1:34" hidden="1" outlineLevel="2">
      <c r="A343" s="515">
        <v>3</v>
      </c>
      <c r="B343" s="515" t="s">
        <v>878</v>
      </c>
      <c r="C343" s="688">
        <v>139</v>
      </c>
      <c r="D343" s="688" t="s">
        <v>1044</v>
      </c>
      <c r="E343" s="688" t="s">
        <v>1626</v>
      </c>
      <c r="F343" s="688">
        <v>36</v>
      </c>
      <c r="G343" s="688" t="s">
        <v>2212</v>
      </c>
      <c r="H343" s="708" t="s">
        <v>1045</v>
      </c>
      <c r="I343" s="679">
        <v>904776</v>
      </c>
      <c r="J343" s="679">
        <v>0</v>
      </c>
      <c r="K343" s="679">
        <v>0</v>
      </c>
      <c r="L343" s="679">
        <v>0</v>
      </c>
      <c r="M343" s="679">
        <v>0</v>
      </c>
      <c r="N343" s="679">
        <v>500</v>
      </c>
      <c r="O343" s="679">
        <v>904276</v>
      </c>
      <c r="P343" s="679">
        <v>4521.38</v>
      </c>
      <c r="Q343" s="679">
        <v>33503.425799999997</v>
      </c>
      <c r="R343" s="697">
        <v>5.3941200000000002E-2</v>
      </c>
      <c r="S343" s="697">
        <v>5.2903573544832876E-2</v>
      </c>
      <c r="T343" s="697">
        <v>4.9231590065222797</v>
      </c>
      <c r="U343" s="688"/>
      <c r="V343" s="679">
        <v>6120485.4199999999</v>
      </c>
      <c r="W343" s="688"/>
      <c r="X343" s="697">
        <v>0</v>
      </c>
      <c r="Y343" s="688"/>
      <c r="Z343" s="688"/>
      <c r="AA343" s="688"/>
      <c r="AB343" s="697" t="s">
        <v>1954</v>
      </c>
      <c r="AC343" s="835"/>
      <c r="AD343" s="688"/>
    </row>
    <row r="344" spans="1:34" hidden="1" outlineLevel="1">
      <c r="C344" s="688"/>
      <c r="D344" s="688"/>
      <c r="E344" s="688"/>
      <c r="F344" s="688"/>
      <c r="G344" s="701" t="s">
        <v>2213</v>
      </c>
      <c r="H344" s="710"/>
      <c r="I344" s="492">
        <v>3520658</v>
      </c>
      <c r="J344" s="492">
        <v>0</v>
      </c>
      <c r="K344" s="492">
        <v>0</v>
      </c>
      <c r="L344" s="492">
        <v>0</v>
      </c>
      <c r="M344" s="649">
        <v>0</v>
      </c>
      <c r="N344" s="492">
        <v>15000</v>
      </c>
      <c r="O344" s="492">
        <v>3505658</v>
      </c>
      <c r="P344" s="492">
        <v>157439.15414120001</v>
      </c>
      <c r="Q344" s="492">
        <v>610068.82757999992</v>
      </c>
      <c r="R344" s="493">
        <v>0.98222332000000001</v>
      </c>
      <c r="S344" s="493">
        <v>0.96332898253313837</v>
      </c>
      <c r="T344" s="626"/>
      <c r="U344" s="688"/>
      <c r="V344" s="679" t="e">
        <v>#N/A</v>
      </c>
      <c r="W344" s="688">
        <v>0</v>
      </c>
      <c r="X344" s="697">
        <v>0</v>
      </c>
      <c r="Y344" s="688">
        <v>0</v>
      </c>
      <c r="Z344" s="688">
        <v>0</v>
      </c>
      <c r="AA344" s="688">
        <v>0</v>
      </c>
      <c r="AB344" s="697">
        <v>0</v>
      </c>
      <c r="AC344" s="835">
        <v>0</v>
      </c>
      <c r="AD344" s="688">
        <v>0</v>
      </c>
    </row>
    <row r="345" spans="1:34" hidden="1" outlineLevel="1">
      <c r="C345" s="688"/>
      <c r="D345" s="688"/>
      <c r="E345" s="688"/>
      <c r="F345" s="688"/>
      <c r="G345" s="701"/>
      <c r="H345" s="693" t="s">
        <v>2215</v>
      </c>
      <c r="I345" s="625"/>
      <c r="J345" s="625"/>
      <c r="K345" s="625"/>
      <c r="L345" s="625"/>
      <c r="M345" s="679"/>
      <c r="N345" s="625"/>
      <c r="O345" s="625"/>
      <c r="P345" s="625"/>
      <c r="Q345" s="625"/>
      <c r="R345" s="626"/>
      <c r="S345" s="626"/>
      <c r="T345" s="626"/>
      <c r="U345" s="688"/>
      <c r="V345" s="679"/>
      <c r="W345" s="688"/>
      <c r="X345" s="697"/>
      <c r="Y345" s="688"/>
      <c r="Z345" s="688"/>
      <c r="AA345" s="688"/>
      <c r="AB345" s="697"/>
      <c r="AC345" s="835"/>
      <c r="AD345" s="688"/>
    </row>
    <row r="346" spans="1:34" hidden="1" outlineLevel="2">
      <c r="A346" s="515">
        <v>17</v>
      </c>
      <c r="B346" s="515" t="s">
        <v>931</v>
      </c>
      <c r="C346" s="688">
        <v>140</v>
      </c>
      <c r="D346" s="688" t="s">
        <v>1165</v>
      </c>
      <c r="E346" s="688" t="s">
        <v>1719</v>
      </c>
      <c r="F346" s="688">
        <v>37</v>
      </c>
      <c r="G346" s="688" t="s">
        <v>2215</v>
      </c>
      <c r="H346" s="708" t="s">
        <v>700</v>
      </c>
      <c r="I346" s="679">
        <v>458109</v>
      </c>
      <c r="J346" s="679">
        <v>0</v>
      </c>
      <c r="K346" s="679">
        <v>0</v>
      </c>
      <c r="L346" s="679">
        <v>0</v>
      </c>
      <c r="M346" s="679">
        <v>0</v>
      </c>
      <c r="N346" s="679">
        <v>0</v>
      </c>
      <c r="O346" s="679">
        <v>458109</v>
      </c>
      <c r="P346" s="679">
        <v>0</v>
      </c>
      <c r="Q346" s="679">
        <v>0</v>
      </c>
      <c r="R346" s="697">
        <v>0</v>
      </c>
      <c r="S346" s="697">
        <v>0</v>
      </c>
      <c r="T346" s="697">
        <v>4.9259032258064499</v>
      </c>
      <c r="U346" s="688"/>
      <c r="V346" s="679"/>
      <c r="W346" s="688"/>
      <c r="X346" s="697"/>
      <c r="Y346" s="688"/>
      <c r="Z346" s="688"/>
      <c r="AA346" s="688"/>
      <c r="AB346" s="697"/>
      <c r="AC346" s="835"/>
      <c r="AD346" s="688"/>
      <c r="AH346" s="515" t="s">
        <v>2267</v>
      </c>
    </row>
    <row r="347" spans="1:34" hidden="1" outlineLevel="2">
      <c r="C347" s="688">
        <v>141</v>
      </c>
      <c r="D347" s="688" t="s">
        <v>1166</v>
      </c>
      <c r="E347" s="688" t="s">
        <v>1865</v>
      </c>
      <c r="F347" s="688">
        <v>37</v>
      </c>
      <c r="G347" s="688" t="s">
        <v>2215</v>
      </c>
      <c r="H347" s="708" t="s">
        <v>1167</v>
      </c>
      <c r="I347" s="679">
        <v>59110</v>
      </c>
      <c r="J347" s="679">
        <v>0</v>
      </c>
      <c r="K347" s="679">
        <v>0</v>
      </c>
      <c r="L347" s="679">
        <v>0</v>
      </c>
      <c r="M347" s="679">
        <v>0</v>
      </c>
      <c r="N347" s="679">
        <v>0</v>
      </c>
      <c r="O347" s="679">
        <v>59110</v>
      </c>
      <c r="P347" s="679">
        <v>0</v>
      </c>
      <c r="Q347" s="679">
        <v>0</v>
      </c>
      <c r="R347" s="697">
        <v>0</v>
      </c>
      <c r="S347" s="697">
        <v>0</v>
      </c>
      <c r="T347" s="697">
        <v>2.46291666666666</v>
      </c>
      <c r="U347" s="688"/>
      <c r="V347" s="679">
        <v>591108.97</v>
      </c>
      <c r="W347" s="688"/>
      <c r="X347" s="697">
        <v>0</v>
      </c>
      <c r="Y347" s="688"/>
      <c r="Z347" s="688"/>
      <c r="AA347" s="688"/>
      <c r="AB347" s="697" t="s">
        <v>1954</v>
      </c>
      <c r="AC347" s="835"/>
      <c r="AD347" s="688"/>
    </row>
    <row r="348" spans="1:34" hidden="1" outlineLevel="2">
      <c r="C348" s="688">
        <v>142</v>
      </c>
      <c r="D348" s="688" t="s">
        <v>1168</v>
      </c>
      <c r="E348" s="688" t="s">
        <v>1866</v>
      </c>
      <c r="F348" s="688">
        <v>37</v>
      </c>
      <c r="G348" s="688" t="s">
        <v>2215</v>
      </c>
      <c r="H348" s="708" t="s">
        <v>1169</v>
      </c>
      <c r="I348" s="679">
        <v>121</v>
      </c>
      <c r="J348" s="679">
        <v>0</v>
      </c>
      <c r="K348" s="679">
        <v>0</v>
      </c>
      <c r="L348" s="679">
        <v>0</v>
      </c>
      <c r="M348" s="679">
        <v>0</v>
      </c>
      <c r="N348" s="679">
        <v>0</v>
      </c>
      <c r="O348" s="679">
        <v>121</v>
      </c>
      <c r="P348" s="679">
        <v>0</v>
      </c>
      <c r="Q348" s="679">
        <v>0</v>
      </c>
      <c r="R348" s="697">
        <v>0</v>
      </c>
      <c r="S348" s="697">
        <v>0</v>
      </c>
      <c r="T348" s="697">
        <v>2.9426070038910501E-3</v>
      </c>
      <c r="U348" s="688"/>
      <c r="V348" s="679">
        <v>1534.91</v>
      </c>
      <c r="W348" s="688"/>
      <c r="X348" s="697">
        <v>0</v>
      </c>
      <c r="Y348" s="688"/>
      <c r="Z348" s="688"/>
      <c r="AA348" s="688"/>
      <c r="AB348" s="697" t="s">
        <v>1954</v>
      </c>
      <c r="AC348" s="835"/>
      <c r="AD348" s="688"/>
    </row>
    <row r="349" spans="1:34" hidden="1" outlineLevel="2">
      <c r="C349" s="688">
        <v>143</v>
      </c>
      <c r="D349" s="688" t="s">
        <v>1047</v>
      </c>
      <c r="E349" s="688" t="s">
        <v>1867</v>
      </c>
      <c r="F349" s="688">
        <v>37</v>
      </c>
      <c r="G349" s="688" t="s">
        <v>2215</v>
      </c>
      <c r="H349" s="708" t="s">
        <v>1048</v>
      </c>
      <c r="I349" s="679">
        <v>269806</v>
      </c>
      <c r="J349" s="679">
        <v>0</v>
      </c>
      <c r="K349" s="679">
        <v>0</v>
      </c>
      <c r="L349" s="679">
        <v>0</v>
      </c>
      <c r="M349" s="679">
        <v>0</v>
      </c>
      <c r="N349" s="679">
        <v>0</v>
      </c>
      <c r="O349" s="679">
        <v>269806</v>
      </c>
      <c r="P349" s="679">
        <v>0</v>
      </c>
      <c r="Q349" s="679">
        <v>0</v>
      </c>
      <c r="R349" s="697">
        <v>0</v>
      </c>
      <c r="S349" s="697">
        <v>0</v>
      </c>
      <c r="T349" s="697">
        <v>6.45113932525165</v>
      </c>
      <c r="U349" s="688"/>
      <c r="V349" s="679">
        <v>2570602.88</v>
      </c>
      <c r="W349" s="688"/>
      <c r="X349" s="697">
        <v>0</v>
      </c>
      <c r="Y349" s="688"/>
      <c r="Z349" s="688"/>
      <c r="AA349" s="688"/>
      <c r="AB349" s="697" t="s">
        <v>1954</v>
      </c>
      <c r="AC349" s="835"/>
      <c r="AD349" s="688"/>
    </row>
    <row r="350" spans="1:34" hidden="1" outlineLevel="2">
      <c r="C350" s="688">
        <v>144</v>
      </c>
      <c r="D350" s="688" t="s">
        <v>1025</v>
      </c>
      <c r="E350" s="688" t="s">
        <v>1868</v>
      </c>
      <c r="F350" s="688">
        <v>37</v>
      </c>
      <c r="G350" s="688" t="s">
        <v>2215</v>
      </c>
      <c r="H350" s="708" t="s">
        <v>617</v>
      </c>
      <c r="I350" s="679">
        <v>136201</v>
      </c>
      <c r="J350" s="679">
        <v>0</v>
      </c>
      <c r="K350" s="679">
        <v>0</v>
      </c>
      <c r="L350" s="679">
        <v>0</v>
      </c>
      <c r="M350" s="679">
        <v>0</v>
      </c>
      <c r="N350" s="679">
        <v>0</v>
      </c>
      <c r="O350" s="679">
        <v>136201</v>
      </c>
      <c r="P350" s="679">
        <v>0</v>
      </c>
      <c r="Q350" s="679">
        <v>0</v>
      </c>
      <c r="R350" s="697">
        <v>0</v>
      </c>
      <c r="S350" s="697">
        <v>0</v>
      </c>
      <c r="T350" s="697">
        <v>2.46294755877034</v>
      </c>
      <c r="U350" s="688"/>
      <c r="V350" s="679">
        <v>1362013.59</v>
      </c>
      <c r="W350" s="688"/>
      <c r="X350" s="697">
        <v>0</v>
      </c>
      <c r="Y350" s="688"/>
      <c r="Z350" s="688"/>
      <c r="AA350" s="688"/>
      <c r="AB350" s="697" t="s">
        <v>1954</v>
      </c>
      <c r="AC350" s="835"/>
      <c r="AD350" s="688"/>
    </row>
    <row r="351" spans="1:34" hidden="1" outlineLevel="2">
      <c r="C351" s="688">
        <v>145</v>
      </c>
      <c r="D351" s="688" t="s">
        <v>1171</v>
      </c>
      <c r="E351" s="688" t="s">
        <v>1869</v>
      </c>
      <c r="F351" s="688">
        <v>37</v>
      </c>
      <c r="G351" s="688" t="s">
        <v>2215</v>
      </c>
      <c r="H351" s="708" t="s">
        <v>1172</v>
      </c>
      <c r="I351" s="679">
        <v>64184</v>
      </c>
      <c r="J351" s="679">
        <v>0</v>
      </c>
      <c r="K351" s="679">
        <v>0</v>
      </c>
      <c r="L351" s="679">
        <v>0</v>
      </c>
      <c r="M351" s="679">
        <v>0</v>
      </c>
      <c r="N351" s="679">
        <v>0</v>
      </c>
      <c r="O351" s="679">
        <v>64184</v>
      </c>
      <c r="P351" s="679">
        <v>0</v>
      </c>
      <c r="Q351" s="679">
        <v>0</v>
      </c>
      <c r="R351" s="697">
        <v>0</v>
      </c>
      <c r="S351" s="697">
        <v>0</v>
      </c>
      <c r="T351" s="697">
        <v>3.84565608148591</v>
      </c>
      <c r="U351" s="688"/>
      <c r="V351" s="679">
        <v>557969.43000000005</v>
      </c>
      <c r="W351" s="688"/>
      <c r="X351" s="697">
        <v>0</v>
      </c>
      <c r="Y351" s="688"/>
      <c r="Z351" s="688"/>
      <c r="AA351" s="688"/>
      <c r="AB351" s="697" t="s">
        <v>1954</v>
      </c>
      <c r="AC351" s="835"/>
      <c r="AD351" s="688"/>
    </row>
    <row r="352" spans="1:34" hidden="1" outlineLevel="2">
      <c r="C352" s="688">
        <v>146</v>
      </c>
      <c r="D352" s="688" t="s">
        <v>1870</v>
      </c>
      <c r="E352" s="688" t="s">
        <v>1871</v>
      </c>
      <c r="F352" s="688">
        <v>37</v>
      </c>
      <c r="G352" s="688" t="s">
        <v>2215</v>
      </c>
      <c r="H352" s="708" t="s">
        <v>703</v>
      </c>
      <c r="I352" s="679">
        <v>61573</v>
      </c>
      <c r="J352" s="679">
        <v>0</v>
      </c>
      <c r="K352" s="679">
        <v>0</v>
      </c>
      <c r="L352" s="679">
        <v>0</v>
      </c>
      <c r="M352" s="679">
        <v>0</v>
      </c>
      <c r="N352" s="679">
        <v>0</v>
      </c>
      <c r="O352" s="679">
        <v>61573</v>
      </c>
      <c r="P352" s="679">
        <v>0</v>
      </c>
      <c r="Q352" s="679">
        <v>0</v>
      </c>
      <c r="R352" s="697">
        <v>0</v>
      </c>
      <c r="S352" s="697">
        <v>0</v>
      </c>
      <c r="T352" s="697">
        <v>2.46292</v>
      </c>
      <c r="U352" s="688"/>
      <c r="V352" s="679">
        <v>615738.51</v>
      </c>
      <c r="W352" s="688"/>
      <c r="X352" s="697">
        <v>0</v>
      </c>
      <c r="Y352" s="688"/>
      <c r="Z352" s="688"/>
      <c r="AA352" s="688"/>
      <c r="AB352" s="697" t="s">
        <v>1954</v>
      </c>
      <c r="AC352" s="835"/>
      <c r="AD352" s="688"/>
    </row>
    <row r="353" spans="1:30" hidden="1" outlineLevel="2">
      <c r="C353" s="688">
        <v>147</v>
      </c>
      <c r="D353" s="688" t="s">
        <v>1175</v>
      </c>
      <c r="E353" s="688" t="s">
        <v>1872</v>
      </c>
      <c r="F353" s="688">
        <v>37</v>
      </c>
      <c r="G353" s="688" t="s">
        <v>2215</v>
      </c>
      <c r="H353" s="708" t="s">
        <v>704</v>
      </c>
      <c r="I353" s="679">
        <v>320085</v>
      </c>
      <c r="J353" s="679">
        <v>0</v>
      </c>
      <c r="K353" s="679">
        <v>0</v>
      </c>
      <c r="L353" s="679">
        <v>0</v>
      </c>
      <c r="M353" s="679">
        <v>0</v>
      </c>
      <c r="N353" s="679">
        <v>0</v>
      </c>
      <c r="O353" s="679">
        <v>320085</v>
      </c>
      <c r="P353" s="679">
        <v>0</v>
      </c>
      <c r="Q353" s="679">
        <v>0</v>
      </c>
      <c r="R353" s="697">
        <v>0</v>
      </c>
      <c r="S353" s="697">
        <v>0</v>
      </c>
      <c r="T353" s="697">
        <v>8.2073076923076904</v>
      </c>
      <c r="U353" s="688"/>
      <c r="V353" s="679">
        <v>3917257.48</v>
      </c>
      <c r="W353" s="688"/>
      <c r="X353" s="697">
        <v>0</v>
      </c>
      <c r="Y353" s="688"/>
      <c r="Z353" s="688"/>
      <c r="AA353" s="688"/>
      <c r="AB353" s="697" t="s">
        <v>1954</v>
      </c>
      <c r="AC353" s="835"/>
      <c r="AD353" s="688"/>
    </row>
    <row r="354" spans="1:30" hidden="1" outlineLevel="2">
      <c r="C354" s="688">
        <v>148</v>
      </c>
      <c r="D354" s="491" t="s">
        <v>2268</v>
      </c>
      <c r="E354" s="688"/>
      <c r="F354" s="688">
        <v>37</v>
      </c>
      <c r="G354" s="688" t="s">
        <v>2215</v>
      </c>
      <c r="H354" s="515" t="s">
        <v>2269</v>
      </c>
      <c r="I354" s="679">
        <v>107510</v>
      </c>
      <c r="J354" s="679">
        <v>0</v>
      </c>
      <c r="K354" s="679">
        <v>0</v>
      </c>
      <c r="L354" s="679">
        <v>0</v>
      </c>
      <c r="M354" s="679">
        <v>0</v>
      </c>
      <c r="N354" s="679">
        <v>0</v>
      </c>
      <c r="O354" s="679">
        <v>107510</v>
      </c>
      <c r="P354" s="679">
        <v>0</v>
      </c>
      <c r="Q354" s="679">
        <v>0</v>
      </c>
      <c r="R354" s="697">
        <v>0</v>
      </c>
      <c r="S354" s="697">
        <v>0</v>
      </c>
      <c r="T354" s="697">
        <v>5.5048643113158997</v>
      </c>
      <c r="U354" s="688"/>
      <c r="V354" s="679"/>
      <c r="W354" s="688"/>
      <c r="X354" s="697"/>
      <c r="Y354" s="688"/>
      <c r="Z354" s="688"/>
      <c r="AA354" s="688"/>
      <c r="AB354" s="697"/>
      <c r="AC354" s="835"/>
      <c r="AD354" s="688"/>
    </row>
    <row r="355" spans="1:30" hidden="1" outlineLevel="2">
      <c r="C355" s="688">
        <v>149</v>
      </c>
      <c r="D355" s="688" t="s">
        <v>1176</v>
      </c>
      <c r="E355" s="688" t="s">
        <v>1873</v>
      </c>
      <c r="F355" s="688">
        <v>37</v>
      </c>
      <c r="G355" s="688" t="s">
        <v>2215</v>
      </c>
      <c r="H355" s="708" t="s">
        <v>705</v>
      </c>
      <c r="I355" s="679">
        <v>299</v>
      </c>
      <c r="J355" s="679">
        <v>0</v>
      </c>
      <c r="K355" s="679">
        <v>0</v>
      </c>
      <c r="L355" s="679">
        <v>0</v>
      </c>
      <c r="M355" s="679">
        <v>0</v>
      </c>
      <c r="N355" s="679">
        <v>0</v>
      </c>
      <c r="O355" s="679">
        <v>299</v>
      </c>
      <c r="P355" s="679">
        <v>0</v>
      </c>
      <c r="Q355" s="679">
        <v>0</v>
      </c>
      <c r="R355" s="697">
        <v>0</v>
      </c>
      <c r="S355" s="697">
        <v>0</v>
      </c>
      <c r="T355" s="697">
        <v>7.0836294716891696E-3</v>
      </c>
      <c r="U355" s="688"/>
      <c r="V355" s="679">
        <v>202996.67</v>
      </c>
      <c r="W355" s="688"/>
      <c r="X355" s="697">
        <v>0</v>
      </c>
      <c r="Y355" s="688"/>
      <c r="Z355" s="688"/>
      <c r="AA355" s="688"/>
      <c r="AB355" s="697" t="s">
        <v>1954</v>
      </c>
      <c r="AC355" s="835"/>
      <c r="AD355" s="688"/>
    </row>
    <row r="356" spans="1:30" hidden="1">
      <c r="C356" s="688">
        <v>150</v>
      </c>
      <c r="D356" s="688" t="s">
        <v>1178</v>
      </c>
      <c r="E356" s="688" t="s">
        <v>1874</v>
      </c>
      <c r="F356" s="688">
        <v>37</v>
      </c>
      <c r="G356" s="688" t="s">
        <v>2215</v>
      </c>
      <c r="H356" s="708" t="s">
        <v>707</v>
      </c>
      <c r="I356" s="679">
        <v>284101</v>
      </c>
      <c r="J356" s="679">
        <v>0</v>
      </c>
      <c r="K356" s="679">
        <v>0</v>
      </c>
      <c r="L356" s="679">
        <v>0</v>
      </c>
      <c r="M356" s="679">
        <v>0</v>
      </c>
      <c r="N356" s="679">
        <v>0</v>
      </c>
      <c r="O356" s="679">
        <v>284101</v>
      </c>
      <c r="P356" s="679">
        <v>0</v>
      </c>
      <c r="Q356" s="679">
        <v>0</v>
      </c>
      <c r="R356" s="697">
        <v>0</v>
      </c>
      <c r="S356" s="697">
        <v>0</v>
      </c>
      <c r="T356" s="697">
        <v>4.9250411718817704</v>
      </c>
      <c r="U356" s="688"/>
      <c r="V356" s="679">
        <v>2841017.5</v>
      </c>
      <c r="W356" s="688"/>
      <c r="X356" s="697">
        <v>0</v>
      </c>
      <c r="Y356" s="688"/>
      <c r="Z356" s="688"/>
      <c r="AA356" s="688"/>
      <c r="AB356" s="697" t="s">
        <v>1954</v>
      </c>
      <c r="AC356" s="835"/>
      <c r="AD356" s="688"/>
    </row>
    <row r="357" spans="1:30" hidden="1">
      <c r="C357" s="688">
        <v>151</v>
      </c>
      <c r="D357" s="688" t="s">
        <v>1179</v>
      </c>
      <c r="E357" s="688" t="s">
        <v>1875</v>
      </c>
      <c r="F357" s="688">
        <v>37</v>
      </c>
      <c r="G357" s="688" t="s">
        <v>2215</v>
      </c>
      <c r="H357" s="708" t="s">
        <v>708</v>
      </c>
      <c r="I357" s="679">
        <v>189220</v>
      </c>
      <c r="J357" s="679">
        <v>0</v>
      </c>
      <c r="K357" s="679">
        <v>0</v>
      </c>
      <c r="L357" s="679">
        <v>0</v>
      </c>
      <c r="M357" s="679">
        <v>0</v>
      </c>
      <c r="N357" s="679">
        <v>0</v>
      </c>
      <c r="O357" s="679">
        <v>189220</v>
      </c>
      <c r="P357" s="679">
        <v>0</v>
      </c>
      <c r="Q357" s="679">
        <v>0</v>
      </c>
      <c r="R357" s="697">
        <v>0</v>
      </c>
      <c r="S357" s="697">
        <v>0</v>
      </c>
      <c r="T357" s="697">
        <v>0</v>
      </c>
      <c r="U357" s="688"/>
      <c r="V357" s="679">
        <v>1141201.3899999999</v>
      </c>
      <c r="W357" s="688"/>
      <c r="X357" s="697">
        <v>0</v>
      </c>
      <c r="Y357" s="688"/>
      <c r="Z357" s="688"/>
      <c r="AA357" s="688"/>
      <c r="AB357" s="697" t="s">
        <v>1954</v>
      </c>
      <c r="AC357" s="835"/>
      <c r="AD357" s="688"/>
    </row>
    <row r="358" spans="1:30" hidden="1">
      <c r="C358" s="688">
        <v>152</v>
      </c>
      <c r="D358" s="688" t="s">
        <v>1091</v>
      </c>
      <c r="E358" s="688" t="s">
        <v>1876</v>
      </c>
      <c r="F358" s="688">
        <v>37</v>
      </c>
      <c r="G358" s="688" t="s">
        <v>2215</v>
      </c>
      <c r="H358" s="708" t="s">
        <v>1092</v>
      </c>
      <c r="I358" s="679">
        <v>39407</v>
      </c>
      <c r="J358" s="679">
        <v>0</v>
      </c>
      <c r="K358" s="679">
        <v>0</v>
      </c>
      <c r="L358" s="679">
        <v>0</v>
      </c>
      <c r="M358" s="679">
        <v>0</v>
      </c>
      <c r="N358" s="679">
        <v>0</v>
      </c>
      <c r="O358" s="679">
        <v>39407</v>
      </c>
      <c r="P358" s="679">
        <v>0</v>
      </c>
      <c r="Q358" s="679">
        <v>0</v>
      </c>
      <c r="R358" s="697">
        <v>0</v>
      </c>
      <c r="S358" s="697">
        <v>0</v>
      </c>
      <c r="T358" s="697">
        <v>1.97035</v>
      </c>
      <c r="U358" s="688"/>
      <c r="V358" s="679">
        <v>394072.65</v>
      </c>
      <c r="W358" s="688"/>
      <c r="X358" s="697">
        <v>0</v>
      </c>
      <c r="Y358" s="688"/>
      <c r="Z358" s="688"/>
      <c r="AA358" s="688"/>
      <c r="AB358" s="697" t="s">
        <v>1954</v>
      </c>
      <c r="AC358" s="835"/>
      <c r="AD358" s="688"/>
    </row>
    <row r="359" spans="1:30" hidden="1">
      <c r="C359" s="688">
        <v>153</v>
      </c>
      <c r="D359" s="688" t="s">
        <v>1181</v>
      </c>
      <c r="E359" s="688" t="s">
        <v>1877</v>
      </c>
      <c r="F359" s="688">
        <v>37</v>
      </c>
      <c r="G359" s="688" t="s">
        <v>2215</v>
      </c>
      <c r="H359" s="708" t="s">
        <v>710</v>
      </c>
      <c r="I359" s="679">
        <v>168712</v>
      </c>
      <c r="J359" s="679">
        <v>0</v>
      </c>
      <c r="K359" s="679">
        <v>0</v>
      </c>
      <c r="L359" s="679">
        <v>0</v>
      </c>
      <c r="M359" s="679">
        <v>0</v>
      </c>
      <c r="N359" s="679">
        <v>0</v>
      </c>
      <c r="O359" s="679">
        <v>168712</v>
      </c>
      <c r="P359" s="679">
        <v>0</v>
      </c>
      <c r="Q359" s="679">
        <v>0</v>
      </c>
      <c r="R359" s="697">
        <v>0</v>
      </c>
      <c r="S359" s="697">
        <v>0</v>
      </c>
      <c r="T359" s="697">
        <v>2.6099439992574398</v>
      </c>
      <c r="U359" s="688"/>
      <c r="V359" s="679">
        <v>1678719.93</v>
      </c>
      <c r="W359" s="688"/>
      <c r="X359" s="697">
        <v>0</v>
      </c>
      <c r="Y359" s="688"/>
      <c r="Z359" s="688"/>
      <c r="AA359" s="688"/>
      <c r="AB359" s="697" t="s">
        <v>1954</v>
      </c>
      <c r="AC359" s="835"/>
      <c r="AD359" s="688"/>
    </row>
    <row r="360" spans="1:30" hidden="1">
      <c r="C360" s="688">
        <v>154</v>
      </c>
      <c r="D360" s="491" t="s">
        <v>2270</v>
      </c>
      <c r="E360" s="688"/>
      <c r="F360" s="688">
        <v>37</v>
      </c>
      <c r="G360" s="688" t="s">
        <v>2215</v>
      </c>
      <c r="H360" s="515" t="s">
        <v>2271</v>
      </c>
      <c r="I360" s="679">
        <v>37750</v>
      </c>
      <c r="J360" s="679">
        <v>0</v>
      </c>
      <c r="K360" s="679">
        <v>0</v>
      </c>
      <c r="L360" s="679">
        <v>0</v>
      </c>
      <c r="M360" s="679">
        <v>0</v>
      </c>
      <c r="N360" s="679">
        <v>0</v>
      </c>
      <c r="O360" s="679">
        <v>37750</v>
      </c>
      <c r="P360" s="679">
        <v>0</v>
      </c>
      <c r="Q360" s="679">
        <v>0</v>
      </c>
      <c r="R360" s="697">
        <v>0</v>
      </c>
      <c r="S360" s="697">
        <v>0</v>
      </c>
      <c r="T360" s="697">
        <v>9.4375</v>
      </c>
      <c r="U360" s="688"/>
      <c r="V360" s="679"/>
      <c r="W360" s="688"/>
      <c r="X360" s="697"/>
      <c r="Y360" s="688"/>
      <c r="Z360" s="688"/>
      <c r="AA360" s="688"/>
      <c r="AB360" s="697"/>
      <c r="AC360" s="835"/>
      <c r="AD360" s="688"/>
    </row>
    <row r="361" spans="1:30">
      <c r="A361" s="515">
        <v>3</v>
      </c>
      <c r="B361" s="515" t="s">
        <v>931</v>
      </c>
      <c r="C361" s="688">
        <v>155</v>
      </c>
      <c r="D361" s="688" t="s">
        <v>1182</v>
      </c>
      <c r="E361" s="688" t="s">
        <v>1878</v>
      </c>
      <c r="F361" s="688">
        <v>37</v>
      </c>
      <c r="G361" s="688" t="s">
        <v>2215</v>
      </c>
      <c r="H361" s="708" t="s">
        <v>711</v>
      </c>
      <c r="I361" s="679">
        <v>213390</v>
      </c>
      <c r="J361" s="679">
        <v>0</v>
      </c>
      <c r="K361" s="679">
        <v>0</v>
      </c>
      <c r="L361" s="679">
        <v>0</v>
      </c>
      <c r="M361" s="679">
        <v>0</v>
      </c>
      <c r="N361" s="679">
        <v>0</v>
      </c>
      <c r="O361" s="679">
        <v>213390</v>
      </c>
      <c r="P361" s="679">
        <v>0</v>
      </c>
      <c r="Q361" s="679">
        <v>0</v>
      </c>
      <c r="R361" s="697">
        <v>0</v>
      </c>
      <c r="S361" s="697">
        <v>0</v>
      </c>
      <c r="T361" s="697">
        <v>2.4629501385041501</v>
      </c>
      <c r="U361" s="688"/>
      <c r="V361" s="679">
        <v>2133903.39</v>
      </c>
      <c r="W361" s="688"/>
      <c r="X361" s="697">
        <v>0</v>
      </c>
      <c r="Y361" s="688"/>
      <c r="Z361" s="688"/>
      <c r="AA361" s="688"/>
      <c r="AB361" s="697" t="s">
        <v>1954</v>
      </c>
      <c r="AC361" s="835"/>
      <c r="AD361" s="688"/>
    </row>
    <row r="362" spans="1:30">
      <c r="A362" s="515">
        <v>3</v>
      </c>
      <c r="B362" s="515" t="s">
        <v>931</v>
      </c>
      <c r="C362" s="688">
        <v>156</v>
      </c>
      <c r="D362" s="688" t="s">
        <v>1186</v>
      </c>
      <c r="E362" s="688" t="s">
        <v>1729</v>
      </c>
      <c r="F362" s="688">
        <v>37</v>
      </c>
      <c r="G362" s="688" t="s">
        <v>2215</v>
      </c>
      <c r="H362" s="708" t="s">
        <v>714</v>
      </c>
      <c r="I362" s="679">
        <v>64250</v>
      </c>
      <c r="J362" s="679">
        <v>0</v>
      </c>
      <c r="K362" s="679">
        <v>0</v>
      </c>
      <c r="L362" s="679">
        <v>0</v>
      </c>
      <c r="M362" s="679">
        <v>0</v>
      </c>
      <c r="N362" s="679">
        <v>0</v>
      </c>
      <c r="O362" s="679">
        <v>64250</v>
      </c>
      <c r="P362" s="679">
        <v>0</v>
      </c>
      <c r="Q362" s="679">
        <v>0</v>
      </c>
      <c r="R362" s="697">
        <v>0</v>
      </c>
      <c r="S362" s="697">
        <v>0</v>
      </c>
      <c r="T362" s="697">
        <v>6.4249999999999998</v>
      </c>
      <c r="U362" s="688"/>
      <c r="V362" s="679"/>
      <c r="W362" s="688"/>
      <c r="X362" s="697"/>
      <c r="Y362" s="688"/>
      <c r="Z362" s="688"/>
      <c r="AA362" s="688"/>
      <c r="AB362" s="697"/>
      <c r="AC362" s="835"/>
      <c r="AD362" s="688"/>
    </row>
    <row r="363" spans="1:30">
      <c r="A363" s="515">
        <v>3</v>
      </c>
      <c r="B363" s="515" t="s">
        <v>889</v>
      </c>
      <c r="C363" s="688">
        <v>157</v>
      </c>
      <c r="D363" s="688" t="s">
        <v>1056</v>
      </c>
      <c r="E363" s="688" t="s">
        <v>1879</v>
      </c>
      <c r="F363" s="688">
        <v>37</v>
      </c>
      <c r="G363" s="688" t="s">
        <v>2215</v>
      </c>
      <c r="H363" s="708" t="s">
        <v>1057</v>
      </c>
      <c r="I363" s="679">
        <v>74114</v>
      </c>
      <c r="J363" s="679">
        <v>0</v>
      </c>
      <c r="K363" s="679">
        <v>0</v>
      </c>
      <c r="L363" s="679">
        <v>0</v>
      </c>
      <c r="M363" s="679">
        <v>0</v>
      </c>
      <c r="N363" s="679">
        <v>0</v>
      </c>
      <c r="O363" s="679">
        <v>74114</v>
      </c>
      <c r="P363" s="679">
        <v>0</v>
      </c>
      <c r="Q363" s="679">
        <v>0</v>
      </c>
      <c r="R363" s="697">
        <v>0</v>
      </c>
      <c r="S363" s="697">
        <v>0</v>
      </c>
      <c r="T363" s="697">
        <v>1.4909873662187101</v>
      </c>
      <c r="U363" s="688"/>
      <c r="V363" s="679">
        <v>307757.93</v>
      </c>
      <c r="W363" s="688"/>
      <c r="X363" s="697">
        <v>0</v>
      </c>
      <c r="Y363" s="688"/>
      <c r="Z363" s="688"/>
      <c r="AA363" s="688"/>
      <c r="AB363" s="697" t="s">
        <v>1954</v>
      </c>
      <c r="AC363" s="835"/>
      <c r="AD363" s="688"/>
    </row>
    <row r="364" spans="1:30">
      <c r="A364" s="515">
        <v>4</v>
      </c>
      <c r="B364" s="515" t="s">
        <v>878</v>
      </c>
      <c r="C364" s="688">
        <v>158</v>
      </c>
      <c r="D364" s="491" t="s">
        <v>2272</v>
      </c>
      <c r="E364" s="688"/>
      <c r="F364" s="688">
        <v>37</v>
      </c>
      <c r="G364" s="688" t="s">
        <v>2215</v>
      </c>
      <c r="H364" s="708" t="s">
        <v>2273</v>
      </c>
      <c r="I364" s="679">
        <v>200000</v>
      </c>
      <c r="J364" s="679">
        <v>0</v>
      </c>
      <c r="K364" s="679">
        <v>0</v>
      </c>
      <c r="L364" s="679">
        <v>0</v>
      </c>
      <c r="M364" s="679">
        <v>0</v>
      </c>
      <c r="N364" s="679">
        <v>0</v>
      </c>
      <c r="O364" s="679">
        <v>200000</v>
      </c>
      <c r="P364" s="679">
        <v>0</v>
      </c>
      <c r="Q364" s="679">
        <v>0</v>
      </c>
      <c r="R364" s="697">
        <v>0</v>
      </c>
      <c r="S364" s="697">
        <v>0</v>
      </c>
      <c r="T364" s="697">
        <v>10</v>
      </c>
      <c r="U364" s="688"/>
      <c r="V364" s="679"/>
      <c r="W364" s="688"/>
      <c r="X364" s="697"/>
      <c r="Y364" s="688"/>
      <c r="Z364" s="688"/>
      <c r="AA364" s="688"/>
      <c r="AB364" s="697"/>
      <c r="AC364" s="835"/>
      <c r="AD364" s="688"/>
    </row>
    <row r="365" spans="1:30">
      <c r="A365" s="515">
        <v>4</v>
      </c>
      <c r="B365" s="515" t="s">
        <v>931</v>
      </c>
      <c r="C365" s="688">
        <v>159</v>
      </c>
      <c r="D365" s="491" t="s">
        <v>2274</v>
      </c>
      <c r="E365" s="688"/>
      <c r="F365" s="688">
        <v>37</v>
      </c>
      <c r="G365" s="688" t="s">
        <v>2215</v>
      </c>
      <c r="H365" s="708" t="s">
        <v>2275</v>
      </c>
      <c r="I365" s="679">
        <v>2690</v>
      </c>
      <c r="J365" s="679">
        <v>0</v>
      </c>
      <c r="K365" s="679">
        <v>0</v>
      </c>
      <c r="L365" s="679">
        <v>0</v>
      </c>
      <c r="M365" s="679">
        <v>0</v>
      </c>
      <c r="N365" s="679">
        <v>0</v>
      </c>
      <c r="O365" s="679">
        <v>2690</v>
      </c>
      <c r="P365" s="679">
        <v>0</v>
      </c>
      <c r="Q365" s="679">
        <v>0</v>
      </c>
      <c r="R365" s="697">
        <v>0</v>
      </c>
      <c r="S365" s="697">
        <v>0</v>
      </c>
      <c r="T365" s="626">
        <v>0.53800000000000003</v>
      </c>
      <c r="U365" s="688"/>
      <c r="V365" s="679"/>
      <c r="W365" s="688"/>
      <c r="X365" s="697"/>
      <c r="Y365" s="688"/>
      <c r="Z365" s="688"/>
      <c r="AA365" s="688"/>
      <c r="AB365" s="697"/>
      <c r="AC365" s="835"/>
      <c r="AD365" s="688"/>
    </row>
    <row r="366" spans="1:30">
      <c r="A366" s="515">
        <v>4</v>
      </c>
      <c r="B366" s="515" t="s">
        <v>931</v>
      </c>
      <c r="C366" s="688">
        <v>160</v>
      </c>
      <c r="D366" s="688" t="s">
        <v>1357</v>
      </c>
      <c r="E366" s="688" t="s">
        <v>1880</v>
      </c>
      <c r="F366" s="688">
        <v>37</v>
      </c>
      <c r="G366" s="688" t="s">
        <v>2215</v>
      </c>
      <c r="H366" s="708" t="s">
        <v>1881</v>
      </c>
      <c r="I366" s="679">
        <v>3408091</v>
      </c>
      <c r="J366" s="679">
        <v>0</v>
      </c>
      <c r="K366" s="679">
        <v>0</v>
      </c>
      <c r="L366" s="679">
        <v>0</v>
      </c>
      <c r="M366" s="679">
        <v>0</v>
      </c>
      <c r="N366" s="679">
        <v>0</v>
      </c>
      <c r="O366" s="679">
        <v>3408091</v>
      </c>
      <c r="P366" s="679">
        <v>0</v>
      </c>
      <c r="Q366" s="679">
        <v>0</v>
      </c>
      <c r="R366" s="697">
        <v>0</v>
      </c>
      <c r="S366" s="697">
        <v>0</v>
      </c>
      <c r="T366" s="697">
        <v>5.1969243202854498</v>
      </c>
      <c r="U366" s="688"/>
      <c r="V366" s="679">
        <v>65420900.75</v>
      </c>
      <c r="W366" s="688"/>
      <c r="X366" s="697">
        <v>0</v>
      </c>
      <c r="Y366" s="688"/>
      <c r="Z366" s="688"/>
      <c r="AA366" s="688"/>
      <c r="AB366" s="697" t="s">
        <v>1954</v>
      </c>
      <c r="AC366" s="835"/>
      <c r="AD366" s="688"/>
    </row>
    <row r="367" spans="1:30">
      <c r="A367" s="515">
        <v>5</v>
      </c>
      <c r="B367" s="515" t="s">
        <v>931</v>
      </c>
      <c r="C367" s="688">
        <v>161</v>
      </c>
      <c r="D367" s="688" t="s">
        <v>1188</v>
      </c>
      <c r="E367" s="688" t="s">
        <v>1882</v>
      </c>
      <c r="F367" s="688">
        <v>37</v>
      </c>
      <c r="G367" s="688" t="s">
        <v>2215</v>
      </c>
      <c r="H367" s="708" t="s">
        <v>1189</v>
      </c>
      <c r="I367" s="679">
        <v>84233</v>
      </c>
      <c r="J367" s="679">
        <v>0</v>
      </c>
      <c r="K367" s="679">
        <v>0</v>
      </c>
      <c r="L367" s="679">
        <v>0</v>
      </c>
      <c r="M367" s="679">
        <v>0</v>
      </c>
      <c r="N367" s="679">
        <v>0</v>
      </c>
      <c r="O367" s="679">
        <v>84233</v>
      </c>
      <c r="P367" s="679">
        <v>0</v>
      </c>
      <c r="Q367" s="679">
        <v>0</v>
      </c>
      <c r="R367" s="697">
        <v>0</v>
      </c>
      <c r="S367" s="697">
        <v>0</v>
      </c>
      <c r="T367" s="697">
        <v>4.8133142857142799</v>
      </c>
      <c r="U367" s="688"/>
      <c r="V367" s="679">
        <v>1452916.3</v>
      </c>
      <c r="W367" s="688"/>
      <c r="X367" s="697">
        <v>0</v>
      </c>
      <c r="Y367" s="688"/>
      <c r="Z367" s="688"/>
      <c r="AA367" s="688"/>
      <c r="AB367" s="697" t="s">
        <v>1954</v>
      </c>
      <c r="AC367" s="835"/>
      <c r="AD367" s="688"/>
    </row>
    <row r="368" spans="1:30">
      <c r="A368" s="515">
        <v>4</v>
      </c>
      <c r="B368" s="515" t="s">
        <v>931</v>
      </c>
      <c r="C368" s="688">
        <v>162</v>
      </c>
      <c r="D368" s="688" t="s">
        <v>1119</v>
      </c>
      <c r="E368" s="688" t="s">
        <v>1883</v>
      </c>
      <c r="F368" s="688">
        <v>37</v>
      </c>
      <c r="G368" s="688" t="s">
        <v>2215</v>
      </c>
      <c r="H368" s="708" t="s">
        <v>666</v>
      </c>
      <c r="I368" s="679">
        <v>266145</v>
      </c>
      <c r="J368" s="679">
        <v>0</v>
      </c>
      <c r="K368" s="679">
        <v>0</v>
      </c>
      <c r="L368" s="679">
        <v>0</v>
      </c>
      <c r="M368" s="679">
        <v>0</v>
      </c>
      <c r="N368" s="679">
        <v>0</v>
      </c>
      <c r="O368" s="679">
        <v>266145</v>
      </c>
      <c r="P368" s="679">
        <v>0</v>
      </c>
      <c r="Q368" s="679">
        <v>0</v>
      </c>
      <c r="R368" s="697">
        <v>0</v>
      </c>
      <c r="S368" s="697">
        <v>0</v>
      </c>
      <c r="T368" s="697">
        <v>7.8277941176470502</v>
      </c>
      <c r="U368" s="688"/>
      <c r="V368" s="679">
        <v>2663394.67</v>
      </c>
      <c r="W368" s="688"/>
      <c r="X368" s="697">
        <v>0</v>
      </c>
      <c r="Y368" s="688"/>
      <c r="Z368" s="688"/>
      <c r="AA368" s="688"/>
      <c r="AB368" s="697" t="s">
        <v>1954</v>
      </c>
      <c r="AC368" s="835"/>
      <c r="AD368" s="688"/>
    </row>
    <row r="369" spans="1:30">
      <c r="A369" s="515">
        <v>5</v>
      </c>
      <c r="B369" s="515" t="s">
        <v>931</v>
      </c>
      <c r="C369" s="688">
        <v>163</v>
      </c>
      <c r="D369" s="688" t="s">
        <v>1191</v>
      </c>
      <c r="E369" s="688" t="s">
        <v>1884</v>
      </c>
      <c r="F369" s="688">
        <v>37</v>
      </c>
      <c r="G369" s="688" t="s">
        <v>2215</v>
      </c>
      <c r="H369" s="708" t="s">
        <v>1192</v>
      </c>
      <c r="I369" s="679">
        <v>34948</v>
      </c>
      <c r="J369" s="679">
        <v>0</v>
      </c>
      <c r="K369" s="679">
        <v>0</v>
      </c>
      <c r="L369" s="679">
        <v>0</v>
      </c>
      <c r="M369" s="679">
        <v>0</v>
      </c>
      <c r="N369" s="679">
        <v>0</v>
      </c>
      <c r="O369" s="679">
        <v>34948</v>
      </c>
      <c r="P369" s="679">
        <v>0</v>
      </c>
      <c r="Q369" s="679">
        <v>0</v>
      </c>
      <c r="R369" s="697">
        <v>0</v>
      </c>
      <c r="S369" s="697">
        <v>0</v>
      </c>
      <c r="T369" s="697">
        <v>0.45438943207821902</v>
      </c>
      <c r="U369" s="688"/>
      <c r="V369" s="679">
        <v>2713182.79</v>
      </c>
      <c r="W369" s="688"/>
      <c r="X369" s="697">
        <v>0</v>
      </c>
      <c r="Y369" s="688"/>
      <c r="Z369" s="688"/>
      <c r="AA369" s="688"/>
      <c r="AB369" s="697" t="s">
        <v>1954</v>
      </c>
      <c r="AC369" s="835"/>
      <c r="AD369" s="688"/>
    </row>
    <row r="370" spans="1:30">
      <c r="A370" s="515">
        <v>5</v>
      </c>
      <c r="B370" s="515" t="s">
        <v>931</v>
      </c>
      <c r="C370" s="688">
        <v>164</v>
      </c>
      <c r="D370" s="491" t="s">
        <v>2276</v>
      </c>
      <c r="E370" s="688"/>
      <c r="F370" s="688">
        <v>37</v>
      </c>
      <c r="G370" s="688" t="s">
        <v>2215</v>
      </c>
      <c r="H370" s="708" t="s">
        <v>2277</v>
      </c>
      <c r="I370" s="679">
        <v>40600</v>
      </c>
      <c r="J370" s="679">
        <v>0</v>
      </c>
      <c r="K370" s="679">
        <v>0</v>
      </c>
      <c r="L370" s="679">
        <v>0</v>
      </c>
      <c r="M370" s="679">
        <v>0</v>
      </c>
      <c r="N370" s="679">
        <v>0</v>
      </c>
      <c r="O370" s="679">
        <v>40600</v>
      </c>
      <c r="P370" s="679">
        <v>0</v>
      </c>
      <c r="Q370" s="679">
        <v>0</v>
      </c>
      <c r="R370" s="697">
        <v>0</v>
      </c>
      <c r="S370" s="697">
        <v>0</v>
      </c>
      <c r="T370" s="697">
        <v>5.0750000000000002</v>
      </c>
      <c r="U370" s="688"/>
      <c r="V370" s="679"/>
      <c r="W370" s="688"/>
      <c r="X370" s="697"/>
      <c r="Y370" s="688"/>
      <c r="Z370" s="688"/>
      <c r="AA370" s="688"/>
      <c r="AB370" s="697"/>
      <c r="AC370" s="835"/>
      <c r="AD370" s="688"/>
    </row>
    <row r="371" spans="1:30">
      <c r="A371" s="515">
        <v>5</v>
      </c>
      <c r="B371" s="515" t="s">
        <v>1089</v>
      </c>
      <c r="C371" s="688">
        <v>165</v>
      </c>
      <c r="D371" s="491" t="s">
        <v>2278</v>
      </c>
      <c r="E371" s="688"/>
      <c r="F371" s="688">
        <v>37</v>
      </c>
      <c r="G371" s="688" t="s">
        <v>2215</v>
      </c>
      <c r="H371" s="708" t="s">
        <v>2279</v>
      </c>
      <c r="I371" s="679">
        <v>17972</v>
      </c>
      <c r="J371" s="679">
        <v>0</v>
      </c>
      <c r="K371" s="679">
        <v>0</v>
      </c>
      <c r="L371" s="679">
        <v>0</v>
      </c>
      <c r="M371" s="679">
        <v>0</v>
      </c>
      <c r="N371" s="679">
        <v>0</v>
      </c>
      <c r="O371" s="679">
        <v>17972</v>
      </c>
      <c r="P371" s="679">
        <v>0</v>
      </c>
      <c r="Q371" s="679">
        <v>0</v>
      </c>
      <c r="R371" s="697">
        <v>0</v>
      </c>
      <c r="S371" s="697">
        <v>0</v>
      </c>
      <c r="T371" s="697">
        <v>1.7971999999999999</v>
      </c>
      <c r="U371" s="688"/>
      <c r="V371" s="679"/>
      <c r="W371" s="688"/>
      <c r="X371" s="697"/>
      <c r="Y371" s="688"/>
      <c r="Z371" s="688"/>
      <c r="AA371" s="688"/>
      <c r="AB371" s="697"/>
      <c r="AC371" s="835"/>
      <c r="AD371" s="688"/>
    </row>
    <row r="372" spans="1:30">
      <c r="A372" s="515">
        <v>6</v>
      </c>
      <c r="B372" s="515" t="s">
        <v>931</v>
      </c>
      <c r="C372" s="688">
        <v>166</v>
      </c>
      <c r="D372" s="688" t="s">
        <v>1049</v>
      </c>
      <c r="E372" s="688" t="s">
        <v>1885</v>
      </c>
      <c r="F372" s="688">
        <v>37</v>
      </c>
      <c r="G372" s="688" t="s">
        <v>2215</v>
      </c>
      <c r="H372" s="708" t="s">
        <v>1050</v>
      </c>
      <c r="I372" s="679">
        <v>43200</v>
      </c>
      <c r="J372" s="679">
        <v>0</v>
      </c>
      <c r="K372" s="679">
        <v>0</v>
      </c>
      <c r="L372" s="679">
        <v>0</v>
      </c>
      <c r="M372" s="679">
        <v>0</v>
      </c>
      <c r="N372" s="679">
        <v>0</v>
      </c>
      <c r="O372" s="679">
        <v>43200</v>
      </c>
      <c r="P372" s="679">
        <v>0</v>
      </c>
      <c r="Q372" s="679">
        <v>0</v>
      </c>
      <c r="R372" s="697">
        <v>0</v>
      </c>
      <c r="S372" s="697">
        <v>0</v>
      </c>
      <c r="T372" s="697">
        <v>6.1714285714285699</v>
      </c>
      <c r="U372" s="688"/>
      <c r="V372" s="679">
        <v>314757.65000000002</v>
      </c>
      <c r="W372" s="688"/>
      <c r="X372" s="697">
        <v>0</v>
      </c>
      <c r="Y372" s="688"/>
      <c r="Z372" s="688"/>
      <c r="AA372" s="688"/>
      <c r="AB372" s="697" t="s">
        <v>1954</v>
      </c>
      <c r="AC372" s="835"/>
      <c r="AD372" s="688"/>
    </row>
    <row r="373" spans="1:30">
      <c r="A373" s="515">
        <v>8</v>
      </c>
      <c r="B373" s="515" t="s">
        <v>931</v>
      </c>
      <c r="C373" s="688">
        <v>167</v>
      </c>
      <c r="D373" s="688" t="s">
        <v>1197</v>
      </c>
      <c r="E373" s="688" t="s">
        <v>1886</v>
      </c>
      <c r="F373" s="688">
        <v>37</v>
      </c>
      <c r="G373" s="688" t="s">
        <v>2215</v>
      </c>
      <c r="H373" s="708" t="s">
        <v>1198</v>
      </c>
      <c r="I373" s="679">
        <v>81277</v>
      </c>
      <c r="J373" s="679">
        <v>0</v>
      </c>
      <c r="K373" s="679">
        <v>0</v>
      </c>
      <c r="L373" s="679">
        <v>0</v>
      </c>
      <c r="M373" s="679">
        <v>0</v>
      </c>
      <c r="N373" s="679">
        <v>0</v>
      </c>
      <c r="O373" s="679">
        <v>81277</v>
      </c>
      <c r="P373" s="679">
        <v>0</v>
      </c>
      <c r="Q373" s="679">
        <v>0</v>
      </c>
      <c r="R373" s="697">
        <v>0</v>
      </c>
      <c r="S373" s="697">
        <v>0</v>
      </c>
      <c r="T373" s="697">
        <v>0</v>
      </c>
      <c r="U373" s="688"/>
      <c r="V373" s="679">
        <v>1219162.25</v>
      </c>
      <c r="W373" s="688"/>
      <c r="X373" s="697">
        <v>0</v>
      </c>
      <c r="Y373" s="688"/>
      <c r="Z373" s="688"/>
      <c r="AA373" s="688"/>
      <c r="AB373" s="697" t="s">
        <v>1954</v>
      </c>
      <c r="AC373" s="835"/>
      <c r="AD373" s="688"/>
    </row>
    <row r="374" spans="1:30">
      <c r="A374" s="515">
        <v>17</v>
      </c>
      <c r="B374" s="515" t="s">
        <v>931</v>
      </c>
      <c r="C374" s="688">
        <v>168</v>
      </c>
      <c r="D374" s="688" t="s">
        <v>1199</v>
      </c>
      <c r="E374" s="688" t="s">
        <v>1887</v>
      </c>
      <c r="F374" s="688">
        <v>37</v>
      </c>
      <c r="G374" s="688" t="s">
        <v>2215</v>
      </c>
      <c r="H374" s="708" t="s">
        <v>719</v>
      </c>
      <c r="I374" s="679">
        <v>727080</v>
      </c>
      <c r="J374" s="679">
        <v>0</v>
      </c>
      <c r="K374" s="679">
        <v>0</v>
      </c>
      <c r="L374" s="679">
        <v>0</v>
      </c>
      <c r="M374" s="679">
        <v>0</v>
      </c>
      <c r="N374" s="679">
        <v>0</v>
      </c>
      <c r="O374" s="679">
        <v>727080</v>
      </c>
      <c r="P374" s="679">
        <v>0</v>
      </c>
      <c r="Q374" s="679">
        <v>0</v>
      </c>
      <c r="R374" s="697">
        <v>0</v>
      </c>
      <c r="S374" s="697">
        <v>0</v>
      </c>
      <c r="T374" s="697">
        <v>4.8003485976865701</v>
      </c>
      <c r="U374" s="688"/>
      <c r="V374" s="679">
        <v>14401412.880000001</v>
      </c>
      <c r="W374" s="688"/>
      <c r="X374" s="697">
        <v>0</v>
      </c>
      <c r="Y374" s="688"/>
      <c r="Z374" s="688"/>
      <c r="AA374" s="688"/>
      <c r="AB374" s="697" t="s">
        <v>1954</v>
      </c>
      <c r="AC374" s="835"/>
      <c r="AD374" s="688"/>
    </row>
    <row r="375" spans="1:30">
      <c r="A375" s="515">
        <v>8</v>
      </c>
      <c r="B375" s="515" t="s">
        <v>919</v>
      </c>
      <c r="C375" s="688">
        <v>169</v>
      </c>
      <c r="D375" s="688" t="s">
        <v>1200</v>
      </c>
      <c r="E375" s="688" t="s">
        <v>1888</v>
      </c>
      <c r="F375" s="688">
        <v>37</v>
      </c>
      <c r="G375" s="688" t="s">
        <v>2215</v>
      </c>
      <c r="H375" s="708" t="s">
        <v>1201</v>
      </c>
      <c r="I375" s="679">
        <v>317647</v>
      </c>
      <c r="J375" s="679">
        <v>0</v>
      </c>
      <c r="K375" s="679">
        <v>0</v>
      </c>
      <c r="L375" s="679">
        <v>0</v>
      </c>
      <c r="M375" s="679">
        <v>0</v>
      </c>
      <c r="N375" s="679">
        <v>0</v>
      </c>
      <c r="O375" s="679">
        <v>317647</v>
      </c>
      <c r="P375" s="679">
        <v>0</v>
      </c>
      <c r="Q375" s="679">
        <v>0</v>
      </c>
      <c r="R375" s="697">
        <v>0</v>
      </c>
      <c r="S375" s="697">
        <v>0</v>
      </c>
      <c r="T375" s="697">
        <v>4.92498875916709</v>
      </c>
      <c r="U375" s="688"/>
      <c r="V375" s="679">
        <v>3176471.84</v>
      </c>
      <c r="W375" s="688"/>
      <c r="X375" s="697">
        <v>0</v>
      </c>
      <c r="Y375" s="688"/>
      <c r="Z375" s="688"/>
      <c r="AA375" s="688"/>
      <c r="AB375" s="697" t="s">
        <v>1954</v>
      </c>
      <c r="AC375" s="835"/>
      <c r="AD375" s="688"/>
    </row>
    <row r="376" spans="1:30">
      <c r="A376" s="515">
        <v>8</v>
      </c>
      <c r="B376" s="515" t="s">
        <v>1003</v>
      </c>
      <c r="C376" s="688">
        <v>170</v>
      </c>
      <c r="D376" s="847" t="s">
        <v>1358</v>
      </c>
      <c r="E376" s="847" t="s">
        <v>1845</v>
      </c>
      <c r="F376" s="688">
        <v>37</v>
      </c>
      <c r="G376" s="688" t="s">
        <v>2215</v>
      </c>
      <c r="H376" s="708" t="s">
        <v>1359</v>
      </c>
      <c r="I376" s="866">
        <v>370674</v>
      </c>
      <c r="J376" s="679">
        <v>0</v>
      </c>
      <c r="K376" s="679">
        <v>0</v>
      </c>
      <c r="L376" s="679">
        <v>0</v>
      </c>
      <c r="M376" s="679">
        <v>0</v>
      </c>
      <c r="N376" s="679">
        <v>0</v>
      </c>
      <c r="O376" s="679">
        <v>370674</v>
      </c>
      <c r="P376" s="679">
        <v>0</v>
      </c>
      <c r="Q376" s="679">
        <v>0</v>
      </c>
      <c r="R376" s="697">
        <v>0</v>
      </c>
      <c r="S376" s="869">
        <v>0</v>
      </c>
      <c r="T376" s="697">
        <v>4.9259003322259103</v>
      </c>
      <c r="U376" s="847"/>
      <c r="V376" s="679"/>
      <c r="W376" s="688"/>
      <c r="X376" s="697"/>
      <c r="Y376" s="688"/>
      <c r="Z376" s="688"/>
      <c r="AA376" s="688"/>
      <c r="AB376" s="697"/>
      <c r="AC376" s="835"/>
      <c r="AD376" s="688"/>
    </row>
    <row r="377" spans="1:30">
      <c r="A377" s="515">
        <v>8</v>
      </c>
      <c r="B377" s="515" t="s">
        <v>894</v>
      </c>
      <c r="C377" s="688">
        <v>171</v>
      </c>
      <c r="D377" s="491" t="s">
        <v>2280</v>
      </c>
      <c r="E377" s="688"/>
      <c r="F377" s="688">
        <v>37</v>
      </c>
      <c r="G377" s="688" t="s">
        <v>2215</v>
      </c>
      <c r="H377" s="708" t="s">
        <v>2281</v>
      </c>
      <c r="I377" s="679">
        <v>24600</v>
      </c>
      <c r="J377" s="679">
        <v>0</v>
      </c>
      <c r="K377" s="679">
        <v>0</v>
      </c>
      <c r="L377" s="679">
        <v>0</v>
      </c>
      <c r="M377" s="679">
        <v>0</v>
      </c>
      <c r="N377" s="679">
        <v>0</v>
      </c>
      <c r="O377" s="679">
        <v>24600</v>
      </c>
      <c r="P377" s="679">
        <v>0</v>
      </c>
      <c r="Q377" s="679">
        <v>0</v>
      </c>
      <c r="R377" s="697">
        <v>0</v>
      </c>
      <c r="S377" s="697">
        <v>0</v>
      </c>
      <c r="T377" s="697">
        <v>2.46</v>
      </c>
      <c r="U377" s="688"/>
      <c r="V377" s="679"/>
      <c r="W377" s="688"/>
      <c r="X377" s="697"/>
      <c r="Y377" s="688"/>
      <c r="Z377" s="688"/>
      <c r="AA377" s="688"/>
      <c r="AB377" s="697"/>
      <c r="AC377" s="835"/>
      <c r="AD377" s="688"/>
    </row>
    <row r="378" spans="1:30">
      <c r="A378" s="515">
        <v>8</v>
      </c>
      <c r="B378" s="515" t="s">
        <v>931</v>
      </c>
      <c r="C378" s="688">
        <v>172</v>
      </c>
      <c r="D378" s="688" t="s">
        <v>1218</v>
      </c>
      <c r="E378" s="688" t="s">
        <v>1751</v>
      </c>
      <c r="F378" s="688">
        <v>37</v>
      </c>
      <c r="G378" s="688" t="s">
        <v>2215</v>
      </c>
      <c r="H378" s="708" t="s">
        <v>729</v>
      </c>
      <c r="I378" s="679">
        <v>42005</v>
      </c>
      <c r="J378" s="679">
        <v>0</v>
      </c>
      <c r="K378" s="679">
        <v>0</v>
      </c>
      <c r="L378" s="679">
        <v>0</v>
      </c>
      <c r="M378" s="679">
        <v>0</v>
      </c>
      <c r="N378" s="679">
        <v>0</v>
      </c>
      <c r="O378" s="679">
        <v>42005</v>
      </c>
      <c r="P378" s="679">
        <v>0</v>
      </c>
      <c r="Q378" s="679">
        <v>0</v>
      </c>
      <c r="R378" s="697">
        <v>0</v>
      </c>
      <c r="S378" s="697">
        <v>0</v>
      </c>
      <c r="T378" s="697">
        <v>2.10025</v>
      </c>
      <c r="U378" s="688"/>
      <c r="V378" s="679"/>
      <c r="W378" s="688"/>
      <c r="X378" s="697"/>
      <c r="Y378" s="688"/>
      <c r="Z378" s="688"/>
      <c r="AA378" s="688"/>
      <c r="AB378" s="697"/>
      <c r="AC378" s="835"/>
      <c r="AD378" s="688"/>
    </row>
    <row r="379" spans="1:30">
      <c r="A379" s="515">
        <v>12</v>
      </c>
      <c r="B379" s="515" t="s">
        <v>931</v>
      </c>
      <c r="C379" s="688">
        <v>173</v>
      </c>
      <c r="D379" s="688" t="s">
        <v>1219</v>
      </c>
      <c r="E379" s="688" t="s">
        <v>1890</v>
      </c>
      <c r="F379" s="688">
        <v>37</v>
      </c>
      <c r="G379" s="688" t="s">
        <v>2215</v>
      </c>
      <c r="H379" s="708" t="s">
        <v>1220</v>
      </c>
      <c r="I379" s="679">
        <v>45835</v>
      </c>
      <c r="J379" s="679">
        <v>0</v>
      </c>
      <c r="K379" s="679">
        <v>0</v>
      </c>
      <c r="L379" s="679">
        <v>0</v>
      </c>
      <c r="M379" s="679">
        <v>0</v>
      </c>
      <c r="N379" s="679">
        <v>0</v>
      </c>
      <c r="O379" s="679">
        <v>45835</v>
      </c>
      <c r="P379" s="679">
        <v>0</v>
      </c>
      <c r="Q379" s="679">
        <v>0</v>
      </c>
      <c r="R379" s="697">
        <v>0</v>
      </c>
      <c r="S379" s="697">
        <v>0</v>
      </c>
      <c r="T379" s="697">
        <v>9.1669999999999998</v>
      </c>
      <c r="U379" s="688"/>
      <c r="V379" s="679">
        <v>448959.58</v>
      </c>
      <c r="W379" s="688"/>
      <c r="X379" s="697">
        <v>0</v>
      </c>
      <c r="Y379" s="688"/>
      <c r="Z379" s="688"/>
      <c r="AA379" s="688"/>
      <c r="AB379" s="697" t="s">
        <v>1954</v>
      </c>
      <c r="AC379" s="835"/>
      <c r="AD379" s="688"/>
    </row>
    <row r="380" spans="1:30">
      <c r="A380" s="515">
        <v>12</v>
      </c>
      <c r="B380" s="515" t="s">
        <v>889</v>
      </c>
      <c r="C380" s="688">
        <v>174</v>
      </c>
      <c r="D380" s="688" t="s">
        <v>1221</v>
      </c>
      <c r="E380" s="688" t="s">
        <v>1891</v>
      </c>
      <c r="F380" s="688">
        <v>37</v>
      </c>
      <c r="G380" s="688" t="s">
        <v>2215</v>
      </c>
      <c r="H380" s="708" t="s">
        <v>1222</v>
      </c>
      <c r="I380" s="679">
        <v>49259</v>
      </c>
      <c r="J380" s="679">
        <v>0</v>
      </c>
      <c r="K380" s="679">
        <v>0</v>
      </c>
      <c r="L380" s="679">
        <v>0</v>
      </c>
      <c r="M380" s="679">
        <v>0</v>
      </c>
      <c r="N380" s="679">
        <v>0</v>
      </c>
      <c r="O380" s="679">
        <v>49259</v>
      </c>
      <c r="P380" s="679">
        <v>0</v>
      </c>
      <c r="Q380" s="679">
        <v>0</v>
      </c>
      <c r="R380" s="697">
        <v>0</v>
      </c>
      <c r="S380" s="697">
        <v>0</v>
      </c>
      <c r="T380" s="697">
        <v>0.98517999999999994</v>
      </c>
      <c r="U380" s="688"/>
      <c r="V380" s="679">
        <v>492590.81</v>
      </c>
      <c r="W380" s="688"/>
      <c r="X380" s="697">
        <v>0</v>
      </c>
      <c r="Y380" s="688"/>
      <c r="Z380" s="688"/>
      <c r="AA380" s="688"/>
      <c r="AB380" s="697" t="s">
        <v>1954</v>
      </c>
      <c r="AC380" s="835"/>
      <c r="AD380" s="688"/>
    </row>
    <row r="381" spans="1:30">
      <c r="A381" s="515">
        <v>14</v>
      </c>
      <c r="B381" s="515" t="s">
        <v>931</v>
      </c>
      <c r="C381" s="688">
        <v>175</v>
      </c>
      <c r="D381" s="688" t="s">
        <v>1093</v>
      </c>
      <c r="E381" s="688" t="s">
        <v>1893</v>
      </c>
      <c r="F381" s="688">
        <v>37</v>
      </c>
      <c r="G381" s="688" t="s">
        <v>2215</v>
      </c>
      <c r="H381" s="708" t="s">
        <v>1094</v>
      </c>
      <c r="I381" s="679">
        <v>59110</v>
      </c>
      <c r="J381" s="679">
        <v>0</v>
      </c>
      <c r="K381" s="679">
        <v>0</v>
      </c>
      <c r="L381" s="679">
        <v>0</v>
      </c>
      <c r="M381" s="679">
        <v>0</v>
      </c>
      <c r="N381" s="679">
        <v>0</v>
      </c>
      <c r="O381" s="679">
        <v>59110</v>
      </c>
      <c r="P381" s="679">
        <v>0</v>
      </c>
      <c r="Q381" s="679">
        <v>0</v>
      </c>
      <c r="R381" s="697">
        <v>0</v>
      </c>
      <c r="S381" s="697">
        <v>0</v>
      </c>
      <c r="T381" s="697">
        <v>0</v>
      </c>
      <c r="U381" s="688"/>
      <c r="V381" s="679">
        <v>591108.97</v>
      </c>
      <c r="W381" s="688"/>
      <c r="X381" s="697">
        <v>0</v>
      </c>
      <c r="Y381" s="688"/>
      <c r="Z381" s="688"/>
      <c r="AA381" s="688"/>
      <c r="AB381" s="697" t="s">
        <v>1954</v>
      </c>
      <c r="AC381" s="835"/>
      <c r="AD381" s="688"/>
    </row>
    <row r="382" spans="1:30">
      <c r="A382" s="515">
        <v>17</v>
      </c>
      <c r="B382" s="515" t="s">
        <v>931</v>
      </c>
      <c r="C382" s="688">
        <v>176</v>
      </c>
      <c r="D382" s="688" t="s">
        <v>1226</v>
      </c>
      <c r="E382" s="688" t="s">
        <v>1894</v>
      </c>
      <c r="F382" s="688">
        <v>37</v>
      </c>
      <c r="G382" s="688" t="s">
        <v>2215</v>
      </c>
      <c r="H382" s="708" t="s">
        <v>1227</v>
      </c>
      <c r="I382" s="679">
        <v>165017</v>
      </c>
      <c r="J382" s="679">
        <v>0</v>
      </c>
      <c r="K382" s="679">
        <v>0</v>
      </c>
      <c r="L382" s="679">
        <v>0</v>
      </c>
      <c r="M382" s="679">
        <v>0</v>
      </c>
      <c r="N382" s="679">
        <v>0</v>
      </c>
      <c r="O382" s="679">
        <v>165017</v>
      </c>
      <c r="P382" s="679">
        <v>0</v>
      </c>
      <c r="Q382" s="679">
        <v>0</v>
      </c>
      <c r="R382" s="697">
        <v>0</v>
      </c>
      <c r="S382" s="697">
        <v>0</v>
      </c>
      <c r="T382" s="697">
        <v>5.0005151515151498</v>
      </c>
      <c r="U382" s="688"/>
      <c r="V382" s="679">
        <v>825089.61</v>
      </c>
      <c r="W382" s="688"/>
      <c r="X382" s="697">
        <v>0</v>
      </c>
      <c r="Y382" s="688"/>
      <c r="Z382" s="688"/>
      <c r="AA382" s="688"/>
      <c r="AB382" s="697" t="s">
        <v>1954</v>
      </c>
      <c r="AC382" s="835"/>
      <c r="AD382" s="688"/>
    </row>
    <row r="383" spans="1:30">
      <c r="A383" s="515">
        <v>17</v>
      </c>
      <c r="B383" s="515" t="s">
        <v>931</v>
      </c>
      <c r="C383" s="688">
        <v>177</v>
      </c>
      <c r="D383" s="688" t="s">
        <v>1896</v>
      </c>
      <c r="E383" s="688" t="s">
        <v>1897</v>
      </c>
      <c r="F383" s="688">
        <v>37</v>
      </c>
      <c r="G383" s="688" t="s">
        <v>2215</v>
      </c>
      <c r="H383" s="708" t="s">
        <v>1228</v>
      </c>
      <c r="I383" s="679">
        <v>113022</v>
      </c>
      <c r="J383" s="679">
        <v>0</v>
      </c>
      <c r="K383" s="679">
        <v>0</v>
      </c>
      <c r="L383" s="679">
        <v>0</v>
      </c>
      <c r="M383" s="679">
        <v>0</v>
      </c>
      <c r="N383" s="679">
        <v>0</v>
      </c>
      <c r="O383" s="679">
        <v>113022</v>
      </c>
      <c r="P383" s="679">
        <v>0</v>
      </c>
      <c r="Q383" s="679">
        <v>0</v>
      </c>
      <c r="R383" s="697">
        <v>0</v>
      </c>
      <c r="S383" s="697">
        <v>0</v>
      </c>
      <c r="T383" s="697">
        <v>0</v>
      </c>
      <c r="U383" s="688"/>
      <c r="V383" s="679">
        <v>1061799.19</v>
      </c>
      <c r="W383" s="688"/>
      <c r="X383" s="697">
        <v>0</v>
      </c>
      <c r="Y383" s="688"/>
      <c r="Z383" s="688"/>
      <c r="AA383" s="688"/>
      <c r="AB383" s="697" t="s">
        <v>1954</v>
      </c>
      <c r="AC383" s="835"/>
      <c r="AD383" s="688"/>
    </row>
    <row r="384" spans="1:30">
      <c r="A384" s="610">
        <v>30</v>
      </c>
      <c r="B384" s="610" t="s">
        <v>1003</v>
      </c>
      <c r="C384" s="688">
        <v>178</v>
      </c>
      <c r="D384" s="491" t="s">
        <v>2282</v>
      </c>
      <c r="E384" s="688"/>
      <c r="F384" s="688">
        <v>37</v>
      </c>
      <c r="G384" s="688" t="s">
        <v>2215</v>
      </c>
      <c r="H384" s="708" t="s">
        <v>2283</v>
      </c>
      <c r="I384" s="679">
        <v>158350</v>
      </c>
      <c r="J384" s="679">
        <v>0</v>
      </c>
      <c r="K384" s="679">
        <v>0</v>
      </c>
      <c r="L384" s="679">
        <v>0</v>
      </c>
      <c r="M384" s="679">
        <v>0</v>
      </c>
      <c r="N384" s="679">
        <v>0</v>
      </c>
      <c r="O384" s="679">
        <v>158350</v>
      </c>
      <c r="P384" s="679">
        <v>0</v>
      </c>
      <c r="Q384" s="679">
        <v>0</v>
      </c>
      <c r="R384" s="697">
        <v>0</v>
      </c>
      <c r="S384" s="697">
        <v>0</v>
      </c>
      <c r="T384" s="697">
        <v>10.556666666666651</v>
      </c>
      <c r="U384" s="688"/>
      <c r="V384" s="679"/>
      <c r="W384" s="688"/>
      <c r="X384" s="697"/>
      <c r="Y384" s="688"/>
      <c r="Z384" s="688"/>
      <c r="AA384" s="688"/>
      <c r="AB384" s="697"/>
      <c r="AC384" s="835"/>
      <c r="AD384" s="688"/>
    </row>
    <row r="385" spans="1:30">
      <c r="A385" s="515">
        <v>17</v>
      </c>
      <c r="B385" s="515" t="s">
        <v>1012</v>
      </c>
      <c r="C385" s="688">
        <v>179</v>
      </c>
      <c r="D385" s="688" t="s">
        <v>1231</v>
      </c>
      <c r="E385" s="688" t="s">
        <v>1756</v>
      </c>
      <c r="F385" s="688">
        <v>37</v>
      </c>
      <c r="G385" s="688" t="s">
        <v>2215</v>
      </c>
      <c r="H385" s="708" t="s">
        <v>1232</v>
      </c>
      <c r="I385" s="679">
        <v>58248</v>
      </c>
      <c r="J385" s="679">
        <v>0</v>
      </c>
      <c r="K385" s="679">
        <v>0</v>
      </c>
      <c r="L385" s="679">
        <v>0</v>
      </c>
      <c r="M385" s="679">
        <v>0</v>
      </c>
      <c r="N385" s="679">
        <v>0</v>
      </c>
      <c r="O385" s="679">
        <v>58248</v>
      </c>
      <c r="P385" s="679">
        <v>0</v>
      </c>
      <c r="Q385" s="679">
        <v>0</v>
      </c>
      <c r="R385" s="697">
        <v>0</v>
      </c>
      <c r="S385" s="697">
        <v>0</v>
      </c>
      <c r="T385" s="697">
        <v>0.61572938689217704</v>
      </c>
      <c r="U385" s="688"/>
      <c r="V385" s="679"/>
      <c r="W385" s="688"/>
      <c r="X385" s="697"/>
      <c r="Y385" s="688"/>
      <c r="Z385" s="688"/>
      <c r="AA385" s="688"/>
      <c r="AB385" s="697"/>
      <c r="AC385" s="835"/>
      <c r="AD385" s="688"/>
    </row>
    <row r="386" spans="1:30">
      <c r="A386" s="610">
        <v>31</v>
      </c>
      <c r="B386" s="610" t="s">
        <v>1012</v>
      </c>
      <c r="C386" s="688">
        <v>180</v>
      </c>
      <c r="D386" s="688" t="s">
        <v>1095</v>
      </c>
      <c r="E386" s="688" t="s">
        <v>1898</v>
      </c>
      <c r="F386" s="688">
        <v>37</v>
      </c>
      <c r="G386" s="688" t="s">
        <v>2215</v>
      </c>
      <c r="H386" s="708" t="s">
        <v>1096</v>
      </c>
      <c r="I386" s="679">
        <v>98518</v>
      </c>
      <c r="J386" s="679">
        <v>0</v>
      </c>
      <c r="K386" s="679">
        <v>0</v>
      </c>
      <c r="L386" s="679">
        <v>0</v>
      </c>
      <c r="M386" s="679">
        <v>0</v>
      </c>
      <c r="N386" s="679">
        <v>0</v>
      </c>
      <c r="O386" s="679">
        <v>98518</v>
      </c>
      <c r="P386" s="679">
        <v>0</v>
      </c>
      <c r="Q386" s="679">
        <v>0</v>
      </c>
      <c r="R386" s="697">
        <v>0</v>
      </c>
      <c r="S386" s="697">
        <v>0</v>
      </c>
      <c r="T386" s="697">
        <v>3.28393333333333</v>
      </c>
      <c r="U386" s="688"/>
      <c r="V386" s="679">
        <v>2093303.07</v>
      </c>
      <c r="W386" s="688"/>
      <c r="X386" s="697">
        <v>0</v>
      </c>
      <c r="Y386" s="688"/>
      <c r="Z386" s="688"/>
      <c r="AA386" s="688"/>
      <c r="AB386" s="697" t="s">
        <v>1954</v>
      </c>
      <c r="AC386" s="835"/>
      <c r="AD386" s="688"/>
    </row>
    <row r="387" spans="1:30">
      <c r="A387" s="515">
        <v>17</v>
      </c>
      <c r="B387" s="515" t="s">
        <v>1089</v>
      </c>
      <c r="C387" s="688">
        <v>181</v>
      </c>
      <c r="D387" s="491" t="s">
        <v>2284</v>
      </c>
      <c r="E387" s="688"/>
      <c r="F387" s="688">
        <v>37</v>
      </c>
      <c r="G387" s="688" t="s">
        <v>2215</v>
      </c>
      <c r="H387" s="708" t="s">
        <v>2285</v>
      </c>
      <c r="I387" s="679">
        <v>3300</v>
      </c>
      <c r="J387" s="679">
        <v>0</v>
      </c>
      <c r="K387" s="679">
        <v>0</v>
      </c>
      <c r="L387" s="679">
        <v>0</v>
      </c>
      <c r="M387" s="679">
        <v>0</v>
      </c>
      <c r="N387" s="679">
        <v>0</v>
      </c>
      <c r="O387" s="679">
        <v>3300</v>
      </c>
      <c r="P387" s="679">
        <v>0</v>
      </c>
      <c r="Q387" s="679">
        <v>0</v>
      </c>
      <c r="R387" s="697">
        <v>0</v>
      </c>
      <c r="S387" s="697">
        <v>0</v>
      </c>
      <c r="T387" s="697">
        <v>1.6500000000000001E-2</v>
      </c>
      <c r="U387" s="688"/>
      <c r="V387" s="679"/>
      <c r="W387" s="688"/>
      <c r="X387" s="697"/>
      <c r="Y387" s="688"/>
      <c r="Z387" s="688"/>
      <c r="AA387" s="688"/>
      <c r="AB387" s="697"/>
      <c r="AC387" s="835"/>
      <c r="AD387" s="688"/>
    </row>
    <row r="388" spans="1:30">
      <c r="A388" s="515">
        <v>17</v>
      </c>
      <c r="B388" s="515" t="s">
        <v>931</v>
      </c>
      <c r="C388" s="688">
        <v>182</v>
      </c>
      <c r="D388" s="688" t="s">
        <v>1345</v>
      </c>
      <c r="E388" s="688" t="s">
        <v>1899</v>
      </c>
      <c r="F388" s="688">
        <v>37</v>
      </c>
      <c r="G388" s="688" t="s">
        <v>2215</v>
      </c>
      <c r="H388" s="708" t="s">
        <v>822</v>
      </c>
      <c r="I388" s="679">
        <v>147</v>
      </c>
      <c r="J388" s="679">
        <v>0</v>
      </c>
      <c r="K388" s="679">
        <v>0</v>
      </c>
      <c r="L388" s="679">
        <v>0</v>
      </c>
      <c r="M388" s="679">
        <v>0</v>
      </c>
      <c r="N388" s="679">
        <v>0</v>
      </c>
      <c r="O388" s="679">
        <v>147</v>
      </c>
      <c r="P388" s="679">
        <v>0</v>
      </c>
      <c r="Q388" s="679">
        <v>0</v>
      </c>
      <c r="R388" s="697">
        <v>0</v>
      </c>
      <c r="S388" s="697">
        <v>0</v>
      </c>
      <c r="T388" s="697">
        <v>2.9399999999999999E-4</v>
      </c>
      <c r="U388" s="688"/>
      <c r="V388" s="679">
        <v>12540.87</v>
      </c>
      <c r="W388" s="688"/>
      <c r="X388" s="697">
        <v>0</v>
      </c>
      <c r="Y388" s="688"/>
      <c r="Z388" s="688"/>
      <c r="AA388" s="688"/>
      <c r="AB388" s="697" t="s">
        <v>1954</v>
      </c>
      <c r="AC388" s="835"/>
      <c r="AD388" s="688"/>
    </row>
    <row r="389" spans="1:30">
      <c r="A389" s="515">
        <v>17</v>
      </c>
      <c r="B389" s="515" t="s">
        <v>931</v>
      </c>
      <c r="C389" s="688">
        <v>183</v>
      </c>
      <c r="D389" s="688" t="s">
        <v>1237</v>
      </c>
      <c r="E389" s="688" t="s">
        <v>1900</v>
      </c>
      <c r="F389" s="688">
        <v>37</v>
      </c>
      <c r="G389" s="688" t="s">
        <v>2215</v>
      </c>
      <c r="H389" s="708" t="s">
        <v>1238</v>
      </c>
      <c r="I389" s="679">
        <v>4</v>
      </c>
      <c r="J389" s="679">
        <v>0</v>
      </c>
      <c r="K389" s="679">
        <v>0</v>
      </c>
      <c r="L389" s="679">
        <v>0</v>
      </c>
      <c r="M389" s="679">
        <v>0</v>
      </c>
      <c r="N389" s="679">
        <v>0</v>
      </c>
      <c r="O389" s="679">
        <v>4</v>
      </c>
      <c r="P389" s="679">
        <v>0</v>
      </c>
      <c r="Q389" s="679">
        <v>0</v>
      </c>
      <c r="R389" s="697">
        <v>0</v>
      </c>
      <c r="S389" s="697">
        <v>0</v>
      </c>
      <c r="T389" s="697">
        <v>3.2361935891004903E-5</v>
      </c>
      <c r="U389" s="688"/>
      <c r="V389" s="679">
        <v>49.46</v>
      </c>
      <c r="W389" s="688"/>
      <c r="X389" s="697">
        <v>0</v>
      </c>
      <c r="Y389" s="688"/>
      <c r="Z389" s="688"/>
      <c r="AA389" s="688"/>
      <c r="AB389" s="697" t="s">
        <v>1954</v>
      </c>
      <c r="AC389" s="835"/>
      <c r="AD389" s="688"/>
    </row>
    <row r="390" spans="1:30">
      <c r="A390" s="515">
        <v>17</v>
      </c>
      <c r="B390" s="515" t="s">
        <v>931</v>
      </c>
      <c r="C390" s="688">
        <v>184</v>
      </c>
      <c r="D390" s="688" t="s">
        <v>1367</v>
      </c>
      <c r="E390" s="688" t="s">
        <v>1901</v>
      </c>
      <c r="F390" s="688">
        <v>37</v>
      </c>
      <c r="G390" s="688" t="s">
        <v>2215</v>
      </c>
      <c r="H390" s="708" t="s">
        <v>1368</v>
      </c>
      <c r="I390" s="679">
        <v>1970</v>
      </c>
      <c r="J390" s="679">
        <v>0</v>
      </c>
      <c r="K390" s="679">
        <v>0</v>
      </c>
      <c r="L390" s="679">
        <v>0</v>
      </c>
      <c r="M390" s="679">
        <v>0</v>
      </c>
      <c r="N390" s="679">
        <v>0</v>
      </c>
      <c r="O390" s="679">
        <v>1970</v>
      </c>
      <c r="P390" s="679">
        <v>0</v>
      </c>
      <c r="Q390" s="679">
        <v>0</v>
      </c>
      <c r="R390" s="697">
        <v>0</v>
      </c>
      <c r="S390" s="697">
        <v>0</v>
      </c>
      <c r="T390" s="697">
        <v>3.9399999999999998E-2</v>
      </c>
      <c r="U390" s="688"/>
      <c r="V390" s="679">
        <v>207735.4</v>
      </c>
      <c r="W390" s="688"/>
      <c r="X390" s="697">
        <v>0</v>
      </c>
      <c r="Y390" s="688"/>
      <c r="Z390" s="688"/>
      <c r="AA390" s="688"/>
      <c r="AB390" s="697" t="s">
        <v>1954</v>
      </c>
      <c r="AC390" s="835"/>
      <c r="AD390" s="688"/>
    </row>
    <row r="391" spans="1:30">
      <c r="A391" s="515">
        <v>17</v>
      </c>
      <c r="B391" s="515" t="s">
        <v>931</v>
      </c>
      <c r="C391" s="688">
        <v>185</v>
      </c>
      <c r="D391" s="688" t="s">
        <v>1390</v>
      </c>
      <c r="E391" s="688" t="s">
        <v>1902</v>
      </c>
      <c r="F391" s="688">
        <v>37</v>
      </c>
      <c r="G391" s="688" t="s">
        <v>2215</v>
      </c>
      <c r="H391" s="708" t="s">
        <v>839</v>
      </c>
      <c r="I391" s="679">
        <v>35227</v>
      </c>
      <c r="J391" s="679">
        <v>0</v>
      </c>
      <c r="K391" s="679">
        <v>0</v>
      </c>
      <c r="L391" s="679">
        <v>0</v>
      </c>
      <c r="M391" s="679">
        <v>0</v>
      </c>
      <c r="N391" s="679">
        <v>0</v>
      </c>
      <c r="O391" s="679">
        <v>35227</v>
      </c>
      <c r="P391" s="679">
        <v>0</v>
      </c>
      <c r="Q391" s="679">
        <v>0</v>
      </c>
      <c r="R391" s="697">
        <v>0</v>
      </c>
      <c r="S391" s="697">
        <v>0</v>
      </c>
      <c r="T391" s="697">
        <v>0.35227000000000003</v>
      </c>
      <c r="U391" s="688"/>
      <c r="V391" s="679">
        <v>92017784.420000002</v>
      </c>
      <c r="W391" s="688"/>
      <c r="X391" s="697">
        <v>0</v>
      </c>
      <c r="Y391" s="688"/>
      <c r="Z391" s="688"/>
      <c r="AA391" s="688"/>
      <c r="AB391" s="697" t="s">
        <v>1954</v>
      </c>
      <c r="AC391" s="835"/>
      <c r="AD391" s="688"/>
    </row>
    <row r="392" spans="1:30">
      <c r="A392" s="515">
        <v>17</v>
      </c>
      <c r="B392" s="515" t="s">
        <v>931</v>
      </c>
      <c r="C392" s="688">
        <v>186</v>
      </c>
      <c r="D392" s="688" t="s">
        <v>1370</v>
      </c>
      <c r="E392" s="688" t="s">
        <v>1905</v>
      </c>
      <c r="F392" s="688">
        <v>37</v>
      </c>
      <c r="G392" s="688" t="s">
        <v>2215</v>
      </c>
      <c r="H392" s="708" t="s">
        <v>1371</v>
      </c>
      <c r="I392" s="679">
        <v>139990</v>
      </c>
      <c r="J392" s="679">
        <v>0</v>
      </c>
      <c r="K392" s="679">
        <v>0</v>
      </c>
      <c r="L392" s="679">
        <v>0</v>
      </c>
      <c r="M392" s="679">
        <v>0</v>
      </c>
      <c r="N392" s="679">
        <v>0</v>
      </c>
      <c r="O392" s="679">
        <v>139990</v>
      </c>
      <c r="P392" s="679">
        <v>0</v>
      </c>
      <c r="Q392" s="679">
        <v>0</v>
      </c>
      <c r="R392" s="697">
        <v>0</v>
      </c>
      <c r="S392" s="697">
        <v>0</v>
      </c>
      <c r="T392" s="697">
        <v>0.70815396366910599</v>
      </c>
      <c r="U392" s="688"/>
      <c r="V392" s="679">
        <v>1285848.21</v>
      </c>
      <c r="W392" s="688"/>
      <c r="X392" s="697">
        <v>0</v>
      </c>
      <c r="Y392" s="688"/>
      <c r="Z392" s="688"/>
      <c r="AA392" s="688"/>
      <c r="AB392" s="697" t="s">
        <v>1954</v>
      </c>
      <c r="AC392" s="835"/>
      <c r="AD392" s="688"/>
    </row>
    <row r="393" spans="1:30">
      <c r="A393" s="515">
        <v>17</v>
      </c>
      <c r="B393" s="515" t="s">
        <v>1089</v>
      </c>
      <c r="C393" s="688">
        <v>187</v>
      </c>
      <c r="D393" s="688" t="s">
        <v>1240</v>
      </c>
      <c r="E393" s="688" t="s">
        <v>1906</v>
      </c>
      <c r="F393" s="688">
        <v>37</v>
      </c>
      <c r="G393" s="688" t="s">
        <v>2215</v>
      </c>
      <c r="H393" s="708" t="s">
        <v>738</v>
      </c>
      <c r="I393" s="679">
        <v>163151</v>
      </c>
      <c r="J393" s="679">
        <v>0</v>
      </c>
      <c r="K393" s="679">
        <v>0</v>
      </c>
      <c r="L393" s="679">
        <v>0</v>
      </c>
      <c r="M393" s="679">
        <v>0</v>
      </c>
      <c r="N393" s="679">
        <v>0</v>
      </c>
      <c r="O393" s="679">
        <v>163151</v>
      </c>
      <c r="P393" s="679">
        <v>0</v>
      </c>
      <c r="Q393" s="679">
        <v>0</v>
      </c>
      <c r="R393" s="697">
        <v>0</v>
      </c>
      <c r="S393" s="697">
        <v>0</v>
      </c>
      <c r="T393" s="697">
        <v>2.4629540170888502</v>
      </c>
      <c r="U393" s="688"/>
      <c r="V393" s="679">
        <v>1631510.02</v>
      </c>
      <c r="W393" s="688"/>
      <c r="X393" s="697">
        <v>0</v>
      </c>
      <c r="Y393" s="688"/>
      <c r="Z393" s="688"/>
      <c r="AA393" s="688"/>
      <c r="AB393" s="697" t="s">
        <v>1954</v>
      </c>
      <c r="AC393" s="835"/>
      <c r="AD393" s="688"/>
    </row>
    <row r="394" spans="1:30">
      <c r="A394" s="515">
        <v>17</v>
      </c>
      <c r="B394" s="515" t="s">
        <v>1003</v>
      </c>
      <c r="C394" s="688">
        <v>188</v>
      </c>
      <c r="D394" s="688" t="s">
        <v>1243</v>
      </c>
      <c r="E394" s="688" t="s">
        <v>1907</v>
      </c>
      <c r="F394" s="688">
        <v>37</v>
      </c>
      <c r="G394" s="688" t="s">
        <v>2215</v>
      </c>
      <c r="H394" s="708" t="s">
        <v>739</v>
      </c>
      <c r="I394" s="679">
        <v>37436</v>
      </c>
      <c r="J394" s="679">
        <v>0</v>
      </c>
      <c r="K394" s="679">
        <v>0</v>
      </c>
      <c r="L394" s="679">
        <v>0</v>
      </c>
      <c r="M394" s="679">
        <v>0</v>
      </c>
      <c r="N394" s="679">
        <v>0</v>
      </c>
      <c r="O394" s="679">
        <v>37436</v>
      </c>
      <c r="P394" s="679">
        <v>0</v>
      </c>
      <c r="Q394" s="679">
        <v>0</v>
      </c>
      <c r="R394" s="697">
        <v>0</v>
      </c>
      <c r="S394" s="697">
        <v>0</v>
      </c>
      <c r="T394" s="697">
        <v>1.4974400000000001</v>
      </c>
      <c r="U394" s="688"/>
      <c r="V394" s="679">
        <v>349728.15</v>
      </c>
      <c r="W394" s="688"/>
      <c r="X394" s="697">
        <v>0</v>
      </c>
      <c r="Y394" s="688"/>
      <c r="Z394" s="688"/>
      <c r="AA394" s="688"/>
      <c r="AB394" s="697" t="s">
        <v>1954</v>
      </c>
      <c r="AC394" s="835"/>
      <c r="AD394" s="688"/>
    </row>
    <row r="395" spans="1:30">
      <c r="A395" s="515">
        <v>17</v>
      </c>
      <c r="B395" s="515" t="s">
        <v>1003</v>
      </c>
      <c r="C395" s="688">
        <v>189</v>
      </c>
      <c r="D395" s="688" t="s">
        <v>1061</v>
      </c>
      <c r="E395" s="688" t="s">
        <v>1908</v>
      </c>
      <c r="F395" s="688">
        <v>37</v>
      </c>
      <c r="G395" s="688" t="s">
        <v>2215</v>
      </c>
      <c r="H395" s="708" t="s">
        <v>1062</v>
      </c>
      <c r="I395" s="679">
        <v>156102</v>
      </c>
      <c r="J395" s="679">
        <v>0</v>
      </c>
      <c r="K395" s="679">
        <v>0</v>
      </c>
      <c r="L395" s="679">
        <v>0</v>
      </c>
      <c r="M395" s="679">
        <v>0</v>
      </c>
      <c r="N395" s="679">
        <v>0</v>
      </c>
      <c r="O395" s="679">
        <v>156102</v>
      </c>
      <c r="P395" s="679">
        <v>0</v>
      </c>
      <c r="Q395" s="679">
        <v>0</v>
      </c>
      <c r="R395" s="697">
        <v>0</v>
      </c>
      <c r="S395" s="697">
        <v>0</v>
      </c>
      <c r="T395" s="697">
        <v>7.8051000000000004</v>
      </c>
      <c r="U395" s="688"/>
      <c r="V395" s="679">
        <v>2295979.0699999998</v>
      </c>
      <c r="W395" s="688"/>
      <c r="X395" s="697">
        <v>0</v>
      </c>
      <c r="Y395" s="688"/>
      <c r="Z395" s="688"/>
      <c r="AA395" s="688"/>
      <c r="AB395" s="697" t="s">
        <v>1954</v>
      </c>
      <c r="AC395" s="835"/>
      <c r="AD395" s="688"/>
    </row>
    <row r="396" spans="1:30">
      <c r="A396" s="515">
        <v>17</v>
      </c>
      <c r="B396" s="515" t="s">
        <v>931</v>
      </c>
      <c r="C396" s="688">
        <v>190</v>
      </c>
      <c r="D396" s="688" t="s">
        <v>1247</v>
      </c>
      <c r="E396" s="688" t="s">
        <v>1909</v>
      </c>
      <c r="F396" s="688">
        <v>37</v>
      </c>
      <c r="G396" s="688" t="s">
        <v>2215</v>
      </c>
      <c r="H396" s="708" t="s">
        <v>741</v>
      </c>
      <c r="I396" s="679">
        <v>19223</v>
      </c>
      <c r="J396" s="679">
        <v>0</v>
      </c>
      <c r="K396" s="679">
        <v>0</v>
      </c>
      <c r="L396" s="679">
        <v>0</v>
      </c>
      <c r="M396" s="679">
        <v>0</v>
      </c>
      <c r="N396" s="679">
        <v>0</v>
      </c>
      <c r="O396" s="679">
        <v>19223</v>
      </c>
      <c r="P396" s="679">
        <v>0</v>
      </c>
      <c r="Q396" s="679">
        <v>0</v>
      </c>
      <c r="R396" s="697">
        <v>0</v>
      </c>
      <c r="S396" s="697">
        <v>0</v>
      </c>
      <c r="T396" s="697">
        <v>1.97158974358974</v>
      </c>
      <c r="U396" s="688"/>
      <c r="V396" s="679">
        <v>216189.73</v>
      </c>
      <c r="W396" s="688"/>
      <c r="X396" s="697">
        <v>0</v>
      </c>
      <c r="Y396" s="688"/>
      <c r="Z396" s="688"/>
      <c r="AA396" s="688"/>
      <c r="AB396" s="697" t="s">
        <v>1954</v>
      </c>
      <c r="AC396" s="835"/>
      <c r="AD396" s="688"/>
    </row>
    <row r="397" spans="1:30">
      <c r="A397" s="515">
        <v>17</v>
      </c>
      <c r="B397" s="515" t="s">
        <v>931</v>
      </c>
      <c r="C397" s="688">
        <v>191</v>
      </c>
      <c r="D397" s="688" t="s">
        <v>1249</v>
      </c>
      <c r="E397" s="688" t="s">
        <v>1910</v>
      </c>
      <c r="F397" s="688">
        <v>37</v>
      </c>
      <c r="G397" s="688" t="s">
        <v>2215</v>
      </c>
      <c r="H397" s="708" t="s">
        <v>1250</v>
      </c>
      <c r="I397" s="679">
        <v>62553</v>
      </c>
      <c r="J397" s="679">
        <v>0</v>
      </c>
      <c r="K397" s="679">
        <v>0</v>
      </c>
      <c r="L397" s="679">
        <v>0</v>
      </c>
      <c r="M397" s="679">
        <v>0</v>
      </c>
      <c r="N397" s="679">
        <v>0</v>
      </c>
      <c r="O397" s="679">
        <v>62553</v>
      </c>
      <c r="P397" s="679">
        <v>0</v>
      </c>
      <c r="Q397" s="679">
        <v>0</v>
      </c>
      <c r="R397" s="697">
        <v>0</v>
      </c>
      <c r="S397" s="697">
        <v>0</v>
      </c>
      <c r="T397" s="697">
        <v>5.5716576111160503</v>
      </c>
      <c r="U397" s="688"/>
      <c r="V397" s="679">
        <v>569695.56000000006</v>
      </c>
      <c r="W397" s="688"/>
      <c r="X397" s="697">
        <v>0</v>
      </c>
      <c r="Y397" s="688"/>
      <c r="Z397" s="688"/>
      <c r="AA397" s="688"/>
      <c r="AB397" s="697" t="s">
        <v>1954</v>
      </c>
      <c r="AC397" s="835"/>
      <c r="AD397" s="688"/>
    </row>
    <row r="398" spans="1:30">
      <c r="A398" s="515">
        <v>17</v>
      </c>
      <c r="B398" s="515" t="s">
        <v>1012</v>
      </c>
      <c r="C398" s="688">
        <v>192</v>
      </c>
      <c r="D398" s="688" t="s">
        <v>1251</v>
      </c>
      <c r="E398" s="688" t="s">
        <v>1765</v>
      </c>
      <c r="F398" s="688">
        <v>37</v>
      </c>
      <c r="G398" s="688" t="s">
        <v>2215</v>
      </c>
      <c r="H398" s="708" t="s">
        <v>743</v>
      </c>
      <c r="I398" s="679">
        <v>169648</v>
      </c>
      <c r="J398" s="679">
        <v>0</v>
      </c>
      <c r="K398" s="679">
        <v>0</v>
      </c>
      <c r="L398" s="679">
        <v>0</v>
      </c>
      <c r="M398" s="679">
        <v>0</v>
      </c>
      <c r="N398" s="679">
        <v>0</v>
      </c>
      <c r="O398" s="679">
        <v>169648</v>
      </c>
      <c r="P398" s="679">
        <v>0</v>
      </c>
      <c r="Q398" s="679">
        <v>0</v>
      </c>
      <c r="R398" s="697">
        <v>0</v>
      </c>
      <c r="S398" s="697">
        <v>0</v>
      </c>
      <c r="T398" s="697">
        <v>1.5669409884821699</v>
      </c>
      <c r="U398" s="688"/>
      <c r="V398" s="679"/>
      <c r="W398" s="688"/>
      <c r="X398" s="697"/>
      <c r="Y398" s="688"/>
      <c r="Z398" s="688"/>
      <c r="AA398" s="688"/>
      <c r="AB398" s="697"/>
      <c r="AC398" s="835"/>
      <c r="AD398" s="688"/>
    </row>
    <row r="399" spans="1:30">
      <c r="A399" s="515">
        <v>17</v>
      </c>
      <c r="B399" s="515" t="s">
        <v>931</v>
      </c>
      <c r="C399" s="688">
        <v>193</v>
      </c>
      <c r="D399" s="688" t="s">
        <v>1253</v>
      </c>
      <c r="E399" s="688" t="s">
        <v>1911</v>
      </c>
      <c r="F399" s="688">
        <v>37</v>
      </c>
      <c r="G399" s="688" t="s">
        <v>2215</v>
      </c>
      <c r="H399" s="708" t="s">
        <v>746</v>
      </c>
      <c r="I399" s="679">
        <v>92360</v>
      </c>
      <c r="J399" s="679">
        <v>0</v>
      </c>
      <c r="K399" s="679">
        <v>0</v>
      </c>
      <c r="L399" s="679">
        <v>0</v>
      </c>
      <c r="M399" s="679">
        <v>0</v>
      </c>
      <c r="N399" s="679">
        <v>0</v>
      </c>
      <c r="O399" s="679">
        <v>92360</v>
      </c>
      <c r="P399" s="679">
        <v>0</v>
      </c>
      <c r="Q399" s="679">
        <v>0</v>
      </c>
      <c r="R399" s="697">
        <v>0</v>
      </c>
      <c r="S399" s="697">
        <v>0</v>
      </c>
      <c r="T399" s="697">
        <v>2.59087051959072</v>
      </c>
      <c r="U399" s="688"/>
      <c r="V399" s="679">
        <v>1200690.1000000001</v>
      </c>
      <c r="W399" s="688"/>
      <c r="X399" s="697">
        <v>0</v>
      </c>
      <c r="Y399" s="688"/>
      <c r="Z399" s="688"/>
      <c r="AA399" s="688"/>
      <c r="AB399" s="697" t="s">
        <v>1954</v>
      </c>
      <c r="AC399" s="835"/>
      <c r="AD399" s="688"/>
    </row>
    <row r="400" spans="1:30">
      <c r="A400" s="515">
        <v>17</v>
      </c>
      <c r="B400" s="515" t="s">
        <v>931</v>
      </c>
      <c r="C400" s="688">
        <v>194</v>
      </c>
      <c r="D400" s="688" t="s">
        <v>1394</v>
      </c>
      <c r="E400" s="688" t="s">
        <v>1912</v>
      </c>
      <c r="F400" s="688">
        <v>37</v>
      </c>
      <c r="G400" s="688" t="s">
        <v>2215</v>
      </c>
      <c r="H400" s="708" t="s">
        <v>1395</v>
      </c>
      <c r="I400" s="679">
        <v>321</v>
      </c>
      <c r="J400" s="679">
        <v>0</v>
      </c>
      <c r="K400" s="679">
        <v>0</v>
      </c>
      <c r="L400" s="679">
        <v>0</v>
      </c>
      <c r="M400" s="679">
        <v>0</v>
      </c>
      <c r="N400" s="679">
        <v>0</v>
      </c>
      <c r="O400" s="679">
        <v>321</v>
      </c>
      <c r="P400" s="679">
        <v>0</v>
      </c>
      <c r="Q400" s="679">
        <v>0</v>
      </c>
      <c r="R400" s="697">
        <v>0</v>
      </c>
      <c r="S400" s="697">
        <v>0</v>
      </c>
      <c r="T400" s="697">
        <v>4.0539414161263498E-4</v>
      </c>
      <c r="U400" s="688"/>
      <c r="V400" s="679">
        <v>496.06</v>
      </c>
      <c r="W400" s="688"/>
      <c r="X400" s="697">
        <v>0</v>
      </c>
      <c r="Y400" s="688"/>
      <c r="Z400" s="688"/>
      <c r="AA400" s="688"/>
      <c r="AB400" s="697" t="s">
        <v>1954</v>
      </c>
      <c r="AC400" s="835"/>
      <c r="AD400" s="688"/>
    </row>
    <row r="401" spans="1:30">
      <c r="A401" s="515">
        <v>17</v>
      </c>
      <c r="B401" s="515" t="s">
        <v>931</v>
      </c>
      <c r="C401" s="688">
        <v>195</v>
      </c>
      <c r="D401" s="688" t="s">
        <v>1256</v>
      </c>
      <c r="E401" s="688" t="s">
        <v>1913</v>
      </c>
      <c r="F401" s="688">
        <v>37</v>
      </c>
      <c r="G401" s="688" t="s">
        <v>2215</v>
      </c>
      <c r="H401" s="708" t="s">
        <v>748</v>
      </c>
      <c r="I401" s="679">
        <v>118221</v>
      </c>
      <c r="J401" s="679">
        <v>0</v>
      </c>
      <c r="K401" s="679">
        <v>0</v>
      </c>
      <c r="L401" s="679">
        <v>0</v>
      </c>
      <c r="M401" s="679">
        <v>0</v>
      </c>
      <c r="N401" s="679">
        <v>0</v>
      </c>
      <c r="O401" s="679">
        <v>118221</v>
      </c>
      <c r="P401" s="679">
        <v>0</v>
      </c>
      <c r="Q401" s="679">
        <v>0</v>
      </c>
      <c r="R401" s="697">
        <v>0</v>
      </c>
      <c r="S401" s="697">
        <v>0</v>
      </c>
      <c r="T401" s="697">
        <v>4.9258749999999996</v>
      </c>
      <c r="U401" s="688"/>
      <c r="V401" s="679">
        <v>1182217.94</v>
      </c>
      <c r="W401" s="688"/>
      <c r="X401" s="697">
        <v>0</v>
      </c>
      <c r="Y401" s="688"/>
      <c r="Z401" s="688"/>
      <c r="AA401" s="688"/>
      <c r="AB401" s="697" t="s">
        <v>1954</v>
      </c>
      <c r="AC401" s="835"/>
      <c r="AD401" s="688"/>
    </row>
    <row r="402" spans="1:30">
      <c r="A402" s="515">
        <v>17</v>
      </c>
      <c r="B402" s="515" t="s">
        <v>931</v>
      </c>
      <c r="C402" s="688">
        <v>196</v>
      </c>
      <c r="D402" s="688" t="s">
        <v>1347</v>
      </c>
      <c r="E402" s="688" t="s">
        <v>1914</v>
      </c>
      <c r="F402" s="688">
        <v>37</v>
      </c>
      <c r="G402" s="688" t="s">
        <v>2215</v>
      </c>
      <c r="H402" s="708" t="s">
        <v>825</v>
      </c>
      <c r="I402" s="679">
        <v>738590</v>
      </c>
      <c r="J402" s="679">
        <v>0</v>
      </c>
      <c r="K402" s="679">
        <v>0</v>
      </c>
      <c r="L402" s="679">
        <v>0</v>
      </c>
      <c r="M402" s="679">
        <v>0</v>
      </c>
      <c r="N402" s="679">
        <v>0</v>
      </c>
      <c r="O402" s="679">
        <v>738590</v>
      </c>
      <c r="P402" s="679">
        <v>0</v>
      </c>
      <c r="Q402" s="679">
        <v>0</v>
      </c>
      <c r="R402" s="697">
        <v>0</v>
      </c>
      <c r="S402" s="697">
        <v>0</v>
      </c>
      <c r="T402" s="697">
        <v>2.46196666666666</v>
      </c>
      <c r="U402" s="688"/>
      <c r="V402" s="679">
        <v>14777724.300000001</v>
      </c>
      <c r="W402" s="688"/>
      <c r="X402" s="697">
        <v>0</v>
      </c>
      <c r="Y402" s="688"/>
      <c r="Z402" s="688"/>
      <c r="AA402" s="688"/>
      <c r="AB402" s="697" t="s">
        <v>1954</v>
      </c>
      <c r="AC402" s="835"/>
      <c r="AD402" s="688"/>
    </row>
    <row r="403" spans="1:30">
      <c r="A403" s="515">
        <v>17</v>
      </c>
      <c r="B403" s="515" t="s">
        <v>894</v>
      </c>
      <c r="C403" s="688">
        <v>197</v>
      </c>
      <c r="D403" s="688" t="s">
        <v>1259</v>
      </c>
      <c r="E403" s="688" t="s">
        <v>1915</v>
      </c>
      <c r="F403" s="688">
        <v>37</v>
      </c>
      <c r="G403" s="688" t="s">
        <v>2215</v>
      </c>
      <c r="H403" s="708" t="s">
        <v>751</v>
      </c>
      <c r="I403" s="679">
        <v>121543</v>
      </c>
      <c r="J403" s="679">
        <v>0</v>
      </c>
      <c r="K403" s="679">
        <v>0</v>
      </c>
      <c r="L403" s="679">
        <v>0</v>
      </c>
      <c r="M403" s="679">
        <v>0</v>
      </c>
      <c r="N403" s="679">
        <v>0</v>
      </c>
      <c r="O403" s="679">
        <v>121543</v>
      </c>
      <c r="P403" s="679">
        <v>0</v>
      </c>
      <c r="Q403" s="679">
        <v>0</v>
      </c>
      <c r="R403" s="697">
        <v>0</v>
      </c>
      <c r="S403" s="697">
        <v>0</v>
      </c>
      <c r="T403" s="697">
        <v>3.9585396039603902</v>
      </c>
      <c r="U403" s="688"/>
      <c r="V403" s="679">
        <v>1304050.3700000001</v>
      </c>
      <c r="W403" s="688"/>
      <c r="X403" s="697">
        <v>0</v>
      </c>
      <c r="Y403" s="688"/>
      <c r="Z403" s="688"/>
      <c r="AA403" s="688"/>
      <c r="AB403" s="697" t="s">
        <v>1954</v>
      </c>
      <c r="AC403" s="835"/>
      <c r="AD403" s="688"/>
    </row>
    <row r="404" spans="1:30">
      <c r="A404" s="515">
        <v>17</v>
      </c>
      <c r="B404" s="515" t="s">
        <v>931</v>
      </c>
      <c r="C404" s="688">
        <v>198</v>
      </c>
      <c r="D404" s="688" t="s">
        <v>1138</v>
      </c>
      <c r="E404" s="688" t="s">
        <v>1700</v>
      </c>
      <c r="F404" s="688">
        <v>37</v>
      </c>
      <c r="G404" s="688" t="s">
        <v>2215</v>
      </c>
      <c r="H404" s="708" t="s">
        <v>681</v>
      </c>
      <c r="I404" s="679">
        <v>172406</v>
      </c>
      <c r="J404" s="679">
        <v>0</v>
      </c>
      <c r="K404" s="679">
        <v>0</v>
      </c>
      <c r="L404" s="679">
        <v>0</v>
      </c>
      <c r="M404" s="679">
        <v>0</v>
      </c>
      <c r="N404" s="679">
        <v>0</v>
      </c>
      <c r="O404" s="679">
        <v>172406</v>
      </c>
      <c r="P404" s="679">
        <v>0</v>
      </c>
      <c r="Q404" s="679">
        <v>0</v>
      </c>
      <c r="R404" s="697">
        <v>0</v>
      </c>
      <c r="S404" s="697">
        <v>0</v>
      </c>
      <c r="T404" s="697">
        <v>1.1708625642627599</v>
      </c>
      <c r="U404" s="688"/>
      <c r="V404" s="679"/>
      <c r="W404" s="688"/>
      <c r="X404" s="697"/>
      <c r="Y404" s="688"/>
      <c r="Z404" s="688"/>
      <c r="AA404" s="688"/>
      <c r="AB404" s="697"/>
      <c r="AC404" s="835"/>
      <c r="AD404" s="688"/>
    </row>
    <row r="405" spans="1:30">
      <c r="A405" s="515">
        <v>17</v>
      </c>
      <c r="B405" s="515" t="s">
        <v>931</v>
      </c>
      <c r="C405" s="688">
        <v>199</v>
      </c>
      <c r="D405" s="688" t="s">
        <v>1261</v>
      </c>
      <c r="E405" s="688" t="s">
        <v>1916</v>
      </c>
      <c r="F405" s="688">
        <v>37</v>
      </c>
      <c r="G405" s="688" t="s">
        <v>2215</v>
      </c>
      <c r="H405" s="708" t="s">
        <v>753</v>
      </c>
      <c r="I405" s="679">
        <v>159813</v>
      </c>
      <c r="J405" s="679">
        <v>0</v>
      </c>
      <c r="K405" s="679">
        <v>0</v>
      </c>
      <c r="L405" s="679">
        <v>0</v>
      </c>
      <c r="M405" s="679">
        <v>0</v>
      </c>
      <c r="N405" s="679">
        <v>0</v>
      </c>
      <c r="O405" s="679">
        <v>159813</v>
      </c>
      <c r="P405" s="679">
        <v>0</v>
      </c>
      <c r="Q405" s="679">
        <v>0</v>
      </c>
      <c r="R405" s="697">
        <v>0</v>
      </c>
      <c r="S405" s="697">
        <v>0</v>
      </c>
      <c r="T405" s="697">
        <v>1.3317749999999999</v>
      </c>
      <c r="U405" s="688"/>
      <c r="V405" s="679">
        <v>14272707.890000001</v>
      </c>
      <c r="W405" s="688"/>
      <c r="X405" s="697">
        <v>0</v>
      </c>
      <c r="Y405" s="688"/>
      <c r="Z405" s="688"/>
      <c r="AA405" s="688"/>
      <c r="AB405" s="697" t="s">
        <v>1954</v>
      </c>
      <c r="AC405" s="835"/>
      <c r="AD405" s="688"/>
    </row>
    <row r="406" spans="1:30">
      <c r="A406" s="515">
        <v>17</v>
      </c>
      <c r="B406" s="515" t="s">
        <v>1012</v>
      </c>
      <c r="C406" s="688">
        <v>200</v>
      </c>
      <c r="D406" s="688" t="s">
        <v>1263</v>
      </c>
      <c r="E406" s="688" t="s">
        <v>1917</v>
      </c>
      <c r="F406" s="688">
        <v>37</v>
      </c>
      <c r="G406" s="688" t="s">
        <v>2215</v>
      </c>
      <c r="H406" s="708" t="s">
        <v>755</v>
      </c>
      <c r="I406" s="679">
        <v>416</v>
      </c>
      <c r="J406" s="679">
        <v>0</v>
      </c>
      <c r="K406" s="679">
        <v>0</v>
      </c>
      <c r="L406" s="679">
        <v>0</v>
      </c>
      <c r="M406" s="679">
        <v>0</v>
      </c>
      <c r="N406" s="679">
        <v>0</v>
      </c>
      <c r="O406" s="679">
        <v>416</v>
      </c>
      <c r="P406" s="679">
        <v>0</v>
      </c>
      <c r="Q406" s="679">
        <v>0</v>
      </c>
      <c r="R406" s="697">
        <v>0</v>
      </c>
      <c r="S406" s="697">
        <v>0</v>
      </c>
      <c r="T406" s="697">
        <v>1.48571428571428E-2</v>
      </c>
      <c r="U406" s="688"/>
      <c r="V406" s="679">
        <v>554164.66</v>
      </c>
      <c r="W406" s="688"/>
      <c r="X406" s="697">
        <v>0</v>
      </c>
      <c r="Y406" s="688"/>
      <c r="Z406" s="688"/>
      <c r="AA406" s="688"/>
      <c r="AB406" s="697" t="s">
        <v>1954</v>
      </c>
      <c r="AC406" s="835"/>
      <c r="AD406" s="688"/>
    </row>
    <row r="407" spans="1:30">
      <c r="A407" s="515">
        <v>17</v>
      </c>
      <c r="B407" s="515" t="s">
        <v>931</v>
      </c>
      <c r="C407" s="688">
        <v>201</v>
      </c>
      <c r="D407" s="688" t="s">
        <v>1265</v>
      </c>
      <c r="E407" s="688" t="s">
        <v>1918</v>
      </c>
      <c r="F407" s="688">
        <v>37</v>
      </c>
      <c r="G407" s="688" t="s">
        <v>2215</v>
      </c>
      <c r="H407" s="708" t="s">
        <v>1266</v>
      </c>
      <c r="I407" s="679">
        <v>26452</v>
      </c>
      <c r="J407" s="679">
        <v>0</v>
      </c>
      <c r="K407" s="679">
        <v>0</v>
      </c>
      <c r="L407" s="679">
        <v>0</v>
      </c>
      <c r="M407" s="679">
        <v>0</v>
      </c>
      <c r="N407" s="679">
        <v>0</v>
      </c>
      <c r="O407" s="679">
        <v>26452</v>
      </c>
      <c r="P407" s="679">
        <v>0</v>
      </c>
      <c r="Q407" s="679">
        <v>0</v>
      </c>
      <c r="R407" s="697">
        <v>0</v>
      </c>
      <c r="S407" s="697">
        <v>0</v>
      </c>
      <c r="T407" s="697">
        <v>7.5577142857142796</v>
      </c>
      <c r="U407" s="688"/>
      <c r="V407" s="679">
        <v>369616.5</v>
      </c>
      <c r="W407" s="688"/>
      <c r="X407" s="697">
        <v>0</v>
      </c>
      <c r="Y407" s="688"/>
      <c r="Z407" s="688"/>
      <c r="AA407" s="688"/>
      <c r="AB407" s="697" t="s">
        <v>1954</v>
      </c>
      <c r="AC407" s="835"/>
      <c r="AD407" s="688"/>
    </row>
    <row r="408" spans="1:30">
      <c r="A408" s="515">
        <v>17</v>
      </c>
      <c r="B408" s="515" t="s">
        <v>986</v>
      </c>
      <c r="C408" s="688">
        <v>202</v>
      </c>
      <c r="D408" s="688" t="s">
        <v>1267</v>
      </c>
      <c r="E408" s="688" t="s">
        <v>1919</v>
      </c>
      <c r="F408" s="688">
        <v>37</v>
      </c>
      <c r="G408" s="688" t="s">
        <v>2215</v>
      </c>
      <c r="H408" s="708" t="s">
        <v>1268</v>
      </c>
      <c r="I408" s="679">
        <v>24629</v>
      </c>
      <c r="J408" s="679">
        <v>0</v>
      </c>
      <c r="K408" s="679">
        <v>0</v>
      </c>
      <c r="L408" s="679">
        <v>0</v>
      </c>
      <c r="M408" s="679">
        <v>0</v>
      </c>
      <c r="N408" s="679">
        <v>0</v>
      </c>
      <c r="O408" s="679">
        <v>24629</v>
      </c>
      <c r="P408" s="679">
        <v>0</v>
      </c>
      <c r="Q408" s="679">
        <v>0</v>
      </c>
      <c r="R408" s="697">
        <v>0</v>
      </c>
      <c r="S408" s="697">
        <v>0</v>
      </c>
      <c r="T408" s="697">
        <v>0</v>
      </c>
      <c r="U408" s="688"/>
      <c r="V408" s="679">
        <v>246295.41</v>
      </c>
      <c r="W408" s="688"/>
      <c r="X408" s="697">
        <v>0</v>
      </c>
      <c r="Y408" s="688"/>
      <c r="Z408" s="688"/>
      <c r="AA408" s="688"/>
      <c r="AB408" s="697" t="s">
        <v>1954</v>
      </c>
      <c r="AC408" s="835"/>
      <c r="AD408" s="688"/>
    </row>
    <row r="409" spans="1:30">
      <c r="A409" s="515">
        <v>17</v>
      </c>
      <c r="B409" s="515" t="s">
        <v>931</v>
      </c>
      <c r="C409" s="688">
        <v>203</v>
      </c>
      <c r="D409" s="688" t="s">
        <v>1269</v>
      </c>
      <c r="E409" s="688" t="s">
        <v>1920</v>
      </c>
      <c r="F409" s="688">
        <v>37</v>
      </c>
      <c r="G409" s="688" t="s">
        <v>2215</v>
      </c>
      <c r="H409" s="708" t="s">
        <v>1270</v>
      </c>
      <c r="I409" s="679">
        <v>70637</v>
      </c>
      <c r="J409" s="679">
        <v>0</v>
      </c>
      <c r="K409" s="679">
        <v>0</v>
      </c>
      <c r="L409" s="679">
        <v>0</v>
      </c>
      <c r="M409" s="679">
        <v>0</v>
      </c>
      <c r="N409" s="679">
        <v>0</v>
      </c>
      <c r="O409" s="679">
        <v>70637</v>
      </c>
      <c r="P409" s="679">
        <v>0</v>
      </c>
      <c r="Q409" s="679">
        <v>0</v>
      </c>
      <c r="R409" s="697">
        <v>0</v>
      </c>
      <c r="S409" s="697">
        <v>0</v>
      </c>
      <c r="T409" s="697">
        <v>3.6224102564102498</v>
      </c>
      <c r="U409" s="688"/>
      <c r="V409" s="679">
        <v>3057233.83</v>
      </c>
      <c r="W409" s="688"/>
      <c r="X409" s="697">
        <v>0</v>
      </c>
      <c r="Y409" s="688"/>
      <c r="Z409" s="688"/>
      <c r="AA409" s="688"/>
      <c r="AB409" s="697" t="s">
        <v>1954</v>
      </c>
      <c r="AC409" s="835"/>
      <c r="AD409" s="688"/>
    </row>
    <row r="410" spans="1:30">
      <c r="A410" s="515">
        <v>14</v>
      </c>
      <c r="B410" s="515" t="s">
        <v>924</v>
      </c>
      <c r="C410" s="688">
        <v>204</v>
      </c>
      <c r="D410" s="688" t="s">
        <v>1272</v>
      </c>
      <c r="E410" s="688" t="s">
        <v>1921</v>
      </c>
      <c r="F410" s="688">
        <v>37</v>
      </c>
      <c r="G410" s="688" t="s">
        <v>2215</v>
      </c>
      <c r="H410" s="708" t="s">
        <v>758</v>
      </c>
      <c r="I410" s="679">
        <v>136500</v>
      </c>
      <c r="J410" s="679">
        <v>0</v>
      </c>
      <c r="K410" s="679">
        <v>0</v>
      </c>
      <c r="L410" s="679">
        <v>0</v>
      </c>
      <c r="M410" s="679">
        <v>0</v>
      </c>
      <c r="N410" s="679">
        <v>0</v>
      </c>
      <c r="O410" s="679">
        <v>136500</v>
      </c>
      <c r="P410" s="679">
        <v>0</v>
      </c>
      <c r="Q410" s="679">
        <v>0</v>
      </c>
      <c r="R410" s="697">
        <v>0</v>
      </c>
      <c r="S410" s="697">
        <v>0</v>
      </c>
      <c r="T410" s="697">
        <v>2.8086419753086398</v>
      </c>
      <c r="U410" s="688"/>
      <c r="V410" s="679">
        <v>1878465.5</v>
      </c>
      <c r="W410" s="688"/>
      <c r="X410" s="697">
        <v>0</v>
      </c>
      <c r="Y410" s="688"/>
      <c r="Z410" s="688"/>
      <c r="AA410" s="688"/>
      <c r="AB410" s="697" t="s">
        <v>1954</v>
      </c>
      <c r="AC410" s="835"/>
      <c r="AD410" s="688"/>
    </row>
    <row r="411" spans="1:30" ht="30">
      <c r="A411" s="515">
        <v>17</v>
      </c>
      <c r="B411" s="515" t="s">
        <v>931</v>
      </c>
      <c r="C411" s="688">
        <v>205</v>
      </c>
      <c r="D411" s="491" t="s">
        <v>2286</v>
      </c>
      <c r="E411" s="688"/>
      <c r="F411" s="688">
        <v>37</v>
      </c>
      <c r="G411" s="688" t="s">
        <v>2215</v>
      </c>
      <c r="H411" s="708" t="s">
        <v>2287</v>
      </c>
      <c r="I411" s="679">
        <v>94868</v>
      </c>
      <c r="J411" s="679">
        <v>0</v>
      </c>
      <c r="K411" s="679">
        <v>0</v>
      </c>
      <c r="L411" s="679">
        <v>0</v>
      </c>
      <c r="M411" s="679">
        <v>0</v>
      </c>
      <c r="N411" s="679">
        <v>0</v>
      </c>
      <c r="O411" s="679">
        <v>94868</v>
      </c>
      <c r="P411" s="679">
        <v>0</v>
      </c>
      <c r="Q411" s="679">
        <v>0</v>
      </c>
      <c r="R411" s="697">
        <v>0</v>
      </c>
      <c r="S411" s="697">
        <v>0</v>
      </c>
      <c r="T411" s="697">
        <v>18.973600000000001</v>
      </c>
      <c r="U411" s="688"/>
      <c r="V411" s="679"/>
      <c r="W411" s="688"/>
      <c r="X411" s="697"/>
      <c r="Y411" s="688"/>
      <c r="Z411" s="688"/>
      <c r="AA411" s="688"/>
      <c r="AB411" s="697"/>
      <c r="AC411" s="835"/>
      <c r="AD411" s="688"/>
    </row>
    <row r="412" spans="1:30">
      <c r="A412" s="515">
        <v>17</v>
      </c>
      <c r="B412" s="515" t="s">
        <v>931</v>
      </c>
      <c r="C412" s="688">
        <v>206</v>
      </c>
      <c r="D412" s="688" t="s">
        <v>1063</v>
      </c>
      <c r="E412" s="688" t="s">
        <v>1922</v>
      </c>
      <c r="F412" s="688">
        <v>37</v>
      </c>
      <c r="G412" s="688" t="s">
        <v>2215</v>
      </c>
      <c r="H412" s="708" t="s">
        <v>1064</v>
      </c>
      <c r="I412" s="679">
        <v>26057</v>
      </c>
      <c r="J412" s="679">
        <v>0</v>
      </c>
      <c r="K412" s="679">
        <v>0</v>
      </c>
      <c r="L412" s="679">
        <v>0</v>
      </c>
      <c r="M412" s="679">
        <v>0</v>
      </c>
      <c r="N412" s="679">
        <v>0</v>
      </c>
      <c r="O412" s="679">
        <v>26057</v>
      </c>
      <c r="P412" s="679">
        <v>0</v>
      </c>
      <c r="Q412" s="679">
        <v>0</v>
      </c>
      <c r="R412" s="697">
        <v>0</v>
      </c>
      <c r="S412" s="697">
        <v>0</v>
      </c>
      <c r="T412" s="697">
        <v>5.2114000000000003</v>
      </c>
      <c r="U412" s="688"/>
      <c r="V412" s="679">
        <v>258159.45</v>
      </c>
      <c r="W412" s="688"/>
      <c r="X412" s="697">
        <v>0</v>
      </c>
      <c r="Y412" s="688"/>
      <c r="Z412" s="688"/>
      <c r="AA412" s="688"/>
      <c r="AB412" s="697" t="s">
        <v>1954</v>
      </c>
      <c r="AC412" s="835"/>
      <c r="AD412" s="688"/>
    </row>
    <row r="413" spans="1:30">
      <c r="A413" s="515">
        <v>17</v>
      </c>
      <c r="B413" s="515" t="s">
        <v>931</v>
      </c>
      <c r="C413" s="688">
        <v>207</v>
      </c>
      <c r="D413" s="688" t="s">
        <v>1273</v>
      </c>
      <c r="E413" s="688" t="s">
        <v>1923</v>
      </c>
      <c r="F413" s="688">
        <v>37</v>
      </c>
      <c r="G413" s="688" t="s">
        <v>2215</v>
      </c>
      <c r="H413" s="708" t="s">
        <v>1274</v>
      </c>
      <c r="I413" s="679">
        <v>306342</v>
      </c>
      <c r="J413" s="679">
        <v>0</v>
      </c>
      <c r="K413" s="679">
        <v>0</v>
      </c>
      <c r="L413" s="679">
        <v>0</v>
      </c>
      <c r="M413" s="679">
        <v>0</v>
      </c>
      <c r="N413" s="679">
        <v>0</v>
      </c>
      <c r="O413" s="679">
        <v>306342</v>
      </c>
      <c r="P413" s="679">
        <v>0</v>
      </c>
      <c r="Q413" s="679">
        <v>0</v>
      </c>
      <c r="R413" s="697">
        <v>0</v>
      </c>
      <c r="S413" s="697">
        <v>0</v>
      </c>
      <c r="T413" s="697">
        <v>6.8075999999999999</v>
      </c>
      <c r="U413" s="688"/>
      <c r="V413" s="679">
        <v>3340793.73</v>
      </c>
      <c r="W413" s="688"/>
      <c r="X413" s="697">
        <v>0</v>
      </c>
      <c r="Y413" s="688"/>
      <c r="Z413" s="688"/>
      <c r="AA413" s="688"/>
      <c r="AB413" s="697" t="s">
        <v>1954</v>
      </c>
      <c r="AC413" s="835"/>
      <c r="AD413" s="688"/>
    </row>
    <row r="414" spans="1:30">
      <c r="A414" s="515">
        <v>17</v>
      </c>
      <c r="B414" s="515" t="s">
        <v>894</v>
      </c>
      <c r="C414" s="688">
        <v>208</v>
      </c>
      <c r="D414" s="688" t="s">
        <v>1143</v>
      </c>
      <c r="E414" s="688" t="s">
        <v>1925</v>
      </c>
      <c r="F414" s="688">
        <v>37</v>
      </c>
      <c r="G414" s="688" t="s">
        <v>2215</v>
      </c>
      <c r="H414" s="708" t="s">
        <v>685</v>
      </c>
      <c r="I414" s="679">
        <v>58618</v>
      </c>
      <c r="J414" s="679">
        <v>0</v>
      </c>
      <c r="K414" s="679">
        <v>0</v>
      </c>
      <c r="L414" s="679">
        <v>0</v>
      </c>
      <c r="M414" s="679">
        <v>0</v>
      </c>
      <c r="N414" s="679">
        <v>0</v>
      </c>
      <c r="O414" s="679">
        <v>58618</v>
      </c>
      <c r="P414" s="679">
        <v>0</v>
      </c>
      <c r="Q414" s="679">
        <v>0</v>
      </c>
      <c r="R414" s="697">
        <v>0</v>
      </c>
      <c r="S414" s="697">
        <v>0</v>
      </c>
      <c r="T414" s="697">
        <v>2.6644545454545399</v>
      </c>
      <c r="U414" s="688"/>
      <c r="V414" s="679">
        <v>1979125.45</v>
      </c>
      <c r="W414" s="688"/>
      <c r="X414" s="697">
        <v>0</v>
      </c>
      <c r="Y414" s="688"/>
      <c r="Z414" s="688"/>
      <c r="AA414" s="688"/>
      <c r="AB414" s="697" t="s">
        <v>1954</v>
      </c>
      <c r="AC414" s="835"/>
      <c r="AD414" s="688"/>
    </row>
    <row r="415" spans="1:30">
      <c r="A415" s="515">
        <v>17</v>
      </c>
      <c r="B415" s="515" t="s">
        <v>931</v>
      </c>
      <c r="C415" s="688">
        <v>209</v>
      </c>
      <c r="D415" s="688" t="s">
        <v>1051</v>
      </c>
      <c r="E415" s="688" t="s">
        <v>1926</v>
      </c>
      <c r="F415" s="688">
        <v>37</v>
      </c>
      <c r="G415" s="688" t="s">
        <v>2215</v>
      </c>
      <c r="H415" s="708" t="s">
        <v>1052</v>
      </c>
      <c r="I415" s="679">
        <v>103848</v>
      </c>
      <c r="J415" s="679">
        <v>0</v>
      </c>
      <c r="K415" s="679">
        <v>0</v>
      </c>
      <c r="L415" s="679">
        <v>0</v>
      </c>
      <c r="M415" s="679">
        <v>0</v>
      </c>
      <c r="N415" s="679">
        <v>0</v>
      </c>
      <c r="O415" s="679">
        <v>103848</v>
      </c>
      <c r="P415" s="679">
        <v>0</v>
      </c>
      <c r="Q415" s="679">
        <v>0</v>
      </c>
      <c r="R415" s="697">
        <v>0</v>
      </c>
      <c r="S415" s="697">
        <v>0</v>
      </c>
      <c r="T415" s="697">
        <v>0</v>
      </c>
      <c r="U415" s="688"/>
      <c r="V415" s="679">
        <v>906895.15</v>
      </c>
      <c r="W415" s="688"/>
      <c r="X415" s="697">
        <v>0</v>
      </c>
      <c r="Y415" s="688"/>
      <c r="Z415" s="688"/>
      <c r="AA415" s="688"/>
      <c r="AB415" s="697" t="s">
        <v>1954</v>
      </c>
      <c r="AC415" s="835"/>
      <c r="AD415" s="688"/>
    </row>
    <row r="416" spans="1:30">
      <c r="A416" s="515">
        <v>17</v>
      </c>
      <c r="B416" s="515" t="s">
        <v>931</v>
      </c>
      <c r="C416" s="688">
        <v>210</v>
      </c>
      <c r="D416" s="688" t="s">
        <v>1279</v>
      </c>
      <c r="E416" s="688" t="s">
        <v>1927</v>
      </c>
      <c r="F416" s="688">
        <v>37</v>
      </c>
      <c r="G416" s="688" t="s">
        <v>2215</v>
      </c>
      <c r="H416" s="708" t="s">
        <v>1280</v>
      </c>
      <c r="I416" s="679">
        <v>229970</v>
      </c>
      <c r="J416" s="679">
        <v>0</v>
      </c>
      <c r="K416" s="679">
        <v>0</v>
      </c>
      <c r="L416" s="679">
        <v>0</v>
      </c>
      <c r="M416" s="679">
        <v>0</v>
      </c>
      <c r="N416" s="679">
        <v>0</v>
      </c>
      <c r="O416" s="679">
        <v>229970</v>
      </c>
      <c r="P416" s="679">
        <v>0</v>
      </c>
      <c r="Q416" s="679">
        <v>0</v>
      </c>
      <c r="R416" s="697">
        <v>0</v>
      </c>
      <c r="S416" s="697">
        <v>0</v>
      </c>
      <c r="T416" s="697">
        <v>2.6363031914893602</v>
      </c>
      <c r="U416" s="688"/>
      <c r="V416" s="679">
        <v>3934118.87</v>
      </c>
      <c r="W416" s="688"/>
      <c r="X416" s="697">
        <v>0</v>
      </c>
      <c r="Y416" s="688"/>
      <c r="Z416" s="688"/>
      <c r="AA416" s="688"/>
      <c r="AB416" s="697" t="s">
        <v>1954</v>
      </c>
      <c r="AC416" s="835"/>
      <c r="AD416" s="688"/>
    </row>
    <row r="417" spans="1:30">
      <c r="A417" s="515">
        <v>17</v>
      </c>
      <c r="B417" s="515" t="s">
        <v>931</v>
      </c>
      <c r="C417" s="688">
        <v>211</v>
      </c>
      <c r="D417" s="688" t="s">
        <v>1040</v>
      </c>
      <c r="E417" s="688" t="s">
        <v>1928</v>
      </c>
      <c r="F417" s="688">
        <v>37</v>
      </c>
      <c r="G417" s="688" t="s">
        <v>2215</v>
      </c>
      <c r="H417" s="708" t="s">
        <v>1041</v>
      </c>
      <c r="I417" s="679">
        <v>147</v>
      </c>
      <c r="J417" s="679">
        <v>0</v>
      </c>
      <c r="K417" s="679">
        <v>0</v>
      </c>
      <c r="L417" s="679">
        <v>0</v>
      </c>
      <c r="M417" s="679">
        <v>0</v>
      </c>
      <c r="N417" s="679">
        <v>0</v>
      </c>
      <c r="O417" s="679">
        <v>147</v>
      </c>
      <c r="P417" s="679">
        <v>0</v>
      </c>
      <c r="Q417" s="679">
        <v>0</v>
      </c>
      <c r="R417" s="697">
        <v>0</v>
      </c>
      <c r="S417" s="697">
        <v>0</v>
      </c>
      <c r="T417" s="697">
        <v>8.5465116279069705E-4</v>
      </c>
      <c r="U417" s="688"/>
      <c r="V417" s="679">
        <v>6221.76</v>
      </c>
      <c r="W417" s="688"/>
      <c r="X417" s="697">
        <v>0</v>
      </c>
      <c r="Y417" s="688"/>
      <c r="Z417" s="688"/>
      <c r="AA417" s="688"/>
      <c r="AB417" s="697" t="s">
        <v>1954</v>
      </c>
      <c r="AC417" s="835"/>
      <c r="AD417" s="688"/>
    </row>
    <row r="418" spans="1:30">
      <c r="A418" s="515">
        <v>17</v>
      </c>
      <c r="B418" s="515" t="s">
        <v>931</v>
      </c>
      <c r="C418" s="688">
        <v>212</v>
      </c>
      <c r="D418" s="688" t="s">
        <v>1054</v>
      </c>
      <c r="E418" s="688" t="s">
        <v>1929</v>
      </c>
      <c r="F418" s="688">
        <v>37</v>
      </c>
      <c r="G418" s="688" t="s">
        <v>2215</v>
      </c>
      <c r="H418" s="708" t="s">
        <v>1055</v>
      </c>
      <c r="I418" s="679">
        <v>29998</v>
      </c>
      <c r="J418" s="679">
        <v>0</v>
      </c>
      <c r="K418" s="679">
        <v>0</v>
      </c>
      <c r="L418" s="679">
        <v>0</v>
      </c>
      <c r="M418" s="679">
        <v>0</v>
      </c>
      <c r="N418" s="679">
        <v>0</v>
      </c>
      <c r="O418" s="679">
        <v>29998</v>
      </c>
      <c r="P418" s="679">
        <v>0</v>
      </c>
      <c r="Q418" s="679">
        <v>0</v>
      </c>
      <c r="R418" s="697">
        <v>0</v>
      </c>
      <c r="S418" s="697">
        <v>0</v>
      </c>
      <c r="T418" s="697">
        <v>0</v>
      </c>
      <c r="U418" s="688"/>
      <c r="V418" s="679">
        <v>2490.0500000000002</v>
      </c>
      <c r="W418" s="688"/>
      <c r="X418" s="697">
        <v>0</v>
      </c>
      <c r="Y418" s="688"/>
      <c r="Z418" s="688"/>
      <c r="AA418" s="688"/>
      <c r="AB418" s="697" t="s">
        <v>1954</v>
      </c>
      <c r="AC418" s="835"/>
      <c r="AD418" s="688"/>
    </row>
    <row r="419" spans="1:30">
      <c r="A419" s="515">
        <v>17</v>
      </c>
      <c r="B419" s="515" t="s">
        <v>899</v>
      </c>
      <c r="C419" s="688">
        <v>213</v>
      </c>
      <c r="D419" s="491" t="s">
        <v>2288</v>
      </c>
      <c r="E419" s="688"/>
      <c r="F419" s="688">
        <v>37</v>
      </c>
      <c r="G419" s="688" t="s">
        <v>2215</v>
      </c>
      <c r="H419" s="708" t="s">
        <v>2289</v>
      </c>
      <c r="I419" s="679">
        <v>5350</v>
      </c>
      <c r="J419" s="679">
        <v>0</v>
      </c>
      <c r="K419" s="679">
        <v>0</v>
      </c>
      <c r="L419" s="679">
        <v>0</v>
      </c>
      <c r="M419" s="679">
        <v>0</v>
      </c>
      <c r="N419" s="679">
        <v>0</v>
      </c>
      <c r="O419" s="679">
        <v>5350</v>
      </c>
      <c r="P419" s="679">
        <v>0</v>
      </c>
      <c r="Q419" s="679">
        <v>0</v>
      </c>
      <c r="R419" s="697">
        <v>0</v>
      </c>
      <c r="S419" s="697">
        <v>0</v>
      </c>
      <c r="T419" s="697">
        <v>1.07</v>
      </c>
      <c r="U419" s="688"/>
      <c r="V419" s="679"/>
      <c r="W419" s="688"/>
      <c r="X419" s="697"/>
      <c r="Y419" s="688"/>
      <c r="Z419" s="688"/>
      <c r="AA419" s="688"/>
      <c r="AB419" s="697"/>
      <c r="AC419" s="835"/>
      <c r="AD419" s="688"/>
    </row>
    <row r="420" spans="1:30">
      <c r="A420" s="515">
        <v>17</v>
      </c>
      <c r="B420" s="515" t="s">
        <v>931</v>
      </c>
      <c r="C420" s="688">
        <v>214</v>
      </c>
      <c r="D420" s="688" t="s">
        <v>1077</v>
      </c>
      <c r="E420" s="688" t="s">
        <v>1930</v>
      </c>
      <c r="F420" s="688">
        <v>37</v>
      </c>
      <c r="G420" s="688" t="s">
        <v>2215</v>
      </c>
      <c r="H420" s="708" t="s">
        <v>1078</v>
      </c>
      <c r="I420" s="679">
        <v>443845</v>
      </c>
      <c r="J420" s="679">
        <v>0</v>
      </c>
      <c r="K420" s="679">
        <v>0</v>
      </c>
      <c r="L420" s="679">
        <v>0</v>
      </c>
      <c r="M420" s="679">
        <v>0</v>
      </c>
      <c r="N420" s="679">
        <v>0</v>
      </c>
      <c r="O420" s="679">
        <v>443845</v>
      </c>
      <c r="P420" s="679">
        <v>0</v>
      </c>
      <c r="Q420" s="679">
        <v>0</v>
      </c>
      <c r="R420" s="697">
        <v>0</v>
      </c>
      <c r="S420" s="697">
        <v>0</v>
      </c>
      <c r="T420" s="697">
        <v>0</v>
      </c>
      <c r="U420" s="688"/>
      <c r="V420" s="679">
        <v>2862891.98</v>
      </c>
      <c r="W420" s="688"/>
      <c r="X420" s="697">
        <v>0</v>
      </c>
      <c r="Y420" s="688"/>
      <c r="Z420" s="688"/>
      <c r="AA420" s="688"/>
      <c r="AB420" s="697" t="s">
        <v>1954</v>
      </c>
      <c r="AC420" s="835"/>
      <c r="AD420" s="688"/>
    </row>
    <row r="421" spans="1:30">
      <c r="A421" s="515">
        <v>17</v>
      </c>
      <c r="B421" s="515" t="s">
        <v>931</v>
      </c>
      <c r="C421" s="688">
        <v>215</v>
      </c>
      <c r="D421" s="688" t="s">
        <v>1281</v>
      </c>
      <c r="E421" s="688" t="s">
        <v>1931</v>
      </c>
      <c r="F421" s="688">
        <v>37</v>
      </c>
      <c r="G421" s="688" t="s">
        <v>2215</v>
      </c>
      <c r="H421" s="708" t="s">
        <v>1282</v>
      </c>
      <c r="I421" s="679">
        <v>56155</v>
      </c>
      <c r="J421" s="679">
        <v>0</v>
      </c>
      <c r="K421" s="679">
        <v>0</v>
      </c>
      <c r="L421" s="679">
        <v>0</v>
      </c>
      <c r="M421" s="679">
        <v>0</v>
      </c>
      <c r="N421" s="679">
        <v>0</v>
      </c>
      <c r="O421" s="679">
        <v>56155</v>
      </c>
      <c r="P421" s="679">
        <v>0</v>
      </c>
      <c r="Q421" s="679">
        <v>0</v>
      </c>
      <c r="R421" s="697">
        <v>0</v>
      </c>
      <c r="S421" s="697">
        <v>0</v>
      </c>
      <c r="T421" s="697">
        <v>0</v>
      </c>
      <c r="U421" s="688"/>
      <c r="V421" s="679">
        <v>597533.82999999996</v>
      </c>
      <c r="W421" s="688"/>
      <c r="X421" s="697">
        <v>0</v>
      </c>
      <c r="Y421" s="688"/>
      <c r="Z421" s="688"/>
      <c r="AA421" s="688"/>
      <c r="AB421" s="697" t="s">
        <v>1954</v>
      </c>
      <c r="AC421" s="835"/>
      <c r="AD421" s="688"/>
    </row>
    <row r="422" spans="1:30">
      <c r="A422" s="515">
        <v>17</v>
      </c>
      <c r="B422" s="515" t="s">
        <v>924</v>
      </c>
      <c r="C422" s="688">
        <v>216</v>
      </c>
      <c r="D422" s="688" t="s">
        <v>1099</v>
      </c>
      <c r="E422" s="688" t="s">
        <v>1932</v>
      </c>
      <c r="F422" s="688">
        <v>37</v>
      </c>
      <c r="G422" s="688" t="s">
        <v>2215</v>
      </c>
      <c r="H422" s="708" t="s">
        <v>1100</v>
      </c>
      <c r="I422" s="679">
        <v>108468</v>
      </c>
      <c r="J422" s="679">
        <v>0</v>
      </c>
      <c r="K422" s="679">
        <v>0</v>
      </c>
      <c r="L422" s="679">
        <v>0</v>
      </c>
      <c r="M422" s="679">
        <v>0</v>
      </c>
      <c r="N422" s="679">
        <v>0</v>
      </c>
      <c r="O422" s="679">
        <v>108468</v>
      </c>
      <c r="P422" s="679">
        <v>0</v>
      </c>
      <c r="Q422" s="679">
        <v>0</v>
      </c>
      <c r="R422" s="697">
        <v>0</v>
      </c>
      <c r="S422" s="697">
        <v>0</v>
      </c>
      <c r="T422" s="697">
        <v>0</v>
      </c>
      <c r="U422" s="688"/>
      <c r="V422" s="679">
        <v>1078895.54</v>
      </c>
      <c r="W422" s="688"/>
      <c r="X422" s="697">
        <v>0</v>
      </c>
      <c r="Y422" s="688"/>
      <c r="Z422" s="688"/>
      <c r="AA422" s="688"/>
      <c r="AB422" s="697" t="s">
        <v>1954</v>
      </c>
      <c r="AC422" s="835"/>
      <c r="AD422" s="688"/>
    </row>
    <row r="423" spans="1:30">
      <c r="A423" s="515">
        <v>17</v>
      </c>
      <c r="B423" s="515" t="s">
        <v>878</v>
      </c>
      <c r="C423" s="688">
        <v>217</v>
      </c>
      <c r="D423" s="688" t="s">
        <v>1283</v>
      </c>
      <c r="E423" s="688" t="s">
        <v>1933</v>
      </c>
      <c r="F423" s="688">
        <v>37</v>
      </c>
      <c r="G423" s="688" t="s">
        <v>2215</v>
      </c>
      <c r="H423" s="708" t="s">
        <v>760</v>
      </c>
      <c r="I423" s="679">
        <v>149</v>
      </c>
      <c r="J423" s="679">
        <v>0</v>
      </c>
      <c r="K423" s="679">
        <v>0</v>
      </c>
      <c r="L423" s="679">
        <v>0</v>
      </c>
      <c r="M423" s="679">
        <v>0</v>
      </c>
      <c r="N423" s="679">
        <v>0</v>
      </c>
      <c r="O423" s="679">
        <v>149</v>
      </c>
      <c r="P423" s="679">
        <v>0</v>
      </c>
      <c r="Q423" s="679">
        <v>0</v>
      </c>
      <c r="R423" s="697">
        <v>0</v>
      </c>
      <c r="S423" s="697">
        <v>0</v>
      </c>
      <c r="T423" s="697">
        <v>1.24166666666666E-3</v>
      </c>
      <c r="U423" s="688"/>
      <c r="V423" s="679">
        <v>731497.35</v>
      </c>
      <c r="W423" s="688"/>
      <c r="X423" s="697">
        <v>0</v>
      </c>
      <c r="Y423" s="688"/>
      <c r="Z423" s="688"/>
      <c r="AA423" s="688"/>
      <c r="AB423" s="697" t="s">
        <v>1954</v>
      </c>
      <c r="AC423" s="835"/>
      <c r="AD423" s="688"/>
    </row>
    <row r="424" spans="1:30">
      <c r="A424" s="515">
        <v>17</v>
      </c>
      <c r="B424" s="515" t="s">
        <v>986</v>
      </c>
      <c r="C424" s="688">
        <v>218</v>
      </c>
      <c r="D424" s="688" t="s">
        <v>1066</v>
      </c>
      <c r="E424" s="688" t="s">
        <v>1934</v>
      </c>
      <c r="F424" s="688">
        <v>37</v>
      </c>
      <c r="G424" s="688" t="s">
        <v>2215</v>
      </c>
      <c r="H424" s="708" t="s">
        <v>1067</v>
      </c>
      <c r="I424" s="679">
        <v>19716</v>
      </c>
      <c r="J424" s="679">
        <v>0</v>
      </c>
      <c r="K424" s="679">
        <v>0</v>
      </c>
      <c r="L424" s="679">
        <v>0</v>
      </c>
      <c r="M424" s="679">
        <v>0</v>
      </c>
      <c r="N424" s="679">
        <v>0</v>
      </c>
      <c r="O424" s="679">
        <v>19716</v>
      </c>
      <c r="P424" s="679">
        <v>0</v>
      </c>
      <c r="Q424" s="679">
        <v>0</v>
      </c>
      <c r="R424" s="697">
        <v>0</v>
      </c>
      <c r="S424" s="697">
        <v>0</v>
      </c>
      <c r="T424" s="697">
        <v>1.3144</v>
      </c>
      <c r="U424" s="688"/>
      <c r="V424" s="679">
        <v>335813.93</v>
      </c>
      <c r="W424" s="688"/>
      <c r="X424" s="697">
        <v>0</v>
      </c>
      <c r="Y424" s="688"/>
      <c r="Z424" s="688"/>
      <c r="AA424" s="688"/>
      <c r="AB424" s="697" t="s">
        <v>1954</v>
      </c>
      <c r="AC424" s="835"/>
      <c r="AD424" s="688"/>
    </row>
    <row r="425" spans="1:30">
      <c r="A425" s="515">
        <v>17</v>
      </c>
      <c r="B425" s="515" t="s">
        <v>889</v>
      </c>
      <c r="C425" s="688">
        <v>219</v>
      </c>
      <c r="D425" s="688" t="s">
        <v>1102</v>
      </c>
      <c r="E425" s="688" t="s">
        <v>1935</v>
      </c>
      <c r="F425" s="688">
        <v>37</v>
      </c>
      <c r="G425" s="688" t="s">
        <v>2215</v>
      </c>
      <c r="H425" s="708" t="s">
        <v>1103</v>
      </c>
      <c r="I425" s="679">
        <v>26</v>
      </c>
      <c r="J425" s="679">
        <v>0</v>
      </c>
      <c r="K425" s="679">
        <v>0</v>
      </c>
      <c r="L425" s="679">
        <v>0</v>
      </c>
      <c r="M425" s="679">
        <v>0</v>
      </c>
      <c r="N425" s="679">
        <v>0</v>
      </c>
      <c r="O425" s="679">
        <v>26</v>
      </c>
      <c r="P425" s="679">
        <v>0</v>
      </c>
      <c r="Q425" s="679">
        <v>0</v>
      </c>
      <c r="R425" s="697">
        <v>0</v>
      </c>
      <c r="S425" s="697">
        <v>0</v>
      </c>
      <c r="T425" s="697">
        <v>5.1976090998140801E-4</v>
      </c>
      <c r="U425" s="688"/>
      <c r="V425" s="679">
        <v>2658.22</v>
      </c>
      <c r="W425" s="688"/>
      <c r="X425" s="697">
        <v>0</v>
      </c>
      <c r="Y425" s="688"/>
      <c r="Z425" s="688"/>
      <c r="AA425" s="688"/>
      <c r="AB425" s="697" t="s">
        <v>1954</v>
      </c>
      <c r="AC425" s="835"/>
      <c r="AD425" s="688"/>
    </row>
    <row r="426" spans="1:30">
      <c r="A426" s="515">
        <v>17</v>
      </c>
      <c r="B426" s="515" t="s">
        <v>889</v>
      </c>
      <c r="C426" s="688">
        <v>220</v>
      </c>
      <c r="D426" s="688" t="s">
        <v>1125</v>
      </c>
      <c r="E426" s="688" t="s">
        <v>1936</v>
      </c>
      <c r="F426" s="688">
        <v>37</v>
      </c>
      <c r="G426" s="688" t="s">
        <v>2215</v>
      </c>
      <c r="H426" s="708" t="s">
        <v>671</v>
      </c>
      <c r="I426" s="679">
        <v>56155</v>
      </c>
      <c r="J426" s="679">
        <v>0</v>
      </c>
      <c r="K426" s="679">
        <v>0</v>
      </c>
      <c r="L426" s="679">
        <v>0</v>
      </c>
      <c r="M426" s="679">
        <v>0</v>
      </c>
      <c r="N426" s="679">
        <v>0</v>
      </c>
      <c r="O426" s="679">
        <v>56155</v>
      </c>
      <c r="P426" s="679">
        <v>0</v>
      </c>
      <c r="Q426" s="679">
        <v>0</v>
      </c>
      <c r="R426" s="697">
        <v>0</v>
      </c>
      <c r="S426" s="697">
        <v>0</v>
      </c>
      <c r="T426" s="697">
        <v>1.4974666666666601</v>
      </c>
      <c r="U426" s="688"/>
      <c r="V426" s="679">
        <v>561553.52</v>
      </c>
      <c r="W426" s="688"/>
      <c r="X426" s="697">
        <v>0</v>
      </c>
      <c r="Y426" s="688"/>
      <c r="Z426" s="688"/>
      <c r="AA426" s="688"/>
      <c r="AB426" s="697" t="s">
        <v>1954</v>
      </c>
      <c r="AC426" s="835"/>
      <c r="AD426" s="688"/>
    </row>
    <row r="427" spans="1:30">
      <c r="A427" s="515">
        <v>17</v>
      </c>
      <c r="B427" s="515" t="s">
        <v>1089</v>
      </c>
      <c r="C427" s="688">
        <v>221</v>
      </c>
      <c r="D427" s="688" t="s">
        <v>1126</v>
      </c>
      <c r="E427" s="688" t="s">
        <v>1687</v>
      </c>
      <c r="F427" s="688">
        <v>37</v>
      </c>
      <c r="G427" s="688" t="s">
        <v>2215</v>
      </c>
      <c r="H427" s="708" t="s">
        <v>672</v>
      </c>
      <c r="I427" s="679">
        <v>482</v>
      </c>
      <c r="J427" s="679">
        <v>0</v>
      </c>
      <c r="K427" s="679">
        <v>0</v>
      </c>
      <c r="L427" s="679">
        <v>0</v>
      </c>
      <c r="M427" s="679">
        <v>0</v>
      </c>
      <c r="N427" s="679">
        <v>0</v>
      </c>
      <c r="O427" s="679">
        <v>482</v>
      </c>
      <c r="P427" s="679">
        <v>0</v>
      </c>
      <c r="Q427" s="679">
        <v>0</v>
      </c>
      <c r="R427" s="697">
        <v>0</v>
      </c>
      <c r="S427" s="697">
        <v>0</v>
      </c>
      <c r="T427" s="697">
        <v>1.86604723190089E-2</v>
      </c>
      <c r="U427" s="688"/>
      <c r="V427" s="679"/>
      <c r="W427" s="688"/>
      <c r="X427" s="697"/>
      <c r="Y427" s="688"/>
      <c r="Z427" s="688"/>
      <c r="AA427" s="688"/>
      <c r="AB427" s="697"/>
      <c r="AC427" s="835"/>
      <c r="AD427" s="688"/>
    </row>
    <row r="428" spans="1:30">
      <c r="A428" s="515">
        <v>17</v>
      </c>
      <c r="B428" s="515" t="s">
        <v>931</v>
      </c>
      <c r="C428" s="688">
        <v>222</v>
      </c>
      <c r="D428" s="688" t="s">
        <v>1288</v>
      </c>
      <c r="E428" s="688" t="s">
        <v>1937</v>
      </c>
      <c r="F428" s="688">
        <v>37</v>
      </c>
      <c r="G428" s="688" t="s">
        <v>2215</v>
      </c>
      <c r="H428" s="708" t="s">
        <v>767</v>
      </c>
      <c r="I428" s="679">
        <v>358212</v>
      </c>
      <c r="J428" s="679">
        <v>0</v>
      </c>
      <c r="K428" s="679">
        <v>0</v>
      </c>
      <c r="L428" s="679">
        <v>0</v>
      </c>
      <c r="M428" s="679">
        <v>0</v>
      </c>
      <c r="N428" s="679">
        <v>0</v>
      </c>
      <c r="O428" s="679">
        <v>358212</v>
      </c>
      <c r="P428" s="679">
        <v>0</v>
      </c>
      <c r="Q428" s="679">
        <v>0</v>
      </c>
      <c r="R428" s="697">
        <v>0</v>
      </c>
      <c r="S428" s="697">
        <v>0</v>
      </c>
      <c r="T428" s="697">
        <v>4.8407027027026999</v>
      </c>
      <c r="U428" s="688"/>
      <c r="V428" s="679">
        <v>3554906.21</v>
      </c>
      <c r="W428" s="688"/>
      <c r="X428" s="697">
        <v>0</v>
      </c>
      <c r="Y428" s="688"/>
      <c r="Z428" s="688"/>
      <c r="AA428" s="688"/>
      <c r="AB428" s="697" t="s">
        <v>1954</v>
      </c>
      <c r="AC428" s="835"/>
      <c r="AD428" s="688"/>
    </row>
    <row r="429" spans="1:30">
      <c r="A429" s="515">
        <v>17</v>
      </c>
      <c r="B429" s="515" t="s">
        <v>919</v>
      </c>
      <c r="C429" s="688">
        <v>223</v>
      </c>
      <c r="D429" s="688" t="s">
        <v>1290</v>
      </c>
      <c r="E429" s="688" t="s">
        <v>1938</v>
      </c>
      <c r="F429" s="688">
        <v>37</v>
      </c>
      <c r="G429" s="688" t="s">
        <v>2215</v>
      </c>
      <c r="H429" s="708" t="s">
        <v>1291</v>
      </c>
      <c r="I429" s="679">
        <v>162160</v>
      </c>
      <c r="J429" s="679">
        <v>0</v>
      </c>
      <c r="K429" s="679">
        <v>0</v>
      </c>
      <c r="L429" s="679">
        <v>0</v>
      </c>
      <c r="M429" s="679">
        <v>0</v>
      </c>
      <c r="N429" s="679">
        <v>0</v>
      </c>
      <c r="O429" s="679">
        <v>162160</v>
      </c>
      <c r="P429" s="679">
        <v>0</v>
      </c>
      <c r="Q429" s="679">
        <v>0</v>
      </c>
      <c r="R429" s="697">
        <v>0</v>
      </c>
      <c r="S429" s="697">
        <v>0</v>
      </c>
      <c r="T429" s="697">
        <v>3.76783307774524</v>
      </c>
      <c r="U429" s="688"/>
      <c r="V429" s="679">
        <v>1640819.99</v>
      </c>
      <c r="W429" s="688"/>
      <c r="X429" s="697">
        <v>0</v>
      </c>
      <c r="Y429" s="688"/>
      <c r="Z429" s="688"/>
      <c r="AA429" s="688"/>
      <c r="AB429" s="697" t="s">
        <v>1954</v>
      </c>
      <c r="AC429" s="835"/>
      <c r="AD429" s="688"/>
    </row>
    <row r="430" spans="1:30">
      <c r="A430" s="515">
        <v>17</v>
      </c>
      <c r="B430" s="515" t="s">
        <v>894</v>
      </c>
      <c r="C430" s="688">
        <v>224</v>
      </c>
      <c r="D430" s="688" t="s">
        <v>952</v>
      </c>
      <c r="E430" s="688" t="s">
        <v>1568</v>
      </c>
      <c r="F430" s="688">
        <v>37</v>
      </c>
      <c r="G430" s="688" t="s">
        <v>2215</v>
      </c>
      <c r="H430" s="708" t="s">
        <v>773</v>
      </c>
      <c r="I430" s="679">
        <v>352976</v>
      </c>
      <c r="J430" s="679">
        <v>0</v>
      </c>
      <c r="K430" s="679">
        <v>0</v>
      </c>
      <c r="L430" s="679">
        <v>0</v>
      </c>
      <c r="M430" s="679">
        <v>0</v>
      </c>
      <c r="N430" s="679">
        <v>0</v>
      </c>
      <c r="O430" s="679">
        <v>352976</v>
      </c>
      <c r="P430" s="679">
        <v>0</v>
      </c>
      <c r="Q430" s="679">
        <v>3529.76</v>
      </c>
      <c r="R430" s="697">
        <v>5.6829899999999997E-3</v>
      </c>
      <c r="S430" s="697">
        <v>5.5736663728163981E-3</v>
      </c>
      <c r="T430" s="697">
        <v>1.7575772664578599</v>
      </c>
      <c r="U430" s="688"/>
      <c r="V430" s="679" t="e">
        <v>#N/A</v>
      </c>
      <c r="W430" s="688"/>
      <c r="X430" s="697">
        <v>0</v>
      </c>
      <c r="Y430" s="688"/>
      <c r="Z430" s="688"/>
      <c r="AA430" s="688"/>
      <c r="AB430" s="697" t="e">
        <v>#N/A</v>
      </c>
      <c r="AC430" s="835"/>
      <c r="AD430" s="688"/>
    </row>
    <row r="431" spans="1:30">
      <c r="A431" s="515">
        <v>17</v>
      </c>
      <c r="B431" s="515" t="s">
        <v>1089</v>
      </c>
      <c r="C431" s="688">
        <v>225</v>
      </c>
      <c r="D431" s="847" t="s">
        <v>1304</v>
      </c>
      <c r="E431" s="847" t="s">
        <v>1794</v>
      </c>
      <c r="F431" s="688">
        <v>37</v>
      </c>
      <c r="G431" s="688" t="s">
        <v>2215</v>
      </c>
      <c r="H431" s="708" t="s">
        <v>1305</v>
      </c>
      <c r="I431" s="866">
        <v>890850</v>
      </c>
      <c r="J431" s="679">
        <v>0</v>
      </c>
      <c r="K431" s="679">
        <v>0</v>
      </c>
      <c r="L431" s="679">
        <v>0</v>
      </c>
      <c r="M431" s="679">
        <v>0</v>
      </c>
      <c r="N431" s="679">
        <v>0</v>
      </c>
      <c r="O431" s="679">
        <v>890850</v>
      </c>
      <c r="P431" s="679">
        <v>0</v>
      </c>
      <c r="Q431" s="679">
        <v>0</v>
      </c>
      <c r="R431" s="697">
        <v>0</v>
      </c>
      <c r="S431" s="869">
        <v>0</v>
      </c>
      <c r="T431" s="697">
        <v>6.3721352750994198</v>
      </c>
      <c r="U431" s="847"/>
      <c r="V431" s="679"/>
      <c r="W431" s="688"/>
      <c r="X431" s="697"/>
      <c r="Y431" s="688"/>
      <c r="Z431" s="688"/>
      <c r="AA431" s="688"/>
      <c r="AB431" s="697"/>
      <c r="AC431" s="835"/>
      <c r="AD431" s="688"/>
    </row>
    <row r="432" spans="1:30">
      <c r="A432" s="515">
        <v>14</v>
      </c>
      <c r="B432" s="515" t="s">
        <v>931</v>
      </c>
      <c r="C432" s="688">
        <v>226</v>
      </c>
      <c r="D432" s="688" t="s">
        <v>1307</v>
      </c>
      <c r="E432" s="688" t="s">
        <v>1939</v>
      </c>
      <c r="F432" s="688">
        <v>37</v>
      </c>
      <c r="G432" s="688" t="s">
        <v>2215</v>
      </c>
      <c r="H432" s="708" t="s">
        <v>1308</v>
      </c>
      <c r="I432" s="679">
        <v>78469</v>
      </c>
      <c r="J432" s="679">
        <v>0</v>
      </c>
      <c r="K432" s="679">
        <v>0</v>
      </c>
      <c r="L432" s="679">
        <v>0</v>
      </c>
      <c r="M432" s="679">
        <v>0</v>
      </c>
      <c r="N432" s="679">
        <v>0</v>
      </c>
      <c r="O432" s="679">
        <v>78469</v>
      </c>
      <c r="P432" s="679">
        <v>0</v>
      </c>
      <c r="Q432" s="679">
        <v>0</v>
      </c>
      <c r="R432" s="697">
        <v>0</v>
      </c>
      <c r="S432" s="697">
        <v>0</v>
      </c>
      <c r="T432" s="697">
        <v>3.7907729468598999</v>
      </c>
      <c r="U432" s="688"/>
      <c r="V432" s="679">
        <v>2475272.7599999998</v>
      </c>
      <c r="W432" s="688"/>
      <c r="X432" s="697">
        <v>0</v>
      </c>
      <c r="Y432" s="688"/>
      <c r="Z432" s="688"/>
      <c r="AA432" s="688"/>
      <c r="AB432" s="697" t="s">
        <v>1954</v>
      </c>
      <c r="AC432" s="835"/>
      <c r="AD432" s="688"/>
    </row>
    <row r="433" spans="1:30">
      <c r="A433" s="515">
        <v>26</v>
      </c>
      <c r="B433" s="515" t="s">
        <v>931</v>
      </c>
      <c r="C433" s="688">
        <v>227</v>
      </c>
      <c r="D433" s="688" t="s">
        <v>1309</v>
      </c>
      <c r="E433" s="688" t="s">
        <v>1940</v>
      </c>
      <c r="F433" s="688">
        <v>37</v>
      </c>
      <c r="G433" s="688" t="s">
        <v>2215</v>
      </c>
      <c r="H433" s="708" t="s">
        <v>1310</v>
      </c>
      <c r="I433" s="679">
        <v>222109</v>
      </c>
      <c r="J433" s="679">
        <v>0</v>
      </c>
      <c r="K433" s="679">
        <v>0</v>
      </c>
      <c r="L433" s="679">
        <v>0</v>
      </c>
      <c r="M433" s="679">
        <v>0</v>
      </c>
      <c r="N433" s="679">
        <v>0</v>
      </c>
      <c r="O433" s="679">
        <v>222109</v>
      </c>
      <c r="P433" s="679">
        <v>0</v>
      </c>
      <c r="Q433" s="679">
        <v>0</v>
      </c>
      <c r="R433" s="697">
        <v>0</v>
      </c>
      <c r="S433" s="697">
        <v>0</v>
      </c>
      <c r="T433" s="697">
        <v>5.1414120370370302</v>
      </c>
      <c r="U433" s="688"/>
      <c r="V433" s="679">
        <v>5195888.75</v>
      </c>
      <c r="W433" s="688"/>
      <c r="X433" s="697">
        <v>0</v>
      </c>
      <c r="Y433" s="688"/>
      <c r="Z433" s="688"/>
      <c r="AA433" s="688"/>
      <c r="AB433" s="697" t="s">
        <v>1954</v>
      </c>
      <c r="AC433" s="835"/>
      <c r="AD433" s="688"/>
    </row>
    <row r="434" spans="1:30">
      <c r="A434" s="515">
        <v>17</v>
      </c>
      <c r="B434" s="515" t="s">
        <v>931</v>
      </c>
      <c r="C434" s="688">
        <v>228</v>
      </c>
      <c r="D434" s="688" t="s">
        <v>1312</v>
      </c>
      <c r="E434" s="688" t="s">
        <v>1941</v>
      </c>
      <c r="F434" s="688">
        <v>37</v>
      </c>
      <c r="G434" s="688" t="s">
        <v>2215</v>
      </c>
      <c r="H434" s="708" t="s">
        <v>782</v>
      </c>
      <c r="I434" s="679">
        <v>108222</v>
      </c>
      <c r="J434" s="679">
        <v>0</v>
      </c>
      <c r="K434" s="679">
        <v>0</v>
      </c>
      <c r="L434" s="679">
        <v>0</v>
      </c>
      <c r="M434" s="679">
        <v>0</v>
      </c>
      <c r="N434" s="679">
        <v>0</v>
      </c>
      <c r="O434" s="679">
        <v>108222</v>
      </c>
      <c r="P434" s="679">
        <v>0</v>
      </c>
      <c r="Q434" s="679">
        <v>0</v>
      </c>
      <c r="R434" s="697">
        <v>0</v>
      </c>
      <c r="S434" s="697">
        <v>0</v>
      </c>
      <c r="T434" s="697">
        <v>3.5861223407780498</v>
      </c>
      <c r="U434" s="688"/>
      <c r="V434" s="679">
        <v>1082222.01</v>
      </c>
      <c r="W434" s="688"/>
      <c r="X434" s="697">
        <v>0</v>
      </c>
      <c r="Y434" s="688"/>
      <c r="Z434" s="688"/>
      <c r="AA434" s="688"/>
      <c r="AB434" s="697" t="s">
        <v>1954</v>
      </c>
      <c r="AC434" s="835"/>
      <c r="AD434" s="688"/>
    </row>
    <row r="435" spans="1:30">
      <c r="A435" s="515">
        <v>17</v>
      </c>
      <c r="B435" s="515" t="s">
        <v>931</v>
      </c>
      <c r="C435" s="688">
        <v>229</v>
      </c>
      <c r="D435" s="688" t="s">
        <v>1043</v>
      </c>
      <c r="E435" s="688" t="s">
        <v>1942</v>
      </c>
      <c r="F435" s="688">
        <v>37</v>
      </c>
      <c r="G435" s="688" t="s">
        <v>2215</v>
      </c>
      <c r="H435" s="708" t="s">
        <v>623</v>
      </c>
      <c r="I435" s="679">
        <v>704745</v>
      </c>
      <c r="J435" s="679">
        <v>0</v>
      </c>
      <c r="K435" s="679">
        <v>0</v>
      </c>
      <c r="L435" s="679">
        <v>0</v>
      </c>
      <c r="M435" s="679">
        <v>0</v>
      </c>
      <c r="N435" s="679">
        <v>0</v>
      </c>
      <c r="O435" s="679">
        <v>704745</v>
      </c>
      <c r="P435" s="679">
        <v>0</v>
      </c>
      <c r="Q435" s="679">
        <v>0</v>
      </c>
      <c r="R435" s="697">
        <v>0</v>
      </c>
      <c r="S435" s="697">
        <v>0</v>
      </c>
      <c r="T435" s="697">
        <v>9.4212207903320593</v>
      </c>
      <c r="U435" s="688"/>
      <c r="V435" s="679">
        <v>7757035.8399999999</v>
      </c>
      <c r="W435" s="688"/>
      <c r="X435" s="697">
        <v>0</v>
      </c>
      <c r="Y435" s="688"/>
      <c r="Z435" s="688"/>
      <c r="AA435" s="688"/>
      <c r="AB435" s="697" t="s">
        <v>1954</v>
      </c>
      <c r="AC435" s="835"/>
      <c r="AD435" s="688"/>
    </row>
    <row r="436" spans="1:30" ht="30">
      <c r="A436" s="610">
        <v>17</v>
      </c>
      <c r="B436" s="610" t="s">
        <v>931</v>
      </c>
      <c r="C436" s="688">
        <v>230</v>
      </c>
      <c r="D436" s="491" t="s">
        <v>2290</v>
      </c>
      <c r="E436" s="688"/>
      <c r="F436" s="688">
        <v>37</v>
      </c>
      <c r="G436" s="688" t="s">
        <v>2215</v>
      </c>
      <c r="H436" s="708" t="s">
        <v>2291</v>
      </c>
      <c r="I436" s="679">
        <v>4986</v>
      </c>
      <c r="J436" s="679">
        <v>0</v>
      </c>
      <c r="K436" s="679">
        <v>0</v>
      </c>
      <c r="L436" s="679">
        <v>0</v>
      </c>
      <c r="M436" s="679">
        <v>0</v>
      </c>
      <c r="N436" s="679">
        <v>0</v>
      </c>
      <c r="O436" s="679">
        <v>4986</v>
      </c>
      <c r="P436" s="679">
        <v>0</v>
      </c>
      <c r="Q436" s="679">
        <v>0</v>
      </c>
      <c r="R436" s="697">
        <v>0</v>
      </c>
      <c r="S436" s="697">
        <v>0</v>
      </c>
      <c r="T436" s="697">
        <v>0.49859999999999999</v>
      </c>
      <c r="U436" s="688"/>
      <c r="V436" s="679"/>
      <c r="W436" s="688"/>
      <c r="X436" s="697"/>
      <c r="Y436" s="688"/>
      <c r="Z436" s="688"/>
      <c r="AA436" s="688"/>
      <c r="AB436" s="697"/>
      <c r="AC436" s="835"/>
      <c r="AD436" s="688"/>
    </row>
    <row r="437" spans="1:30">
      <c r="A437" s="515">
        <v>30</v>
      </c>
      <c r="B437" s="515" t="s">
        <v>878</v>
      </c>
      <c r="C437" s="688">
        <v>231</v>
      </c>
      <c r="D437" s="491" t="s">
        <v>2292</v>
      </c>
      <c r="E437" s="688"/>
      <c r="F437" s="688">
        <v>37</v>
      </c>
      <c r="G437" s="688" t="s">
        <v>2215</v>
      </c>
      <c r="H437" s="708" t="s">
        <v>2293</v>
      </c>
      <c r="I437" s="679">
        <v>538</v>
      </c>
      <c r="J437" s="679">
        <v>0</v>
      </c>
      <c r="K437" s="679">
        <v>0</v>
      </c>
      <c r="L437" s="679">
        <v>0</v>
      </c>
      <c r="M437" s="679">
        <v>0</v>
      </c>
      <c r="N437" s="679">
        <v>0</v>
      </c>
      <c r="O437" s="679">
        <v>538</v>
      </c>
      <c r="P437" s="679">
        <v>0</v>
      </c>
      <c r="Q437" s="679">
        <v>0</v>
      </c>
      <c r="R437" s="697">
        <v>0</v>
      </c>
      <c r="S437" s="697">
        <v>0</v>
      </c>
      <c r="T437" s="697">
        <v>2.69E-2</v>
      </c>
      <c r="U437" s="688"/>
      <c r="V437" s="679"/>
      <c r="W437" s="688"/>
      <c r="X437" s="697"/>
      <c r="Y437" s="688"/>
      <c r="Z437" s="688"/>
      <c r="AA437" s="688"/>
      <c r="AB437" s="697"/>
      <c r="AC437" s="835"/>
      <c r="AD437" s="688"/>
    </row>
    <row r="438" spans="1:30">
      <c r="A438" s="515">
        <v>30</v>
      </c>
      <c r="B438" s="515" t="s">
        <v>931</v>
      </c>
      <c r="C438" s="688">
        <v>232</v>
      </c>
      <c r="D438" s="688" t="s">
        <v>1315</v>
      </c>
      <c r="E438" s="688" t="s">
        <v>1943</v>
      </c>
      <c r="F438" s="688">
        <v>37</v>
      </c>
      <c r="G438" s="688" t="s">
        <v>2215</v>
      </c>
      <c r="H438" s="708" t="s">
        <v>783</v>
      </c>
      <c r="I438" s="679">
        <v>15024</v>
      </c>
      <c r="J438" s="679">
        <v>0</v>
      </c>
      <c r="K438" s="679">
        <v>0</v>
      </c>
      <c r="L438" s="679">
        <v>0</v>
      </c>
      <c r="M438" s="679">
        <v>0</v>
      </c>
      <c r="N438" s="679">
        <v>0</v>
      </c>
      <c r="O438" s="679">
        <v>15024</v>
      </c>
      <c r="P438" s="679">
        <v>0</v>
      </c>
      <c r="Q438" s="679">
        <v>0</v>
      </c>
      <c r="R438" s="697">
        <v>0</v>
      </c>
      <c r="S438" s="697">
        <v>0</v>
      </c>
      <c r="T438" s="697">
        <v>0.13968017850501999</v>
      </c>
      <c r="U438" s="688"/>
      <c r="V438" s="679">
        <v>4659667.2</v>
      </c>
      <c r="W438" s="688"/>
      <c r="X438" s="697">
        <v>0</v>
      </c>
      <c r="Y438" s="688"/>
      <c r="Z438" s="688"/>
      <c r="AA438" s="688"/>
      <c r="AB438" s="697" t="s">
        <v>1954</v>
      </c>
      <c r="AC438" s="835"/>
      <c r="AD438" s="688"/>
    </row>
    <row r="439" spans="1:30">
      <c r="A439" s="515">
        <v>12</v>
      </c>
      <c r="B439" s="515" t="s">
        <v>919</v>
      </c>
      <c r="C439" s="688">
        <v>233</v>
      </c>
      <c r="D439" s="688" t="s">
        <v>1316</v>
      </c>
      <c r="E439" s="688" t="s">
        <v>1944</v>
      </c>
      <c r="F439" s="688">
        <v>37</v>
      </c>
      <c r="G439" s="688" t="s">
        <v>2215</v>
      </c>
      <c r="H439" s="708" t="s">
        <v>784</v>
      </c>
      <c r="I439" s="679">
        <v>440918</v>
      </c>
      <c r="J439" s="679">
        <v>0</v>
      </c>
      <c r="K439" s="679">
        <v>0</v>
      </c>
      <c r="L439" s="679">
        <v>0</v>
      </c>
      <c r="M439" s="679">
        <v>0</v>
      </c>
      <c r="N439" s="679">
        <v>0</v>
      </c>
      <c r="O439" s="679">
        <v>440918</v>
      </c>
      <c r="P439" s="679">
        <v>0</v>
      </c>
      <c r="Q439" s="679">
        <v>0</v>
      </c>
      <c r="R439" s="697">
        <v>0</v>
      </c>
      <c r="S439" s="697">
        <v>0</v>
      </c>
      <c r="T439" s="697">
        <v>5.6160028531033799</v>
      </c>
      <c r="U439" s="688"/>
      <c r="V439" s="679">
        <v>10224011.9</v>
      </c>
      <c r="W439" s="688"/>
      <c r="X439" s="697">
        <v>0</v>
      </c>
      <c r="Y439" s="688"/>
      <c r="Z439" s="688"/>
      <c r="AA439" s="688"/>
      <c r="AB439" s="697" t="s">
        <v>1954</v>
      </c>
      <c r="AC439" s="835"/>
      <c r="AD439" s="688"/>
    </row>
    <row r="440" spans="1:30">
      <c r="A440" s="515">
        <v>30</v>
      </c>
      <c r="B440" s="515" t="s">
        <v>931</v>
      </c>
      <c r="C440" s="688">
        <v>234</v>
      </c>
      <c r="D440" s="491" t="s">
        <v>2294</v>
      </c>
      <c r="E440" s="688"/>
      <c r="F440" s="688">
        <v>37</v>
      </c>
      <c r="G440" s="688" t="s">
        <v>2215</v>
      </c>
      <c r="H440" s="708" t="s">
        <v>2295</v>
      </c>
      <c r="I440" s="679">
        <v>82125</v>
      </c>
      <c r="J440" s="679">
        <v>0</v>
      </c>
      <c r="K440" s="679">
        <v>0</v>
      </c>
      <c r="L440" s="679">
        <v>0</v>
      </c>
      <c r="M440" s="679">
        <v>0</v>
      </c>
      <c r="N440" s="679">
        <v>0</v>
      </c>
      <c r="O440" s="679">
        <v>82125</v>
      </c>
      <c r="P440" s="679">
        <v>0</v>
      </c>
      <c r="Q440" s="679">
        <v>0</v>
      </c>
      <c r="R440" s="697">
        <v>0</v>
      </c>
      <c r="S440" s="697">
        <v>0</v>
      </c>
      <c r="T440" s="697">
        <v>1.4553944850074401</v>
      </c>
      <c r="U440" s="688"/>
      <c r="V440" s="679"/>
      <c r="W440" s="688"/>
      <c r="X440" s="697"/>
      <c r="Y440" s="688"/>
      <c r="Z440" s="688"/>
      <c r="AA440" s="688"/>
      <c r="AB440" s="697"/>
      <c r="AC440" s="835"/>
      <c r="AD440" s="688"/>
    </row>
    <row r="441" spans="1:30">
      <c r="A441" s="515">
        <v>26</v>
      </c>
      <c r="B441" s="515" t="s">
        <v>931</v>
      </c>
      <c r="C441" s="688">
        <v>235</v>
      </c>
      <c r="D441" s="688" t="s">
        <v>1127</v>
      </c>
      <c r="E441" s="688" t="s">
        <v>1688</v>
      </c>
      <c r="F441" s="688">
        <v>37</v>
      </c>
      <c r="G441" s="688" t="s">
        <v>2215</v>
      </c>
      <c r="H441" s="708" t="s">
        <v>673</v>
      </c>
      <c r="I441" s="679">
        <v>96055</v>
      </c>
      <c r="J441" s="679">
        <v>0</v>
      </c>
      <c r="K441" s="679">
        <v>0</v>
      </c>
      <c r="L441" s="679">
        <v>0</v>
      </c>
      <c r="M441" s="679">
        <v>0</v>
      </c>
      <c r="N441" s="679">
        <v>0</v>
      </c>
      <c r="O441" s="679">
        <v>96055</v>
      </c>
      <c r="P441" s="679">
        <v>0</v>
      </c>
      <c r="Q441" s="679">
        <v>0</v>
      </c>
      <c r="R441" s="697">
        <v>0</v>
      </c>
      <c r="S441" s="697">
        <v>0</v>
      </c>
      <c r="T441" s="697">
        <v>3.6944230769230701</v>
      </c>
      <c r="U441" s="688"/>
      <c r="V441" s="679"/>
      <c r="W441" s="688"/>
      <c r="X441" s="697"/>
      <c r="Y441" s="688"/>
      <c r="Z441" s="688"/>
      <c r="AA441" s="688"/>
      <c r="AB441" s="697"/>
      <c r="AC441" s="835"/>
      <c r="AD441" s="688"/>
    </row>
    <row r="442" spans="1:30">
      <c r="A442" s="515">
        <v>12</v>
      </c>
      <c r="B442" s="515" t="s">
        <v>919</v>
      </c>
      <c r="C442" s="688">
        <v>236</v>
      </c>
      <c r="D442" s="688" t="s">
        <v>1321</v>
      </c>
      <c r="E442" s="688" t="s">
        <v>1945</v>
      </c>
      <c r="F442" s="688">
        <v>37</v>
      </c>
      <c r="G442" s="688" t="s">
        <v>2215</v>
      </c>
      <c r="H442" s="708" t="s">
        <v>789</v>
      </c>
      <c r="I442" s="679">
        <v>43100</v>
      </c>
      <c r="J442" s="679">
        <v>0</v>
      </c>
      <c r="K442" s="679">
        <v>0</v>
      </c>
      <c r="L442" s="679">
        <v>0</v>
      </c>
      <c r="M442" s="679">
        <v>0</v>
      </c>
      <c r="N442" s="679">
        <v>0</v>
      </c>
      <c r="O442" s="679">
        <v>43100</v>
      </c>
      <c r="P442" s="679">
        <v>0</v>
      </c>
      <c r="Q442" s="679">
        <v>0</v>
      </c>
      <c r="R442" s="697">
        <v>0</v>
      </c>
      <c r="S442" s="697">
        <v>0</v>
      </c>
      <c r="T442" s="697">
        <v>6.1571428571428504</v>
      </c>
      <c r="U442" s="688"/>
      <c r="V442" s="679">
        <v>348672.03</v>
      </c>
      <c r="W442" s="688"/>
      <c r="X442" s="697">
        <v>0</v>
      </c>
      <c r="Y442" s="688"/>
      <c r="Z442" s="688"/>
      <c r="AA442" s="688"/>
      <c r="AB442" s="697" t="s">
        <v>1954</v>
      </c>
      <c r="AC442" s="835"/>
      <c r="AD442" s="688"/>
    </row>
    <row r="443" spans="1:30">
      <c r="A443" s="515">
        <v>31</v>
      </c>
      <c r="B443" s="515" t="s">
        <v>931</v>
      </c>
      <c r="C443" s="688">
        <v>237</v>
      </c>
      <c r="D443" s="688" t="s">
        <v>1323</v>
      </c>
      <c r="E443" s="688" t="s">
        <v>1946</v>
      </c>
      <c r="F443" s="688">
        <v>37</v>
      </c>
      <c r="G443" s="688" t="s">
        <v>2215</v>
      </c>
      <c r="H443" s="708" t="s">
        <v>791</v>
      </c>
      <c r="I443" s="679">
        <v>118664</v>
      </c>
      <c r="J443" s="679">
        <v>0</v>
      </c>
      <c r="K443" s="679">
        <v>0</v>
      </c>
      <c r="L443" s="679">
        <v>0</v>
      </c>
      <c r="M443" s="679">
        <v>0</v>
      </c>
      <c r="N443" s="679">
        <v>0</v>
      </c>
      <c r="O443" s="679">
        <v>118664</v>
      </c>
      <c r="P443" s="679">
        <v>0</v>
      </c>
      <c r="Q443" s="679">
        <v>0</v>
      </c>
      <c r="R443" s="697">
        <v>0</v>
      </c>
      <c r="S443" s="697">
        <v>0</v>
      </c>
      <c r="T443" s="697">
        <v>0.97665843621399095</v>
      </c>
      <c r="U443" s="688"/>
      <c r="V443" s="679">
        <v>1786429.34</v>
      </c>
      <c r="W443" s="688"/>
      <c r="X443" s="697">
        <v>0</v>
      </c>
      <c r="Y443" s="688"/>
      <c r="Z443" s="688"/>
      <c r="AA443" s="688"/>
      <c r="AB443" s="697" t="s">
        <v>1954</v>
      </c>
      <c r="AC443" s="835"/>
      <c r="AD443" s="688"/>
    </row>
    <row r="444" spans="1:30">
      <c r="A444" s="515">
        <v>31</v>
      </c>
      <c r="B444" s="515" t="s">
        <v>931</v>
      </c>
      <c r="C444" s="688">
        <v>238</v>
      </c>
      <c r="D444" s="688" t="s">
        <v>1324</v>
      </c>
      <c r="E444" s="688" t="s">
        <v>1947</v>
      </c>
      <c r="F444" s="688">
        <v>37</v>
      </c>
      <c r="G444" s="688" t="s">
        <v>2215</v>
      </c>
      <c r="H444" s="708" t="s">
        <v>792</v>
      </c>
      <c r="I444" s="679">
        <v>113264</v>
      </c>
      <c r="J444" s="679">
        <v>0</v>
      </c>
      <c r="K444" s="679">
        <v>0</v>
      </c>
      <c r="L444" s="679">
        <v>0</v>
      </c>
      <c r="M444" s="679">
        <v>0</v>
      </c>
      <c r="N444" s="679">
        <v>0</v>
      </c>
      <c r="O444" s="679">
        <v>113264</v>
      </c>
      <c r="P444" s="679">
        <v>0</v>
      </c>
      <c r="Q444" s="679">
        <v>0</v>
      </c>
      <c r="R444" s="697">
        <v>0</v>
      </c>
      <c r="S444" s="697">
        <v>0</v>
      </c>
      <c r="T444" s="697">
        <v>0.81227768215719998</v>
      </c>
      <c r="U444" s="688"/>
      <c r="V444" s="679">
        <v>2903316.93</v>
      </c>
      <c r="W444" s="688"/>
      <c r="X444" s="697">
        <v>0</v>
      </c>
      <c r="Y444" s="688"/>
      <c r="Z444" s="688"/>
      <c r="AA444" s="688"/>
      <c r="AB444" s="697" t="s">
        <v>1954</v>
      </c>
      <c r="AC444" s="835"/>
      <c r="AD444" s="688"/>
    </row>
    <row r="445" spans="1:30">
      <c r="A445" s="496">
        <v>9</v>
      </c>
      <c r="B445" s="496" t="s">
        <v>914</v>
      </c>
      <c r="C445" s="688">
        <v>239</v>
      </c>
      <c r="D445" s="847" t="s">
        <v>1397</v>
      </c>
      <c r="E445" s="847" t="s">
        <v>1863</v>
      </c>
      <c r="F445" s="688">
        <v>37</v>
      </c>
      <c r="G445" s="688" t="s">
        <v>2215</v>
      </c>
      <c r="H445" s="708" t="s">
        <v>1398</v>
      </c>
      <c r="I445" s="866">
        <v>474032</v>
      </c>
      <c r="J445" s="679">
        <v>0</v>
      </c>
      <c r="K445" s="679">
        <v>0</v>
      </c>
      <c r="L445" s="679">
        <v>0</v>
      </c>
      <c r="M445" s="679">
        <v>0</v>
      </c>
      <c r="N445" s="679">
        <v>0</v>
      </c>
      <c r="O445" s="679">
        <v>474032</v>
      </c>
      <c r="P445" s="679">
        <v>0</v>
      </c>
      <c r="Q445" s="679">
        <v>0</v>
      </c>
      <c r="R445" s="697">
        <v>0</v>
      </c>
      <c r="S445" s="869">
        <v>0</v>
      </c>
      <c r="T445" s="697">
        <v>1.8320077294685899</v>
      </c>
      <c r="U445" s="847"/>
      <c r="V445" s="679"/>
      <c r="W445" s="688"/>
      <c r="X445" s="697"/>
      <c r="Y445" s="688"/>
      <c r="Z445" s="688"/>
      <c r="AA445" s="688"/>
      <c r="AB445" s="697"/>
      <c r="AC445" s="835"/>
      <c r="AD445" s="688"/>
    </row>
    <row r="446" spans="1:30">
      <c r="A446" s="515">
        <v>30</v>
      </c>
      <c r="B446" s="515" t="s">
        <v>931</v>
      </c>
      <c r="C446" s="688">
        <v>240</v>
      </c>
      <c r="D446" s="847" t="s">
        <v>1109</v>
      </c>
      <c r="E446" s="701" t="s">
        <v>1675</v>
      </c>
      <c r="F446" s="688">
        <v>37</v>
      </c>
      <c r="G446" s="688" t="s">
        <v>2215</v>
      </c>
      <c r="H446" s="708" t="s">
        <v>661</v>
      </c>
      <c r="I446" s="679">
        <v>206888</v>
      </c>
      <c r="J446" s="679">
        <v>0</v>
      </c>
      <c r="K446" s="679">
        <v>0</v>
      </c>
      <c r="L446" s="679">
        <v>0</v>
      </c>
      <c r="M446" s="679">
        <v>0</v>
      </c>
      <c r="N446" s="679">
        <v>0</v>
      </c>
      <c r="O446" s="679">
        <v>206888</v>
      </c>
      <c r="P446" s="679">
        <v>0</v>
      </c>
      <c r="Q446" s="679">
        <v>0</v>
      </c>
      <c r="R446" s="697">
        <v>0</v>
      </c>
      <c r="S446" s="697">
        <v>0</v>
      </c>
      <c r="T446" s="697">
        <v>4.8679529411764699</v>
      </c>
      <c r="U446" s="688"/>
      <c r="V446" s="679"/>
      <c r="W446" s="688"/>
      <c r="X446" s="697"/>
      <c r="Y446" s="688"/>
      <c r="Z446" s="688"/>
      <c r="AA446" s="688"/>
      <c r="AB446" s="697"/>
      <c r="AC446" s="835"/>
      <c r="AD446" s="688"/>
    </row>
    <row r="447" spans="1:30">
      <c r="A447" s="515">
        <v>17</v>
      </c>
      <c r="B447" s="515" t="s">
        <v>931</v>
      </c>
      <c r="C447" s="688">
        <v>241</v>
      </c>
      <c r="D447" s="688" t="s">
        <v>1326</v>
      </c>
      <c r="E447" s="688" t="s">
        <v>1806</v>
      </c>
      <c r="F447" s="688">
        <v>37</v>
      </c>
      <c r="G447" s="688" t="s">
        <v>2215</v>
      </c>
      <c r="H447" s="708" t="s">
        <v>794</v>
      </c>
      <c r="I447" s="679">
        <v>170879</v>
      </c>
      <c r="J447" s="679">
        <v>0</v>
      </c>
      <c r="K447" s="679">
        <v>0</v>
      </c>
      <c r="L447" s="679">
        <v>0</v>
      </c>
      <c r="M447" s="679">
        <v>0</v>
      </c>
      <c r="N447" s="679">
        <v>0</v>
      </c>
      <c r="O447" s="679">
        <v>170879</v>
      </c>
      <c r="P447" s="679">
        <v>0</v>
      </c>
      <c r="Q447" s="679">
        <v>0</v>
      </c>
      <c r="R447" s="697">
        <v>0</v>
      </c>
      <c r="S447" s="697">
        <v>0</v>
      </c>
      <c r="T447" s="697">
        <v>1.70879</v>
      </c>
      <c r="U447" s="688"/>
      <c r="V447" s="679">
        <v>1708797.52</v>
      </c>
      <c r="W447" s="688"/>
      <c r="X447" s="697">
        <v>0</v>
      </c>
      <c r="Y447" s="688"/>
      <c r="Z447" s="688"/>
      <c r="AA447" s="688"/>
      <c r="AB447" s="697" t="s">
        <v>1954</v>
      </c>
      <c r="AC447" s="835"/>
      <c r="AD447" s="688"/>
    </row>
    <row r="448" spans="1:30">
      <c r="A448" s="515">
        <v>27</v>
      </c>
      <c r="B448" s="515" t="s">
        <v>1349</v>
      </c>
      <c r="C448" s="688">
        <v>242</v>
      </c>
      <c r="D448" s="688" t="s">
        <v>1350</v>
      </c>
      <c r="E448" s="688" t="s">
        <v>1843</v>
      </c>
      <c r="F448" s="688">
        <v>37</v>
      </c>
      <c r="G448" s="688" t="s">
        <v>2215</v>
      </c>
      <c r="H448" s="708" t="s">
        <v>2296</v>
      </c>
      <c r="I448" s="679">
        <v>306</v>
      </c>
      <c r="J448" s="679">
        <v>0</v>
      </c>
      <c r="K448" s="679">
        <v>0</v>
      </c>
      <c r="L448" s="679">
        <v>0</v>
      </c>
      <c r="M448" s="679">
        <v>0</v>
      </c>
      <c r="N448" s="679">
        <v>0</v>
      </c>
      <c r="O448" s="679">
        <v>306</v>
      </c>
      <c r="P448" s="679">
        <v>0</v>
      </c>
      <c r="Q448" s="679">
        <v>0</v>
      </c>
      <c r="R448" s="697">
        <v>0</v>
      </c>
      <c r="S448" s="697">
        <v>0</v>
      </c>
      <c r="T448" s="697">
        <v>3.7499999999999999E-3</v>
      </c>
      <c r="U448" s="688"/>
      <c r="V448" s="679"/>
      <c r="W448" s="688"/>
      <c r="X448" s="697"/>
      <c r="Y448" s="688"/>
      <c r="Z448" s="688"/>
      <c r="AA448" s="688"/>
      <c r="AB448" s="697"/>
      <c r="AC448" s="835"/>
      <c r="AD448" s="688"/>
    </row>
    <row r="449" spans="1:30">
      <c r="A449" s="515">
        <v>31</v>
      </c>
      <c r="B449" s="515" t="s">
        <v>924</v>
      </c>
      <c r="C449" s="688">
        <v>243</v>
      </c>
      <c r="D449" s="688" t="s">
        <v>1157</v>
      </c>
      <c r="E449" s="688" t="s">
        <v>1948</v>
      </c>
      <c r="F449" s="688">
        <v>37</v>
      </c>
      <c r="G449" s="688" t="s">
        <v>2215</v>
      </c>
      <c r="H449" s="708" t="s">
        <v>693</v>
      </c>
      <c r="I449" s="679">
        <v>139748</v>
      </c>
      <c r="J449" s="679">
        <v>0</v>
      </c>
      <c r="K449" s="679">
        <v>0</v>
      </c>
      <c r="L449" s="679">
        <v>0</v>
      </c>
      <c r="M449" s="679">
        <v>0</v>
      </c>
      <c r="N449" s="679">
        <v>0</v>
      </c>
      <c r="O449" s="679">
        <v>139748</v>
      </c>
      <c r="P449" s="679">
        <v>0</v>
      </c>
      <c r="Q449" s="679">
        <v>0</v>
      </c>
      <c r="R449" s="697">
        <v>0</v>
      </c>
      <c r="S449" s="697">
        <v>0</v>
      </c>
      <c r="T449" s="697">
        <v>5.2735094339622597</v>
      </c>
      <c r="U449" s="688"/>
      <c r="V449" s="679">
        <v>1397480.13</v>
      </c>
      <c r="W449" s="688"/>
      <c r="X449" s="697">
        <v>0</v>
      </c>
      <c r="Y449" s="688"/>
      <c r="Z449" s="688"/>
      <c r="AA449" s="688"/>
      <c r="AB449" s="697" t="s">
        <v>1954</v>
      </c>
      <c r="AC449" s="835"/>
      <c r="AD449" s="688"/>
    </row>
    <row r="450" spans="1:30">
      <c r="A450" s="515">
        <v>17</v>
      </c>
      <c r="B450" s="515" t="s">
        <v>931</v>
      </c>
      <c r="C450" s="688">
        <v>244</v>
      </c>
      <c r="D450" s="688" t="s">
        <v>1327</v>
      </c>
      <c r="E450" s="688" t="s">
        <v>1949</v>
      </c>
      <c r="F450" s="688">
        <v>37</v>
      </c>
      <c r="G450" s="688" t="s">
        <v>2215</v>
      </c>
      <c r="H450" s="708" t="s">
        <v>1328</v>
      </c>
      <c r="I450" s="679">
        <v>66844</v>
      </c>
      <c r="J450" s="679">
        <v>0</v>
      </c>
      <c r="K450" s="679">
        <v>0</v>
      </c>
      <c r="L450" s="679">
        <v>0</v>
      </c>
      <c r="M450" s="679">
        <v>0</v>
      </c>
      <c r="N450" s="679">
        <v>0</v>
      </c>
      <c r="O450" s="679">
        <v>66844</v>
      </c>
      <c r="P450" s="679">
        <v>0</v>
      </c>
      <c r="Q450" s="679">
        <v>0</v>
      </c>
      <c r="R450" s="697">
        <v>0</v>
      </c>
      <c r="S450" s="697">
        <v>0</v>
      </c>
      <c r="T450" s="697">
        <v>6.6844000000000001</v>
      </c>
      <c r="U450" s="688"/>
      <c r="V450" s="679">
        <v>709203.19</v>
      </c>
      <c r="W450" s="688"/>
      <c r="X450" s="697">
        <v>0</v>
      </c>
      <c r="Y450" s="688"/>
      <c r="Z450" s="688"/>
      <c r="AA450" s="688"/>
      <c r="AB450" s="697" t="s">
        <v>1954</v>
      </c>
      <c r="AC450" s="835"/>
      <c r="AD450" s="688"/>
    </row>
    <row r="451" spans="1:30">
      <c r="A451" s="515">
        <v>31</v>
      </c>
      <c r="B451" s="515" t="s">
        <v>931</v>
      </c>
      <c r="C451" s="688">
        <v>245</v>
      </c>
      <c r="D451" s="688" t="s">
        <v>1330</v>
      </c>
      <c r="E451" s="688" t="s">
        <v>1950</v>
      </c>
      <c r="F451" s="688">
        <v>37</v>
      </c>
      <c r="G451" s="688" t="s">
        <v>2215</v>
      </c>
      <c r="H451" s="708" t="s">
        <v>796</v>
      </c>
      <c r="I451" s="679">
        <v>412147</v>
      </c>
      <c r="J451" s="679">
        <v>0</v>
      </c>
      <c r="K451" s="679">
        <v>0</v>
      </c>
      <c r="L451" s="679">
        <v>0</v>
      </c>
      <c r="M451" s="679">
        <v>0</v>
      </c>
      <c r="N451" s="679">
        <v>0</v>
      </c>
      <c r="O451" s="679">
        <v>412147</v>
      </c>
      <c r="P451" s="679">
        <v>0</v>
      </c>
      <c r="Q451" s="679">
        <v>0</v>
      </c>
      <c r="R451" s="697">
        <v>0</v>
      </c>
      <c r="S451" s="697">
        <v>0</v>
      </c>
      <c r="T451" s="697">
        <v>0.55197273262977398</v>
      </c>
      <c r="U451" s="688"/>
      <c r="V451" s="679">
        <v>7431489.4800000004</v>
      </c>
      <c r="W451" s="688"/>
      <c r="X451" s="697">
        <v>0</v>
      </c>
      <c r="Y451" s="688"/>
      <c r="Z451" s="688"/>
      <c r="AA451" s="688"/>
      <c r="AB451" s="697" t="s">
        <v>1954</v>
      </c>
      <c r="AC451" s="835"/>
      <c r="AD451" s="688"/>
    </row>
    <row r="452" spans="1:30">
      <c r="C452" s="688"/>
      <c r="D452" s="688"/>
      <c r="E452" s="688"/>
      <c r="F452" s="688"/>
      <c r="G452" s="701" t="s">
        <v>2216</v>
      </c>
      <c r="H452" s="708"/>
      <c r="I452" s="492">
        <v>18210557</v>
      </c>
      <c r="J452" s="492">
        <v>0</v>
      </c>
      <c r="K452" s="492">
        <v>0</v>
      </c>
      <c r="L452" s="492">
        <v>0</v>
      </c>
      <c r="M452" s="649">
        <v>0</v>
      </c>
      <c r="N452" s="492">
        <v>0</v>
      </c>
      <c r="O452" s="492">
        <v>18210557</v>
      </c>
      <c r="P452" s="492">
        <v>0</v>
      </c>
      <c r="Q452" s="492">
        <v>3529.76</v>
      </c>
      <c r="R452" s="493">
        <v>5.6829899999999997E-3</v>
      </c>
      <c r="S452" s="493">
        <v>5.5736663728163981E-3</v>
      </c>
      <c r="T452" s="626"/>
      <c r="U452" s="688"/>
      <c r="V452" s="679" t="e">
        <v>#N/A</v>
      </c>
      <c r="W452" s="688">
        <v>0</v>
      </c>
      <c r="X452" s="697">
        <v>0</v>
      </c>
      <c r="Y452" s="688">
        <v>0</v>
      </c>
      <c r="Z452" s="688">
        <v>0</v>
      </c>
      <c r="AA452" s="688">
        <v>0</v>
      </c>
      <c r="AB452" s="697" t="e">
        <v>#N/A</v>
      </c>
      <c r="AC452" s="835">
        <v>0</v>
      </c>
      <c r="AD452" s="688">
        <v>0</v>
      </c>
    </row>
    <row r="453" spans="1:30">
      <c r="C453" s="688"/>
      <c r="D453" s="688"/>
      <c r="E453" s="688"/>
      <c r="F453" s="688"/>
      <c r="G453" s="701"/>
      <c r="H453" s="708"/>
      <c r="I453" s="625"/>
      <c r="J453" s="625"/>
      <c r="K453" s="625"/>
      <c r="L453" s="625"/>
      <c r="M453" s="679"/>
      <c r="N453" s="625"/>
      <c r="O453" s="625"/>
      <c r="P453" s="625"/>
      <c r="Q453" s="625"/>
      <c r="R453" s="626"/>
      <c r="S453" s="626"/>
      <c r="T453" s="626"/>
      <c r="U453" s="688"/>
      <c r="V453" s="679"/>
      <c r="W453" s="688"/>
      <c r="X453" s="697"/>
      <c r="Y453" s="688"/>
      <c r="Z453" s="688"/>
      <c r="AA453" s="688"/>
      <c r="AB453" s="697"/>
      <c r="AC453" s="835"/>
      <c r="AD453" s="688"/>
    </row>
    <row r="454" spans="1:30" ht="16.5" thickBot="1">
      <c r="C454" s="688"/>
      <c r="D454" s="688"/>
      <c r="E454" s="688"/>
      <c r="F454" s="688"/>
      <c r="G454" s="701" t="s">
        <v>456</v>
      </c>
      <c r="H454" s="708"/>
      <c r="I454" s="825">
        <v>820765767</v>
      </c>
      <c r="J454" s="825">
        <v>440380</v>
      </c>
      <c r="K454" s="825">
        <v>0</v>
      </c>
      <c r="L454" s="825">
        <v>21766100</v>
      </c>
      <c r="M454" s="650">
        <v>0</v>
      </c>
      <c r="N454" s="825">
        <v>67153278</v>
      </c>
      <c r="O454" s="825">
        <v>775818969</v>
      </c>
      <c r="P454" s="825">
        <v>12748637.4089942</v>
      </c>
      <c r="Q454" s="825">
        <v>60414110</v>
      </c>
      <c r="R454" s="826">
        <v>97.267954169999996</v>
      </c>
      <c r="S454" s="826">
        <v>95.396880311646342</v>
      </c>
      <c r="T454" s="626"/>
      <c r="U454" s="688"/>
      <c r="V454" s="679" t="e">
        <v>#N/A</v>
      </c>
      <c r="W454" s="688">
        <v>0</v>
      </c>
      <c r="X454" s="826">
        <v>0</v>
      </c>
      <c r="Y454" s="688">
        <v>0</v>
      </c>
      <c r="Z454" s="688">
        <v>0</v>
      </c>
      <c r="AA454" s="688">
        <v>0</v>
      </c>
      <c r="AB454" s="697" t="e">
        <v>#N/A</v>
      </c>
      <c r="AC454" s="835">
        <v>0</v>
      </c>
      <c r="AD454" s="688">
        <v>0</v>
      </c>
    </row>
    <row r="455" spans="1:30" ht="16.5" thickTop="1"/>
  </sheetData>
  <pageMargins left="0.7" right="0.7" top="0.75" bottom="0.75" header="0.3" footer="0.3"/>
  <pageSetup scale="44" orientation="portrait" r:id="rId1"/>
  <headerFooter>
    <oddFooter>&amp;C15 of 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1"/>
  <sheetViews>
    <sheetView view="pageBreakPreview" topLeftCell="I494" zoomScale="80" zoomScaleNormal="100" zoomScaleSheetLayoutView="80" workbookViewId="0">
      <selection activeCell="AG478" sqref="AG1:AK1048576"/>
    </sheetView>
  </sheetViews>
  <sheetFormatPr defaultRowHeight="15" outlineLevelRow="2"/>
  <cols>
    <col min="1" max="1" width="2.875" style="857" hidden="1" customWidth="1"/>
    <col min="2" max="2" width="33.75" style="857" hidden="1" customWidth="1"/>
    <col min="3" max="3" width="3.875" style="857" hidden="1" customWidth="1"/>
    <col min="4" max="4" width="37.75" style="857" hidden="1" customWidth="1"/>
    <col min="5" max="5" width="8.25" style="857" hidden="1" customWidth="1"/>
    <col min="6" max="6" width="5.5" style="857" hidden="1" customWidth="1"/>
    <col min="7" max="7" width="37.625" style="857" hidden="1" customWidth="1"/>
    <col min="8" max="8" width="31" style="907" customWidth="1"/>
    <col min="9" max="9" width="13.375" style="915" bestFit="1" customWidth="1"/>
    <col min="10" max="10" width="11.75" style="915" customWidth="1"/>
    <col min="11" max="11" width="11.25" style="915" customWidth="1"/>
    <col min="12" max="12" width="11.125" style="915" customWidth="1"/>
    <col min="13" max="13" width="10.875" style="915" customWidth="1"/>
    <col min="14" max="14" width="11.75" style="915" customWidth="1"/>
    <col min="15" max="15" width="12.75" style="915" customWidth="1"/>
    <col min="16" max="16" width="13.5" style="915" customWidth="1"/>
    <col min="17" max="17" width="10.75" style="915" customWidth="1"/>
    <col min="18" max="18" width="7.25" style="911" customWidth="1"/>
    <col min="19" max="19" width="9" style="911" customWidth="1"/>
    <col min="20" max="20" width="6.5" style="857" customWidth="1"/>
    <col min="21" max="21" width="2" style="857" hidden="1" customWidth="1"/>
    <col min="22" max="22" width="14.25" style="857" hidden="1" customWidth="1"/>
    <col min="23" max="23" width="1.5" style="857" hidden="1" customWidth="1"/>
    <col min="24" max="24" width="12" style="857" hidden="1" customWidth="1"/>
    <col min="25" max="25" width="1.5" style="857" hidden="1" customWidth="1"/>
    <col min="26" max="26" width="8" style="857" hidden="1" customWidth="1"/>
    <col min="27" max="27" width="1.375" style="857" hidden="1" customWidth="1"/>
    <col min="28" max="28" width="15.75" style="857" hidden="1" customWidth="1"/>
    <col min="29" max="29" width="16.875" style="875" hidden="1" customWidth="1"/>
    <col min="30" max="30" width="8" style="857" hidden="1" customWidth="1"/>
    <col min="31" max="31" width="10.75" style="857" hidden="1" customWidth="1"/>
    <col min="32" max="32" width="0" style="857" hidden="1" customWidth="1"/>
    <col min="33" max="16384" width="9" style="857"/>
  </cols>
  <sheetData>
    <row r="1" spans="1:30" ht="15.75" hidden="1" customHeight="1">
      <c r="D1" s="870"/>
      <c r="E1" s="870"/>
      <c r="F1" s="870"/>
      <c r="G1" s="870"/>
      <c r="H1" s="871"/>
      <c r="I1" s="872"/>
      <c r="J1" s="872"/>
      <c r="K1" s="872"/>
      <c r="L1" s="872"/>
      <c r="M1" s="872"/>
      <c r="N1" s="872"/>
      <c r="O1" s="872"/>
      <c r="P1" s="872"/>
      <c r="Q1" s="872"/>
      <c r="R1" s="873"/>
      <c r="S1" s="873"/>
      <c r="T1" s="874"/>
    </row>
    <row r="2" spans="1:30" ht="15.75" hidden="1" customHeight="1">
      <c r="D2" s="876"/>
      <c r="E2" s="876"/>
      <c r="F2" s="876"/>
      <c r="G2" s="876"/>
      <c r="H2" s="871"/>
      <c r="I2" s="872"/>
      <c r="J2" s="872"/>
      <c r="K2" s="872"/>
      <c r="L2" s="872"/>
      <c r="M2" s="872"/>
      <c r="N2" s="872"/>
      <c r="O2" s="872"/>
      <c r="P2" s="872"/>
      <c r="Q2" s="872"/>
      <c r="R2" s="873"/>
      <c r="S2" s="877"/>
      <c r="T2" s="873"/>
    </row>
    <row r="3" spans="1:30" ht="15.75" hidden="1" customHeight="1">
      <c r="D3" s="870"/>
      <c r="E3" s="870"/>
      <c r="F3" s="870"/>
      <c r="G3" s="870"/>
      <c r="H3" s="871" t="s">
        <v>2307</v>
      </c>
      <c r="I3" s="872"/>
      <c r="J3" s="872"/>
      <c r="K3" s="872"/>
      <c r="L3" s="872"/>
      <c r="M3" s="872"/>
      <c r="N3" s="872"/>
      <c r="O3" s="872"/>
      <c r="P3" s="872"/>
      <c r="Q3" s="872"/>
      <c r="R3" s="873"/>
      <c r="S3" s="877"/>
    </row>
    <row r="4" spans="1:30" ht="15.75" hidden="1" customHeight="1">
      <c r="D4" s="878"/>
      <c r="E4" s="878"/>
      <c r="F4" s="878"/>
      <c r="G4" s="878"/>
      <c r="H4" s="878" t="s">
        <v>2308</v>
      </c>
      <c r="I4" s="879"/>
      <c r="J4" s="879"/>
      <c r="K4" s="879"/>
      <c r="L4" s="879"/>
      <c r="M4" s="879"/>
      <c r="N4" s="879"/>
      <c r="O4" s="879"/>
      <c r="P4" s="879"/>
      <c r="Q4" s="879"/>
      <c r="R4" s="878"/>
      <c r="S4" s="878"/>
      <c r="T4" s="880"/>
    </row>
    <row r="5" spans="1:30" ht="15.75" hidden="1" customHeight="1">
      <c r="D5" s="878"/>
      <c r="E5" s="878"/>
      <c r="F5" s="878"/>
      <c r="G5" s="878"/>
      <c r="H5" s="881"/>
      <c r="I5" s="879"/>
      <c r="J5" s="879"/>
      <c r="K5" s="879"/>
      <c r="L5" s="879"/>
      <c r="M5" s="879"/>
      <c r="N5" s="879"/>
      <c r="O5" s="879"/>
      <c r="P5" s="879"/>
      <c r="Q5" s="879"/>
      <c r="R5" s="878"/>
      <c r="S5" s="878"/>
      <c r="T5" s="880"/>
    </row>
    <row r="6" spans="1:30" ht="63.75" hidden="1" customHeight="1">
      <c r="A6" s="882" t="s">
        <v>29</v>
      </c>
      <c r="B6" s="882" t="s">
        <v>864</v>
      </c>
      <c r="C6" s="883" t="s">
        <v>29</v>
      </c>
      <c r="D6" s="883" t="s">
        <v>865</v>
      </c>
      <c r="E6" s="883" t="s">
        <v>1496</v>
      </c>
      <c r="F6" s="883" t="s">
        <v>2223</v>
      </c>
      <c r="G6" s="883" t="s">
        <v>2224</v>
      </c>
      <c r="H6" s="883" t="s">
        <v>2007</v>
      </c>
      <c r="I6" s="884" t="s">
        <v>2331</v>
      </c>
      <c r="J6" s="885" t="s">
        <v>2009</v>
      </c>
      <c r="K6" s="885" t="s">
        <v>2010</v>
      </c>
      <c r="L6" s="885" t="s">
        <v>2011</v>
      </c>
      <c r="M6" s="885" t="s">
        <v>2225</v>
      </c>
      <c r="N6" s="885" t="s">
        <v>2012</v>
      </c>
      <c r="O6" s="885" t="s">
        <v>2217</v>
      </c>
      <c r="P6" s="885" t="s">
        <v>2218</v>
      </c>
      <c r="Q6" s="885" t="s">
        <v>2219</v>
      </c>
      <c r="R6" s="886" t="s">
        <v>2333</v>
      </c>
      <c r="S6" s="886" t="s">
        <v>2015</v>
      </c>
      <c r="T6" s="887" t="s">
        <v>2016</v>
      </c>
      <c r="V6" s="888" t="s">
        <v>1599</v>
      </c>
      <c r="X6" s="889" t="s">
        <v>11</v>
      </c>
      <c r="Z6" s="889" t="s">
        <v>1600</v>
      </c>
      <c r="AB6" s="889" t="s">
        <v>1601</v>
      </c>
      <c r="AC6" s="890" t="s">
        <v>1601</v>
      </c>
    </row>
    <row r="7" spans="1:30" ht="15.75" hidden="1" customHeight="1">
      <c r="A7" s="891"/>
      <c r="B7" s="891"/>
      <c r="C7" s="891"/>
      <c r="D7" s="891"/>
      <c r="E7" s="891"/>
      <c r="F7" s="891"/>
      <c r="G7" s="891"/>
      <c r="H7" s="891"/>
      <c r="I7" s="892" t="s">
        <v>2017</v>
      </c>
      <c r="J7" s="893"/>
      <c r="K7" s="893"/>
      <c r="L7" s="893"/>
      <c r="M7" s="893"/>
      <c r="N7" s="893"/>
      <c r="O7" s="893"/>
      <c r="P7" s="892" t="s">
        <v>2047</v>
      </c>
      <c r="Q7" s="893"/>
      <c r="R7" s="892" t="s">
        <v>2019</v>
      </c>
      <c r="S7" s="894"/>
      <c r="T7" s="894"/>
      <c r="V7" s="895"/>
      <c r="X7" s="896"/>
      <c r="Z7" s="896"/>
      <c r="AB7" s="896"/>
      <c r="AC7" s="897"/>
    </row>
    <row r="8" spans="1:30" ht="15.75" hidden="1" customHeight="1">
      <c r="B8" s="710"/>
      <c r="C8" s="898"/>
      <c r="D8" s="898"/>
      <c r="E8" s="898"/>
      <c r="F8" s="898"/>
      <c r="G8" s="816"/>
      <c r="H8" s="891" t="s">
        <v>2161</v>
      </c>
      <c r="I8" s="625"/>
      <c r="J8" s="625"/>
      <c r="K8" s="625"/>
      <c r="L8" s="625"/>
      <c r="M8" s="856"/>
      <c r="N8" s="625"/>
      <c r="O8" s="626"/>
      <c r="P8" s="625"/>
      <c r="Q8" s="625"/>
      <c r="R8" s="626"/>
      <c r="S8" s="626"/>
      <c r="T8" s="626"/>
      <c r="U8" s="898"/>
      <c r="V8" s="856"/>
      <c r="W8" s="898"/>
      <c r="X8" s="899"/>
      <c r="Y8" s="898"/>
      <c r="Z8" s="898"/>
      <c r="AA8" s="898"/>
      <c r="AB8" s="898"/>
      <c r="AC8" s="868"/>
      <c r="AD8" s="898"/>
    </row>
    <row r="9" spans="1:30" ht="15.75" hidden="1" customHeight="1">
      <c r="A9" s="857">
        <v>31</v>
      </c>
      <c r="B9" s="857" t="s">
        <v>1012</v>
      </c>
      <c r="C9" s="898">
        <v>1</v>
      </c>
      <c r="D9" s="898" t="s">
        <v>1384</v>
      </c>
      <c r="E9" s="898" t="s">
        <v>1858</v>
      </c>
      <c r="F9" s="898">
        <v>2</v>
      </c>
      <c r="G9" s="898" t="s">
        <v>2161</v>
      </c>
      <c r="H9" s="708" t="s">
        <v>1385</v>
      </c>
      <c r="I9" s="856">
        <v>157629</v>
      </c>
      <c r="J9" s="856">
        <v>0</v>
      </c>
      <c r="K9" s="856">
        <v>0</v>
      </c>
      <c r="L9" s="856">
        <v>0</v>
      </c>
      <c r="M9" s="856">
        <v>0</v>
      </c>
      <c r="N9" s="856">
        <v>0</v>
      </c>
      <c r="O9" s="856">
        <v>157629</v>
      </c>
      <c r="P9" s="856">
        <v>53.593859999999999</v>
      </c>
      <c r="Q9" s="856">
        <v>53.593859999999999</v>
      </c>
      <c r="R9" s="899">
        <v>8.6290000000000002E-5</v>
      </c>
      <c r="S9" s="899">
        <v>8.4627367093351906E-5</v>
      </c>
      <c r="T9" s="899">
        <v>3.1525799999999999</v>
      </c>
      <c r="U9" s="898"/>
      <c r="V9" s="856">
        <v>1526367.93</v>
      </c>
      <c r="W9" s="898"/>
      <c r="X9" s="899">
        <v>0</v>
      </c>
      <c r="Y9" s="898"/>
      <c r="Z9" s="898"/>
      <c r="AA9" s="898"/>
      <c r="AB9" s="899" t="s">
        <v>1954</v>
      </c>
      <c r="AC9" s="868"/>
      <c r="AD9" s="898"/>
    </row>
    <row r="10" spans="1:30" ht="15.75" hidden="1" customHeight="1">
      <c r="A10" s="857">
        <v>17</v>
      </c>
      <c r="B10" s="857" t="s">
        <v>1012</v>
      </c>
      <c r="C10" s="898">
        <v>2</v>
      </c>
      <c r="D10" s="898" t="s">
        <v>1391</v>
      </c>
      <c r="E10" s="898" t="s">
        <v>1903</v>
      </c>
      <c r="F10" s="898">
        <v>2</v>
      </c>
      <c r="G10" s="898" t="s">
        <v>2161</v>
      </c>
      <c r="H10" s="708" t="s">
        <v>840</v>
      </c>
      <c r="I10" s="856">
        <v>172406</v>
      </c>
      <c r="J10" s="856">
        <v>0</v>
      </c>
      <c r="K10" s="856">
        <v>0</v>
      </c>
      <c r="L10" s="856">
        <v>0</v>
      </c>
      <c r="M10" s="856">
        <v>0</v>
      </c>
      <c r="N10" s="856">
        <v>0</v>
      </c>
      <c r="O10" s="856">
        <v>172406</v>
      </c>
      <c r="P10" s="856">
        <v>0</v>
      </c>
      <c r="Q10" s="856">
        <v>0</v>
      </c>
      <c r="R10" s="899">
        <v>0</v>
      </c>
      <c r="S10" s="899">
        <v>0</v>
      </c>
      <c r="T10" s="899">
        <v>1.7240599999999999</v>
      </c>
      <c r="U10" s="898"/>
      <c r="V10" s="856">
        <v>9607505.2300000004</v>
      </c>
      <c r="W10" s="898"/>
      <c r="X10" s="899">
        <v>0</v>
      </c>
      <c r="Y10" s="898"/>
      <c r="Z10" s="898"/>
      <c r="AA10" s="898"/>
      <c r="AB10" s="899" t="s">
        <v>1954</v>
      </c>
      <c r="AC10" s="868" t="s">
        <v>2226</v>
      </c>
      <c r="AD10" s="898"/>
    </row>
    <row r="11" spans="1:30" ht="15.75" hidden="1" customHeight="1">
      <c r="A11" s="857">
        <v>31</v>
      </c>
      <c r="B11" s="857" t="s">
        <v>1012</v>
      </c>
      <c r="C11" s="898">
        <v>3</v>
      </c>
      <c r="D11" s="898" t="s">
        <v>1017</v>
      </c>
      <c r="E11" s="898" t="s">
        <v>1594</v>
      </c>
      <c r="F11" s="898">
        <v>2</v>
      </c>
      <c r="G11" s="898" t="s">
        <v>2161</v>
      </c>
      <c r="H11" s="708" t="s">
        <v>843</v>
      </c>
      <c r="I11" s="856">
        <v>6429358</v>
      </c>
      <c r="J11" s="856">
        <v>0</v>
      </c>
      <c r="K11" s="856">
        <v>0</v>
      </c>
      <c r="L11" s="856">
        <v>0</v>
      </c>
      <c r="M11" s="856">
        <v>0</v>
      </c>
      <c r="N11" s="856">
        <v>0</v>
      </c>
      <c r="O11" s="856">
        <v>6429358</v>
      </c>
      <c r="P11" s="856">
        <v>35940.164700000001</v>
      </c>
      <c r="Q11" s="856">
        <v>153147.30756000002</v>
      </c>
      <c r="R11" s="899">
        <v>0.24657029999999999</v>
      </c>
      <c r="S11" s="899">
        <v>0.24182720588214002</v>
      </c>
      <c r="T11" s="899">
        <v>2.2678511463844702</v>
      </c>
      <c r="U11" s="898"/>
      <c r="V11" s="856">
        <v>109276543.69</v>
      </c>
      <c r="W11" s="898"/>
      <c r="X11" s="899">
        <v>0</v>
      </c>
      <c r="Y11" s="898"/>
      <c r="Z11" s="898"/>
      <c r="AA11" s="898"/>
      <c r="AB11" s="899" t="s">
        <v>1954</v>
      </c>
      <c r="AC11" s="868"/>
      <c r="AD11" s="898"/>
    </row>
    <row r="12" spans="1:30" ht="15.75" hidden="1" customHeight="1">
      <c r="A12" s="857">
        <v>31</v>
      </c>
      <c r="B12" s="857" t="s">
        <v>1012</v>
      </c>
      <c r="C12" s="898">
        <v>4</v>
      </c>
      <c r="D12" s="898" t="s">
        <v>1396</v>
      </c>
      <c r="E12" s="898" t="s">
        <v>1862</v>
      </c>
      <c r="F12" s="898">
        <v>2</v>
      </c>
      <c r="G12" s="898" t="s">
        <v>2161</v>
      </c>
      <c r="H12" s="708" t="s">
        <v>844</v>
      </c>
      <c r="I12" s="856">
        <v>10108128</v>
      </c>
      <c r="J12" s="856">
        <v>0</v>
      </c>
      <c r="K12" s="856">
        <v>0</v>
      </c>
      <c r="L12" s="856">
        <v>0</v>
      </c>
      <c r="M12" s="856">
        <v>0</v>
      </c>
      <c r="N12" s="856">
        <v>0</v>
      </c>
      <c r="O12" s="856">
        <v>10108128</v>
      </c>
      <c r="P12" s="856">
        <v>20519.49984</v>
      </c>
      <c r="Q12" s="856">
        <v>113918.60256</v>
      </c>
      <c r="R12" s="899">
        <v>0.18341128000000001</v>
      </c>
      <c r="S12" s="899">
        <v>0.17988313209025769</v>
      </c>
      <c r="T12" s="899">
        <v>3.5576341399032101</v>
      </c>
      <c r="U12" s="898"/>
      <c r="V12" s="856">
        <v>101795484.59</v>
      </c>
      <c r="W12" s="898"/>
      <c r="X12" s="899">
        <v>0</v>
      </c>
      <c r="Y12" s="898"/>
      <c r="Z12" s="898"/>
      <c r="AA12" s="898"/>
      <c r="AB12" s="899" t="s">
        <v>1954</v>
      </c>
      <c r="AC12" s="868"/>
      <c r="AD12" s="898"/>
    </row>
    <row r="13" spans="1:30" ht="15.75" hidden="1" customHeight="1">
      <c r="C13" s="898"/>
      <c r="D13" s="898"/>
      <c r="E13" s="898"/>
      <c r="F13" s="898"/>
      <c r="G13" s="701" t="s">
        <v>2162</v>
      </c>
      <c r="H13" s="710"/>
      <c r="I13" s="492">
        <v>16867521</v>
      </c>
      <c r="J13" s="492">
        <v>0</v>
      </c>
      <c r="K13" s="492">
        <v>0</v>
      </c>
      <c r="L13" s="492">
        <v>0</v>
      </c>
      <c r="M13" s="900">
        <v>0</v>
      </c>
      <c r="N13" s="492">
        <v>0</v>
      </c>
      <c r="O13" s="492">
        <v>16867521</v>
      </c>
      <c r="P13" s="492">
        <v>56513.258400000006</v>
      </c>
      <c r="Q13" s="492">
        <v>267119.50398000004</v>
      </c>
      <c r="R13" s="493">
        <v>0.43006787000000002</v>
      </c>
      <c r="S13" s="493">
        <v>0.42179496533949107</v>
      </c>
      <c r="T13" s="626"/>
      <c r="U13" s="898"/>
      <c r="V13" s="856">
        <v>222205901.44</v>
      </c>
      <c r="W13" s="898">
        <v>0</v>
      </c>
      <c r="X13" s="899">
        <v>0</v>
      </c>
      <c r="Y13" s="898">
        <v>0</v>
      </c>
      <c r="Z13" s="898">
        <v>0</v>
      </c>
      <c r="AA13" s="898">
        <v>0</v>
      </c>
      <c r="AB13" s="899">
        <v>0</v>
      </c>
      <c r="AC13" s="868">
        <v>0</v>
      </c>
      <c r="AD13" s="898">
        <v>0</v>
      </c>
    </row>
    <row r="14" spans="1:30" ht="15.75" hidden="1" customHeight="1">
      <c r="C14" s="898"/>
      <c r="D14" s="898"/>
      <c r="E14" s="898"/>
      <c r="F14" s="898"/>
      <c r="G14" s="701"/>
      <c r="H14" s="891" t="s">
        <v>2163</v>
      </c>
      <c r="I14" s="625"/>
      <c r="J14" s="625"/>
      <c r="K14" s="625"/>
      <c r="L14" s="625"/>
      <c r="M14" s="856"/>
      <c r="N14" s="625"/>
      <c r="O14" s="625"/>
      <c r="P14" s="625"/>
      <c r="Q14" s="625"/>
      <c r="R14" s="626"/>
      <c r="S14" s="626"/>
      <c r="T14" s="626"/>
      <c r="U14" s="898"/>
      <c r="V14" s="856"/>
      <c r="W14" s="898"/>
      <c r="X14" s="899"/>
      <c r="Y14" s="898"/>
      <c r="Z14" s="898"/>
      <c r="AA14" s="898"/>
      <c r="AB14" s="899"/>
      <c r="AC14" s="868"/>
      <c r="AD14" s="898"/>
    </row>
    <row r="15" spans="1:30" ht="15.75" hidden="1" customHeight="1">
      <c r="A15" s="857">
        <v>31</v>
      </c>
      <c r="B15" s="857" t="s">
        <v>1012</v>
      </c>
      <c r="C15" s="898">
        <v>5</v>
      </c>
      <c r="D15" s="898" t="s">
        <v>1014</v>
      </c>
      <c r="E15" s="898" t="s">
        <v>1589</v>
      </c>
      <c r="F15" s="898">
        <v>3</v>
      </c>
      <c r="G15" s="898" t="s">
        <v>2163</v>
      </c>
      <c r="H15" s="708" t="s">
        <v>838</v>
      </c>
      <c r="I15" s="856">
        <v>1858077</v>
      </c>
      <c r="J15" s="856">
        <v>0</v>
      </c>
      <c r="K15" s="856">
        <v>0</v>
      </c>
      <c r="L15" s="856">
        <v>0</v>
      </c>
      <c r="M15" s="856">
        <v>0</v>
      </c>
      <c r="N15" s="856">
        <v>0</v>
      </c>
      <c r="O15" s="856">
        <v>1858077</v>
      </c>
      <c r="P15" s="856">
        <v>2396.9193300000002</v>
      </c>
      <c r="Q15" s="856">
        <v>13285.250550000001</v>
      </c>
      <c r="R15" s="899">
        <v>2.138953E-2</v>
      </c>
      <c r="S15" s="899">
        <v>2.0978070533117139E-2</v>
      </c>
      <c r="T15" s="899">
        <v>2.3807368190420299</v>
      </c>
      <c r="U15" s="898"/>
      <c r="V15" s="856">
        <v>12210097.67</v>
      </c>
      <c r="W15" s="898"/>
      <c r="X15" s="899">
        <v>0</v>
      </c>
      <c r="Y15" s="898"/>
      <c r="Z15" s="898"/>
      <c r="AA15" s="898"/>
      <c r="AB15" s="899" t="s">
        <v>1954</v>
      </c>
      <c r="AC15" s="868"/>
      <c r="AD15" s="898"/>
    </row>
    <row r="16" spans="1:30" ht="15.75" hidden="1" customHeight="1">
      <c r="A16" s="857">
        <v>31</v>
      </c>
      <c r="B16" s="857" t="s">
        <v>1012</v>
      </c>
      <c r="C16" s="898">
        <v>6</v>
      </c>
      <c r="D16" s="898" t="s">
        <v>1388</v>
      </c>
      <c r="E16" s="898" t="s">
        <v>1859</v>
      </c>
      <c r="F16" s="898">
        <v>3</v>
      </c>
      <c r="G16" s="898" t="s">
        <v>2163</v>
      </c>
      <c r="H16" s="708" t="s">
        <v>1389</v>
      </c>
      <c r="I16" s="856">
        <v>1584070</v>
      </c>
      <c r="J16" s="856">
        <v>0</v>
      </c>
      <c r="K16" s="856">
        <v>0</v>
      </c>
      <c r="L16" s="856">
        <v>0</v>
      </c>
      <c r="M16" s="856">
        <v>0</v>
      </c>
      <c r="N16" s="856">
        <v>0</v>
      </c>
      <c r="O16" s="856">
        <v>1584070</v>
      </c>
      <c r="P16" s="856">
        <v>8981.6769000000004</v>
      </c>
      <c r="Q16" s="856">
        <v>15238.7534</v>
      </c>
      <c r="R16" s="899">
        <v>2.4534710000000001E-2</v>
      </c>
      <c r="S16" s="899">
        <v>2.4062748569087286E-2</v>
      </c>
      <c r="T16" s="899">
        <v>0.78574900793650704</v>
      </c>
      <c r="U16" s="898"/>
      <c r="V16" s="856">
        <v>84564.42</v>
      </c>
      <c r="W16" s="898"/>
      <c r="X16" s="899">
        <v>0</v>
      </c>
      <c r="Y16" s="898"/>
      <c r="Z16" s="898"/>
      <c r="AA16" s="898"/>
      <c r="AB16" s="899" t="s">
        <v>1954</v>
      </c>
      <c r="AC16" s="868"/>
      <c r="AD16" s="898"/>
    </row>
    <row r="17" spans="1:30" ht="15.75" hidden="1" customHeight="1">
      <c r="A17" s="857">
        <v>31</v>
      </c>
      <c r="B17" s="857" t="s">
        <v>1012</v>
      </c>
      <c r="C17" s="898">
        <v>7</v>
      </c>
      <c r="D17" s="898" t="s">
        <v>1018</v>
      </c>
      <c r="E17" s="898" t="s">
        <v>1595</v>
      </c>
      <c r="F17" s="898">
        <v>3</v>
      </c>
      <c r="G17" s="898" t="s">
        <v>2163</v>
      </c>
      <c r="H17" s="708" t="s">
        <v>845</v>
      </c>
      <c r="I17" s="856">
        <v>1948462</v>
      </c>
      <c r="J17" s="856">
        <v>0</v>
      </c>
      <c r="K17" s="856">
        <v>0</v>
      </c>
      <c r="L17" s="856">
        <v>0</v>
      </c>
      <c r="M17" s="856">
        <v>0</v>
      </c>
      <c r="N17" s="856">
        <v>0</v>
      </c>
      <c r="O17" s="856">
        <v>1948462</v>
      </c>
      <c r="P17" s="856">
        <v>13269.026220000002</v>
      </c>
      <c r="Q17" s="856">
        <v>59311.183280000005</v>
      </c>
      <c r="R17" s="899">
        <v>9.5492220000000003E-2</v>
      </c>
      <c r="S17" s="899">
        <v>9.3655304547529059E-2</v>
      </c>
      <c r="T17" s="899">
        <v>4.2933268698976503</v>
      </c>
      <c r="U17" s="898"/>
      <c r="V17" s="856">
        <v>15332686.779999999</v>
      </c>
      <c r="W17" s="898"/>
      <c r="X17" s="899">
        <v>0</v>
      </c>
      <c r="Y17" s="898"/>
      <c r="Z17" s="898"/>
      <c r="AA17" s="898"/>
      <c r="AB17" s="899" t="s">
        <v>1954</v>
      </c>
      <c r="AC17" s="868"/>
      <c r="AD17" s="898"/>
    </row>
    <row r="18" spans="1:30" ht="15.75" hidden="1" customHeight="1">
      <c r="C18" s="898"/>
      <c r="D18" s="898"/>
      <c r="E18" s="898"/>
      <c r="F18" s="898"/>
      <c r="G18" s="701" t="s">
        <v>2164</v>
      </c>
      <c r="H18" s="710"/>
      <c r="I18" s="492">
        <v>5390609</v>
      </c>
      <c r="J18" s="492">
        <v>0</v>
      </c>
      <c r="K18" s="492">
        <v>0</v>
      </c>
      <c r="L18" s="492">
        <v>0</v>
      </c>
      <c r="M18" s="900">
        <v>0</v>
      </c>
      <c r="N18" s="492">
        <v>0</v>
      </c>
      <c r="O18" s="492">
        <v>5390609</v>
      </c>
      <c r="P18" s="492">
        <v>24647.622450000003</v>
      </c>
      <c r="Q18" s="492">
        <v>87835.18723000001</v>
      </c>
      <c r="R18" s="493">
        <v>0.14141646000000002</v>
      </c>
      <c r="S18" s="493">
        <v>0.13869612364973349</v>
      </c>
      <c r="T18" s="626"/>
      <c r="U18" s="898"/>
      <c r="V18" s="856">
        <v>27627348.869999997</v>
      </c>
      <c r="W18" s="898">
        <v>0</v>
      </c>
      <c r="X18" s="899">
        <v>0</v>
      </c>
      <c r="Y18" s="898">
        <v>0</v>
      </c>
      <c r="Z18" s="898">
        <v>0</v>
      </c>
      <c r="AA18" s="898">
        <v>0</v>
      </c>
      <c r="AB18" s="899">
        <v>0</v>
      </c>
      <c r="AC18" s="868">
        <v>0</v>
      </c>
      <c r="AD18" s="898">
        <v>0</v>
      </c>
    </row>
    <row r="19" spans="1:30" ht="15.75" hidden="1" customHeight="1">
      <c r="C19" s="898"/>
      <c r="D19" s="898"/>
      <c r="E19" s="898"/>
      <c r="F19" s="898"/>
      <c r="G19" s="701"/>
      <c r="H19" s="891" t="s">
        <v>2165</v>
      </c>
      <c r="I19" s="625"/>
      <c r="J19" s="625"/>
      <c r="K19" s="625"/>
      <c r="L19" s="625"/>
      <c r="M19" s="856"/>
      <c r="N19" s="625"/>
      <c r="O19" s="625"/>
      <c r="P19" s="625"/>
      <c r="Q19" s="625"/>
      <c r="R19" s="626"/>
      <c r="S19" s="626"/>
      <c r="T19" s="626"/>
      <c r="U19" s="898"/>
      <c r="V19" s="856"/>
      <c r="W19" s="898"/>
      <c r="X19" s="899"/>
      <c r="Y19" s="898"/>
      <c r="Z19" s="898"/>
      <c r="AA19" s="898"/>
      <c r="AB19" s="899"/>
      <c r="AC19" s="868"/>
      <c r="AD19" s="898"/>
    </row>
    <row r="20" spans="1:30" ht="15.75" hidden="1" customHeight="1">
      <c r="A20" s="857">
        <v>30</v>
      </c>
      <c r="B20" s="857" t="s">
        <v>1003</v>
      </c>
      <c r="C20" s="898">
        <v>8</v>
      </c>
      <c r="D20" s="901" t="s">
        <v>1431</v>
      </c>
      <c r="E20" s="898" t="s">
        <v>1852</v>
      </c>
      <c r="F20" s="898">
        <v>4</v>
      </c>
      <c r="G20" s="898" t="s">
        <v>2165</v>
      </c>
      <c r="H20" s="708" t="s">
        <v>1432</v>
      </c>
      <c r="I20" s="856">
        <v>500000</v>
      </c>
      <c r="J20" s="856">
        <v>0</v>
      </c>
      <c r="K20" s="856">
        <v>0</v>
      </c>
      <c r="L20" s="856">
        <v>0</v>
      </c>
      <c r="M20" s="856">
        <v>0</v>
      </c>
      <c r="N20" s="856">
        <v>0</v>
      </c>
      <c r="O20" s="856">
        <v>500000</v>
      </c>
      <c r="P20" s="856">
        <v>1900</v>
      </c>
      <c r="Q20" s="856">
        <v>4115</v>
      </c>
      <c r="R20" s="899">
        <v>6.6252300000000002E-3</v>
      </c>
      <c r="S20" s="899">
        <v>6.4977894032850611E-3</v>
      </c>
      <c r="T20" s="899">
        <v>2.5</v>
      </c>
      <c r="U20" s="898"/>
      <c r="V20" s="856">
        <v>3100000</v>
      </c>
      <c r="W20" s="898"/>
      <c r="X20" s="899">
        <v>0</v>
      </c>
      <c r="Y20" s="898"/>
      <c r="Z20" s="898"/>
      <c r="AA20" s="898"/>
      <c r="AB20" s="899" t="s">
        <v>1954</v>
      </c>
      <c r="AC20" s="868"/>
      <c r="AD20" s="898"/>
    </row>
    <row r="21" spans="1:30" ht="15.75" hidden="1" customHeight="1">
      <c r="A21" s="857">
        <v>30</v>
      </c>
      <c r="B21" s="857" t="s">
        <v>1003</v>
      </c>
      <c r="C21" s="898">
        <v>9</v>
      </c>
      <c r="D21" s="898" t="s">
        <v>1376</v>
      </c>
      <c r="E21" s="898" t="s">
        <v>1853</v>
      </c>
      <c r="F21" s="898">
        <v>4</v>
      </c>
      <c r="G21" s="898" t="s">
        <v>2165</v>
      </c>
      <c r="H21" s="708" t="s">
        <v>1377</v>
      </c>
      <c r="I21" s="856">
        <v>1333580</v>
      </c>
      <c r="J21" s="856">
        <v>0</v>
      </c>
      <c r="K21" s="856">
        <v>0</v>
      </c>
      <c r="L21" s="856">
        <v>0</v>
      </c>
      <c r="M21" s="856">
        <v>0</v>
      </c>
      <c r="N21" s="856">
        <v>445000</v>
      </c>
      <c r="O21" s="856">
        <v>888580</v>
      </c>
      <c r="P21" s="856">
        <v>4647.2734</v>
      </c>
      <c r="Q21" s="856">
        <v>58770.681200000006</v>
      </c>
      <c r="R21" s="899">
        <v>9.4621999999999998E-2</v>
      </c>
      <c r="S21" s="899">
        <v>9.2801824914995043E-2</v>
      </c>
      <c r="T21" s="899">
        <v>1.0829355208651901</v>
      </c>
      <c r="U21" s="898"/>
      <c r="V21" s="856">
        <v>37339961.119999997</v>
      </c>
      <c r="W21" s="898"/>
      <c r="X21" s="899">
        <v>0</v>
      </c>
      <c r="Y21" s="898"/>
      <c r="Z21" s="898"/>
      <c r="AA21" s="898"/>
      <c r="AB21" s="899" t="s">
        <v>1954</v>
      </c>
      <c r="AC21" s="868"/>
      <c r="AD21" s="898"/>
    </row>
    <row r="22" spans="1:30" ht="15.75" hidden="1" customHeight="1">
      <c r="A22" s="857">
        <v>30</v>
      </c>
      <c r="B22" s="857" t="s">
        <v>1003</v>
      </c>
      <c r="C22" s="898">
        <v>10</v>
      </c>
      <c r="D22" s="898" t="s">
        <v>1382</v>
      </c>
      <c r="E22" s="898" t="s">
        <v>1857</v>
      </c>
      <c r="F22" s="898">
        <v>4</v>
      </c>
      <c r="G22" s="898" t="s">
        <v>2165</v>
      </c>
      <c r="H22" s="708" t="s">
        <v>1383</v>
      </c>
      <c r="I22" s="856">
        <v>371026</v>
      </c>
      <c r="J22" s="856">
        <v>0</v>
      </c>
      <c r="K22" s="856">
        <v>0</v>
      </c>
      <c r="L22" s="856">
        <v>0</v>
      </c>
      <c r="M22" s="856">
        <v>0</v>
      </c>
      <c r="N22" s="856">
        <v>50000</v>
      </c>
      <c r="O22" s="856">
        <v>321026</v>
      </c>
      <c r="P22" s="856">
        <v>542.53411219999998</v>
      </c>
      <c r="Q22" s="856">
        <v>738.35980000000006</v>
      </c>
      <c r="R22" s="899">
        <v>1.18877E-3</v>
      </c>
      <c r="S22" s="899">
        <v>1.1659068005471875E-3</v>
      </c>
      <c r="T22" s="899">
        <v>0.88436914600550898</v>
      </c>
      <c r="U22" s="898"/>
      <c r="V22" s="856">
        <v>1968553</v>
      </c>
      <c r="W22" s="898"/>
      <c r="X22" s="899">
        <v>0</v>
      </c>
      <c r="Y22" s="898"/>
      <c r="Z22" s="898"/>
      <c r="AA22" s="898"/>
      <c r="AB22" s="899" t="s">
        <v>1954</v>
      </c>
      <c r="AC22" s="868"/>
      <c r="AD22" s="898"/>
    </row>
    <row r="23" spans="1:30" ht="15.75" hidden="1" customHeight="1">
      <c r="A23" s="857">
        <v>30</v>
      </c>
      <c r="B23" s="857" t="s">
        <v>1003</v>
      </c>
      <c r="C23" s="898">
        <v>11</v>
      </c>
      <c r="D23" s="898" t="s">
        <v>1009</v>
      </c>
      <c r="E23" s="898" t="s">
        <v>1855</v>
      </c>
      <c r="F23" s="898">
        <v>4</v>
      </c>
      <c r="G23" s="898" t="s">
        <v>2165</v>
      </c>
      <c r="H23" s="708" t="s">
        <v>1010</v>
      </c>
      <c r="I23" s="856">
        <v>556752</v>
      </c>
      <c r="J23" s="856">
        <v>0</v>
      </c>
      <c r="K23" s="856">
        <v>0</v>
      </c>
      <c r="L23" s="856">
        <v>0</v>
      </c>
      <c r="M23" s="856">
        <v>0</v>
      </c>
      <c r="N23" s="856">
        <v>184000</v>
      </c>
      <c r="O23" s="856">
        <v>372752</v>
      </c>
      <c r="P23" s="856">
        <v>178.9209208</v>
      </c>
      <c r="Q23" s="856">
        <v>764.14159999999993</v>
      </c>
      <c r="R23" s="899">
        <v>1.23028E-3</v>
      </c>
      <c r="S23" s="899">
        <v>1.2066175433995848E-3</v>
      </c>
      <c r="T23" s="899">
        <v>0.82539387296420497</v>
      </c>
      <c r="U23" s="898"/>
      <c r="V23" s="856">
        <v>39241449.229999997</v>
      </c>
      <c r="W23" s="898"/>
      <c r="X23" s="899">
        <v>0</v>
      </c>
      <c r="Y23" s="898"/>
      <c r="Z23" s="898"/>
      <c r="AA23" s="898"/>
      <c r="AB23" s="899" t="s">
        <v>1954</v>
      </c>
      <c r="AC23" s="868"/>
      <c r="AD23" s="898"/>
    </row>
    <row r="24" spans="1:30" ht="15.75" hidden="1" customHeight="1">
      <c r="C24" s="898"/>
      <c r="D24" s="898"/>
      <c r="E24" s="898"/>
      <c r="F24" s="898"/>
      <c r="G24" s="701" t="s">
        <v>2166</v>
      </c>
      <c r="H24" s="710"/>
      <c r="I24" s="492">
        <v>2761358</v>
      </c>
      <c r="J24" s="492">
        <v>0</v>
      </c>
      <c r="K24" s="492">
        <v>0</v>
      </c>
      <c r="L24" s="492">
        <v>0</v>
      </c>
      <c r="M24" s="900">
        <v>0</v>
      </c>
      <c r="N24" s="492">
        <v>679000</v>
      </c>
      <c r="O24" s="492">
        <v>2082358</v>
      </c>
      <c r="P24" s="492">
        <v>7268.7284330000002</v>
      </c>
      <c r="Q24" s="492">
        <v>64388.182600000007</v>
      </c>
      <c r="R24" s="493">
        <v>0.10366628</v>
      </c>
      <c r="S24" s="493">
        <v>0.10167213866222688</v>
      </c>
      <c r="T24" s="626"/>
      <c r="U24" s="898"/>
      <c r="V24" s="856">
        <v>81649963.349999994</v>
      </c>
      <c r="W24" s="898">
        <v>0</v>
      </c>
      <c r="X24" s="899">
        <v>0</v>
      </c>
      <c r="Y24" s="898">
        <v>0</v>
      </c>
      <c r="Z24" s="898">
        <v>0</v>
      </c>
      <c r="AA24" s="898">
        <v>0</v>
      </c>
      <c r="AB24" s="899">
        <v>0</v>
      </c>
      <c r="AC24" s="868">
        <v>0</v>
      </c>
      <c r="AD24" s="898">
        <v>0</v>
      </c>
    </row>
    <row r="25" spans="1:30" ht="15.75" hidden="1" customHeight="1">
      <c r="C25" s="898"/>
      <c r="D25" s="898"/>
      <c r="E25" s="898"/>
      <c r="F25" s="898"/>
      <c r="G25" s="701"/>
      <c r="H25" s="891" t="s">
        <v>2167</v>
      </c>
      <c r="I25" s="625"/>
      <c r="J25" s="625"/>
      <c r="K25" s="625"/>
      <c r="L25" s="625"/>
      <c r="M25" s="856"/>
      <c r="N25" s="625"/>
      <c r="O25" s="625"/>
      <c r="P25" s="625"/>
      <c r="Q25" s="625"/>
      <c r="R25" s="626"/>
      <c r="S25" s="626"/>
      <c r="T25" s="626"/>
      <c r="U25" s="898"/>
      <c r="V25" s="856"/>
      <c r="W25" s="898"/>
      <c r="X25" s="899"/>
      <c r="Y25" s="898"/>
      <c r="Z25" s="898"/>
      <c r="AA25" s="898"/>
      <c r="AB25" s="899"/>
      <c r="AC25" s="868"/>
      <c r="AD25" s="898"/>
    </row>
    <row r="26" spans="1:30" ht="15.75" hidden="1" customHeight="1">
      <c r="A26" s="857">
        <v>30</v>
      </c>
      <c r="B26" s="857" t="s">
        <v>1003</v>
      </c>
      <c r="C26" s="898">
        <v>12</v>
      </c>
      <c r="D26" s="898" t="s">
        <v>1360</v>
      </c>
      <c r="E26" s="898" t="s">
        <v>1846</v>
      </c>
      <c r="F26" s="898">
        <v>5</v>
      </c>
      <c r="G26" s="898" t="s">
        <v>2167</v>
      </c>
      <c r="H26" s="708" t="s">
        <v>1361</v>
      </c>
      <c r="I26" s="856">
        <v>663832</v>
      </c>
      <c r="J26" s="856">
        <v>0</v>
      </c>
      <c r="K26" s="856">
        <v>0</v>
      </c>
      <c r="L26" s="856">
        <v>0</v>
      </c>
      <c r="M26" s="856">
        <v>0</v>
      </c>
      <c r="N26" s="856">
        <v>0</v>
      </c>
      <c r="O26" s="856">
        <v>663832</v>
      </c>
      <c r="P26" s="856">
        <v>431.49108000000001</v>
      </c>
      <c r="Q26" s="856">
        <v>1427.2388000000001</v>
      </c>
      <c r="R26" s="899">
        <v>2.29788E-3</v>
      </c>
      <c r="S26" s="899">
        <v>2.2536809600479431E-3</v>
      </c>
      <c r="T26" s="899">
        <v>4.4332901467897203</v>
      </c>
      <c r="U26" s="898"/>
      <c r="V26" s="856">
        <v>4019204.16</v>
      </c>
      <c r="W26" s="898"/>
      <c r="X26" s="899">
        <v>0</v>
      </c>
      <c r="Y26" s="898"/>
      <c r="Z26" s="898"/>
      <c r="AA26" s="898"/>
      <c r="AB26" s="899" t="s">
        <v>1954</v>
      </c>
      <c r="AC26" s="868"/>
      <c r="AD26" s="898"/>
    </row>
    <row r="27" spans="1:30" ht="15.75" hidden="1" customHeight="1">
      <c r="A27" s="857">
        <v>30</v>
      </c>
      <c r="B27" s="857" t="s">
        <v>1003</v>
      </c>
      <c r="C27" s="898">
        <v>13</v>
      </c>
      <c r="D27" s="898" t="s">
        <v>1362</v>
      </c>
      <c r="E27" s="898" t="s">
        <v>1847</v>
      </c>
      <c r="F27" s="898">
        <v>5</v>
      </c>
      <c r="G27" s="898" t="s">
        <v>2167</v>
      </c>
      <c r="H27" s="708" t="s">
        <v>1363</v>
      </c>
      <c r="I27" s="856">
        <v>3988559</v>
      </c>
      <c r="J27" s="856">
        <v>0</v>
      </c>
      <c r="K27" s="856">
        <v>0</v>
      </c>
      <c r="L27" s="856">
        <v>0</v>
      </c>
      <c r="M27" s="856">
        <v>0</v>
      </c>
      <c r="N27" s="856">
        <v>0</v>
      </c>
      <c r="O27" s="856">
        <v>3988559</v>
      </c>
      <c r="P27" s="856">
        <v>7224.9314175000009</v>
      </c>
      <c r="Q27" s="856">
        <v>9014.1433400000005</v>
      </c>
      <c r="R27" s="899">
        <v>1.451296E-2</v>
      </c>
      <c r="S27" s="899">
        <v>1.4233780090970743E-2</v>
      </c>
      <c r="T27" s="899">
        <v>1.2597699820694199</v>
      </c>
      <c r="U27" s="898"/>
      <c r="V27" s="856" t="e">
        <v>#N/A</v>
      </c>
      <c r="W27" s="898"/>
      <c r="X27" s="899">
        <v>0</v>
      </c>
      <c r="Y27" s="898"/>
      <c r="Z27" s="898"/>
      <c r="AA27" s="898"/>
      <c r="AB27" s="899" t="e">
        <v>#N/A</v>
      </c>
      <c r="AC27" s="868"/>
      <c r="AD27" s="898"/>
    </row>
    <row r="28" spans="1:30" ht="15.75" hidden="1" customHeight="1">
      <c r="A28" s="857">
        <v>30</v>
      </c>
      <c r="B28" s="857" t="s">
        <v>1003</v>
      </c>
      <c r="C28" s="898">
        <v>14</v>
      </c>
      <c r="D28" s="898" t="s">
        <v>1005</v>
      </c>
      <c r="E28" s="898" t="s">
        <v>1848</v>
      </c>
      <c r="F28" s="898">
        <v>5</v>
      </c>
      <c r="G28" s="898" t="s">
        <v>2167</v>
      </c>
      <c r="H28" s="708" t="s">
        <v>1364</v>
      </c>
      <c r="I28" s="856">
        <v>2368064</v>
      </c>
      <c r="J28" s="856">
        <v>0</v>
      </c>
      <c r="K28" s="856">
        <v>0</v>
      </c>
      <c r="L28" s="856">
        <v>0</v>
      </c>
      <c r="M28" s="856">
        <v>0</v>
      </c>
      <c r="N28" s="856">
        <v>490000</v>
      </c>
      <c r="O28" s="856">
        <v>1878064</v>
      </c>
      <c r="P28" s="856">
        <v>1427.3286257</v>
      </c>
      <c r="Q28" s="856">
        <v>2685.6315199999999</v>
      </c>
      <c r="R28" s="899">
        <v>4.3239200000000002E-3</v>
      </c>
      <c r="S28" s="899">
        <v>4.2407455727300975E-3</v>
      </c>
      <c r="T28" s="899">
        <v>2.9977366104064802</v>
      </c>
      <c r="U28" s="898"/>
      <c r="V28" s="856">
        <v>16246805.68</v>
      </c>
      <c r="W28" s="898"/>
      <c r="X28" s="899">
        <v>0</v>
      </c>
      <c r="Y28" s="898"/>
      <c r="Z28" s="898"/>
      <c r="AA28" s="898"/>
      <c r="AB28" s="899" t="s">
        <v>1954</v>
      </c>
      <c r="AC28" s="868"/>
      <c r="AD28" s="898"/>
    </row>
    <row r="29" spans="1:30" ht="15.75" hidden="1" customHeight="1">
      <c r="A29" s="857">
        <v>30</v>
      </c>
      <c r="B29" s="857" t="s">
        <v>1003</v>
      </c>
      <c r="C29" s="898">
        <v>15</v>
      </c>
      <c r="D29" s="898" t="s">
        <v>1006</v>
      </c>
      <c r="E29" s="898" t="s">
        <v>1585</v>
      </c>
      <c r="F29" s="898">
        <v>5</v>
      </c>
      <c r="G29" s="898" t="s">
        <v>2167</v>
      </c>
      <c r="H29" s="708" t="s">
        <v>2227</v>
      </c>
      <c r="I29" s="856">
        <v>8271554</v>
      </c>
      <c r="J29" s="856">
        <v>0</v>
      </c>
      <c r="K29" s="856">
        <v>0</v>
      </c>
      <c r="L29" s="856">
        <v>0</v>
      </c>
      <c r="M29" s="856">
        <v>0</v>
      </c>
      <c r="N29" s="856">
        <v>0</v>
      </c>
      <c r="O29" s="856">
        <v>8271554</v>
      </c>
      <c r="P29" s="856">
        <v>1654.3112800000001</v>
      </c>
      <c r="Q29" s="856">
        <v>12820.9087</v>
      </c>
      <c r="R29" s="899">
        <v>2.0641929999999999E-2</v>
      </c>
      <c r="S29" s="899">
        <v>2.024485168683967E-2</v>
      </c>
      <c r="T29" s="899">
        <v>2.9036557072794298</v>
      </c>
      <c r="U29" s="898"/>
      <c r="V29" s="856">
        <v>20399309.449999999</v>
      </c>
      <c r="W29" s="898"/>
      <c r="X29" s="899">
        <v>0</v>
      </c>
      <c r="Y29" s="898"/>
      <c r="Z29" s="898"/>
      <c r="AA29" s="898"/>
      <c r="AB29" s="899" t="s">
        <v>1954</v>
      </c>
      <c r="AC29" s="868"/>
      <c r="AD29" s="898"/>
    </row>
    <row r="30" spans="1:30" ht="15.75" hidden="1" customHeight="1">
      <c r="A30" s="857">
        <v>30</v>
      </c>
      <c r="B30" s="857" t="s">
        <v>1003</v>
      </c>
      <c r="C30" s="898">
        <v>16</v>
      </c>
      <c r="D30" s="898" t="s">
        <v>1365</v>
      </c>
      <c r="E30" s="898" t="s">
        <v>1849</v>
      </c>
      <c r="F30" s="898">
        <v>5</v>
      </c>
      <c r="G30" s="898" t="s">
        <v>2167</v>
      </c>
      <c r="H30" s="708" t="s">
        <v>1366</v>
      </c>
      <c r="I30" s="856">
        <v>6433579</v>
      </c>
      <c r="J30" s="856">
        <v>0</v>
      </c>
      <c r="K30" s="856">
        <v>0</v>
      </c>
      <c r="L30" s="856">
        <v>0</v>
      </c>
      <c r="M30" s="856">
        <v>0</v>
      </c>
      <c r="N30" s="856">
        <v>1429000</v>
      </c>
      <c r="O30" s="856">
        <v>5004579</v>
      </c>
      <c r="P30" s="856">
        <v>4504.1212629000001</v>
      </c>
      <c r="Q30" s="856">
        <v>8157.4637699999994</v>
      </c>
      <c r="R30" s="899">
        <v>1.313368E-2</v>
      </c>
      <c r="S30" s="899">
        <v>1.2881040496327533E-2</v>
      </c>
      <c r="T30" s="899">
        <v>2.3595085585938098</v>
      </c>
      <c r="U30" s="898"/>
      <c r="V30" s="856">
        <v>77968223.230000004</v>
      </c>
      <c r="W30" s="898"/>
      <c r="X30" s="899">
        <v>0</v>
      </c>
      <c r="Y30" s="898"/>
      <c r="Z30" s="898"/>
      <c r="AA30" s="898"/>
      <c r="AB30" s="899" t="s">
        <v>1954</v>
      </c>
      <c r="AC30" s="868"/>
      <c r="AD30" s="898"/>
    </row>
    <row r="31" spans="1:30" ht="15.75" hidden="1" customHeight="1">
      <c r="A31" s="857">
        <v>17</v>
      </c>
      <c r="B31" s="857" t="s">
        <v>1003</v>
      </c>
      <c r="C31" s="898">
        <v>17</v>
      </c>
      <c r="D31" s="898" t="s">
        <v>1369</v>
      </c>
      <c r="E31" s="898" t="s">
        <v>1904</v>
      </c>
      <c r="F31" s="898">
        <v>5</v>
      </c>
      <c r="G31" s="898" t="s">
        <v>2167</v>
      </c>
      <c r="H31" s="708" t="s">
        <v>836</v>
      </c>
      <c r="I31" s="856">
        <v>98518</v>
      </c>
      <c r="J31" s="856">
        <v>0</v>
      </c>
      <c r="K31" s="856">
        <v>0</v>
      </c>
      <c r="L31" s="856">
        <v>0</v>
      </c>
      <c r="M31" s="856">
        <v>0</v>
      </c>
      <c r="N31" s="856">
        <v>0</v>
      </c>
      <c r="O31" s="856">
        <v>98518</v>
      </c>
      <c r="P31" s="856">
        <v>0</v>
      </c>
      <c r="Q31" s="856">
        <v>0</v>
      </c>
      <c r="R31" s="899">
        <v>0</v>
      </c>
      <c r="S31" s="899">
        <v>0</v>
      </c>
      <c r="T31" s="899">
        <v>0.60317265953603905</v>
      </c>
      <c r="U31" s="898"/>
      <c r="V31" s="856">
        <v>988952.06</v>
      </c>
      <c r="W31" s="898"/>
      <c r="X31" s="899">
        <v>0</v>
      </c>
      <c r="Y31" s="898"/>
      <c r="Z31" s="898"/>
      <c r="AA31" s="898"/>
      <c r="AB31" s="899" t="s">
        <v>1954</v>
      </c>
      <c r="AC31" s="868" t="s">
        <v>2226</v>
      </c>
      <c r="AD31" s="898"/>
    </row>
    <row r="32" spans="1:30" ht="15.75" hidden="1" customHeight="1">
      <c r="A32" s="857">
        <v>30</v>
      </c>
      <c r="B32" s="857" t="s">
        <v>1003</v>
      </c>
      <c r="C32" s="898">
        <v>18</v>
      </c>
      <c r="D32" s="898" t="s">
        <v>1372</v>
      </c>
      <c r="E32" s="898" t="s">
        <v>1850</v>
      </c>
      <c r="F32" s="898">
        <v>5</v>
      </c>
      <c r="G32" s="898" t="s">
        <v>2167</v>
      </c>
      <c r="H32" s="708" t="s">
        <v>1373</v>
      </c>
      <c r="I32" s="856">
        <v>1775606</v>
      </c>
      <c r="J32" s="856">
        <v>0</v>
      </c>
      <c r="K32" s="856">
        <v>0</v>
      </c>
      <c r="L32" s="856">
        <v>0</v>
      </c>
      <c r="M32" s="856">
        <v>0</v>
      </c>
      <c r="N32" s="856">
        <v>0</v>
      </c>
      <c r="O32" s="856">
        <v>1775606</v>
      </c>
      <c r="P32" s="856">
        <v>0</v>
      </c>
      <c r="Q32" s="856">
        <v>0</v>
      </c>
      <c r="R32" s="899">
        <v>0</v>
      </c>
      <c r="S32" s="899">
        <v>0</v>
      </c>
      <c r="T32" s="899">
        <v>3.49391184573002</v>
      </c>
      <c r="U32" s="898"/>
      <c r="V32" s="856">
        <v>10594362.41</v>
      </c>
      <c r="W32" s="898"/>
      <c r="X32" s="899">
        <v>0</v>
      </c>
      <c r="Y32" s="898"/>
      <c r="Z32" s="898"/>
      <c r="AA32" s="898"/>
      <c r="AB32" s="899" t="s">
        <v>1954</v>
      </c>
      <c r="AC32" s="868" t="s">
        <v>2226</v>
      </c>
      <c r="AD32" s="898"/>
    </row>
    <row r="33" spans="1:30" ht="15.75" hidden="1" customHeight="1">
      <c r="A33" s="857">
        <v>30</v>
      </c>
      <c r="B33" s="857" t="s">
        <v>1003</v>
      </c>
      <c r="C33" s="898">
        <v>19</v>
      </c>
      <c r="D33" s="898" t="s">
        <v>1374</v>
      </c>
      <c r="E33" s="898" t="s">
        <v>1851</v>
      </c>
      <c r="F33" s="898">
        <v>5</v>
      </c>
      <c r="G33" s="898" t="s">
        <v>2167</v>
      </c>
      <c r="H33" s="708" t="s">
        <v>1375</v>
      </c>
      <c r="I33" s="856">
        <v>993701</v>
      </c>
      <c r="J33" s="856">
        <v>0</v>
      </c>
      <c r="K33" s="856">
        <v>0</v>
      </c>
      <c r="L33" s="856">
        <v>0</v>
      </c>
      <c r="M33" s="856">
        <v>0</v>
      </c>
      <c r="N33" s="856">
        <v>75000</v>
      </c>
      <c r="O33" s="856">
        <v>918701</v>
      </c>
      <c r="P33" s="856">
        <v>3702.3654460999996</v>
      </c>
      <c r="Q33" s="856">
        <v>16499.86996</v>
      </c>
      <c r="R33" s="899">
        <v>2.6565129999999999E-2</v>
      </c>
      <c r="S33" s="899">
        <v>2.6054114260430011E-2</v>
      </c>
      <c r="T33" s="899">
        <v>0.12036141662888</v>
      </c>
      <c r="U33" s="898"/>
      <c r="V33" s="856">
        <v>27565785.300000001</v>
      </c>
      <c r="W33" s="898"/>
      <c r="X33" s="899">
        <v>0</v>
      </c>
      <c r="Y33" s="898"/>
      <c r="Z33" s="898"/>
      <c r="AA33" s="898"/>
      <c r="AB33" s="899" t="s">
        <v>1954</v>
      </c>
      <c r="AC33" s="868"/>
      <c r="AD33" s="898"/>
    </row>
    <row r="34" spans="1:30" ht="15.75" hidden="1" customHeight="1">
      <c r="A34" s="857">
        <v>30</v>
      </c>
      <c r="B34" s="857" t="s">
        <v>1003</v>
      </c>
      <c r="C34" s="898">
        <v>20</v>
      </c>
      <c r="D34" s="857" t="s">
        <v>2228</v>
      </c>
      <c r="E34" s="898" t="s">
        <v>2229</v>
      </c>
      <c r="F34" s="898">
        <v>5</v>
      </c>
      <c r="G34" s="898" t="s">
        <v>2167</v>
      </c>
      <c r="H34" s="708" t="s">
        <v>2230</v>
      </c>
      <c r="I34" s="856">
        <v>0</v>
      </c>
      <c r="J34" s="856">
        <v>0</v>
      </c>
      <c r="K34" s="856">
        <v>0</v>
      </c>
      <c r="L34" s="856">
        <v>188740</v>
      </c>
      <c r="M34" s="856">
        <v>0</v>
      </c>
      <c r="N34" s="856">
        <v>0</v>
      </c>
      <c r="O34" s="856">
        <v>188740</v>
      </c>
      <c r="P34" s="856">
        <v>0</v>
      </c>
      <c r="Q34" s="856">
        <v>1506.1451999999999</v>
      </c>
      <c r="R34" s="899">
        <v>2.4249200000000001E-3</v>
      </c>
      <c r="S34" s="899">
        <v>2.3782780851442668E-3</v>
      </c>
      <c r="T34" s="899">
        <v>0.12</v>
      </c>
      <c r="U34" s="898"/>
      <c r="V34" s="856" t="e">
        <v>#N/A</v>
      </c>
      <c r="W34" s="898"/>
      <c r="X34" s="899">
        <v>0</v>
      </c>
      <c r="Y34" s="898"/>
      <c r="Z34" s="898"/>
      <c r="AA34" s="898"/>
      <c r="AB34" s="899" t="e">
        <v>#N/A</v>
      </c>
      <c r="AC34" s="868"/>
      <c r="AD34" s="898"/>
    </row>
    <row r="35" spans="1:30" ht="15.75" hidden="1" customHeight="1">
      <c r="A35" s="857">
        <v>30</v>
      </c>
      <c r="B35" s="857" t="s">
        <v>1003</v>
      </c>
      <c r="C35" s="898">
        <v>21</v>
      </c>
      <c r="D35" s="898" t="s">
        <v>1378</v>
      </c>
      <c r="E35" s="898" t="s">
        <v>1854</v>
      </c>
      <c r="F35" s="898">
        <v>5</v>
      </c>
      <c r="G35" s="898" t="s">
        <v>2167</v>
      </c>
      <c r="H35" s="708" t="s">
        <v>1379</v>
      </c>
      <c r="I35" s="856">
        <v>326292</v>
      </c>
      <c r="J35" s="856">
        <v>0</v>
      </c>
      <c r="K35" s="856">
        <v>0</v>
      </c>
      <c r="L35" s="856">
        <v>0</v>
      </c>
      <c r="M35" s="856">
        <v>0</v>
      </c>
      <c r="N35" s="856">
        <v>0</v>
      </c>
      <c r="O35" s="856">
        <v>326292</v>
      </c>
      <c r="P35" s="856">
        <v>0</v>
      </c>
      <c r="Q35" s="856">
        <v>0</v>
      </c>
      <c r="R35" s="899">
        <v>0</v>
      </c>
      <c r="S35" s="899">
        <v>0</v>
      </c>
      <c r="T35" s="899">
        <v>3.2629199999999998</v>
      </c>
      <c r="U35" s="898"/>
      <c r="V35" s="856">
        <v>3510080.93</v>
      </c>
      <c r="W35" s="898"/>
      <c r="X35" s="899">
        <v>0</v>
      </c>
      <c r="Y35" s="898"/>
      <c r="Z35" s="898"/>
      <c r="AA35" s="898"/>
      <c r="AB35" s="899" t="s">
        <v>1954</v>
      </c>
      <c r="AC35" s="868" t="s">
        <v>2226</v>
      </c>
      <c r="AD35" s="898"/>
    </row>
    <row r="36" spans="1:30" ht="15.75" hidden="1" customHeight="1">
      <c r="A36" s="857">
        <v>30</v>
      </c>
      <c r="B36" s="857" t="s">
        <v>1003</v>
      </c>
      <c r="C36" s="898">
        <v>22</v>
      </c>
      <c r="D36" s="898" t="s">
        <v>1380</v>
      </c>
      <c r="E36" s="898" t="s">
        <v>1856</v>
      </c>
      <c r="F36" s="898">
        <v>5</v>
      </c>
      <c r="G36" s="898" t="s">
        <v>2167</v>
      </c>
      <c r="H36" s="708" t="s">
        <v>1381</v>
      </c>
      <c r="I36" s="856">
        <v>2262698</v>
      </c>
      <c r="J36" s="856">
        <v>0</v>
      </c>
      <c r="K36" s="856">
        <v>0</v>
      </c>
      <c r="L36" s="856">
        <v>0</v>
      </c>
      <c r="M36" s="856">
        <v>0</v>
      </c>
      <c r="N36" s="856">
        <v>0</v>
      </c>
      <c r="O36" s="856">
        <v>2262698</v>
      </c>
      <c r="P36" s="856">
        <v>2828.3720033</v>
      </c>
      <c r="Q36" s="856">
        <v>5792.5068799999999</v>
      </c>
      <c r="R36" s="899">
        <v>9.3260500000000007E-3</v>
      </c>
      <c r="S36" s="899">
        <v>9.1466560931518365E-3</v>
      </c>
      <c r="T36" s="899">
        <v>4.3992604056492199</v>
      </c>
      <c r="U36" s="898"/>
      <c r="V36" s="856">
        <v>16233569.52</v>
      </c>
      <c r="W36" s="898"/>
      <c r="X36" s="899">
        <v>0</v>
      </c>
      <c r="Y36" s="898"/>
      <c r="Z36" s="898"/>
      <c r="AA36" s="898"/>
      <c r="AB36" s="899" t="s">
        <v>1954</v>
      </c>
      <c r="AC36" s="868"/>
      <c r="AD36" s="898"/>
    </row>
    <row r="37" spans="1:30" ht="15.75" hidden="1" customHeight="1">
      <c r="C37" s="898"/>
      <c r="D37" s="898"/>
      <c r="E37" s="898"/>
      <c r="F37" s="898"/>
      <c r="G37" s="701" t="s">
        <v>2168</v>
      </c>
      <c r="H37" s="710"/>
      <c r="I37" s="492">
        <v>27182403</v>
      </c>
      <c r="J37" s="492">
        <v>0</v>
      </c>
      <c r="K37" s="492">
        <v>0</v>
      </c>
      <c r="L37" s="492">
        <v>188740</v>
      </c>
      <c r="M37" s="900">
        <v>0</v>
      </c>
      <c r="N37" s="492">
        <v>1994000</v>
      </c>
      <c r="O37" s="492">
        <v>25377143</v>
      </c>
      <c r="P37" s="492">
        <v>21772.921115499998</v>
      </c>
      <c r="Q37" s="492">
        <v>57903.908169999995</v>
      </c>
      <c r="R37" s="493">
        <v>9.3226470000000006E-2</v>
      </c>
      <c r="S37" s="493">
        <v>9.1433147245642096E-2</v>
      </c>
      <c r="T37" s="626"/>
      <c r="U37" s="898"/>
      <c r="V37" s="856" t="e">
        <v>#N/A</v>
      </c>
      <c r="W37" s="898">
        <v>0</v>
      </c>
      <c r="X37" s="899">
        <v>0</v>
      </c>
      <c r="Y37" s="898">
        <v>0</v>
      </c>
      <c r="Z37" s="898">
        <v>0</v>
      </c>
      <c r="AA37" s="898">
        <v>0</v>
      </c>
      <c r="AB37" s="899" t="e">
        <v>#N/A</v>
      </c>
      <c r="AC37" s="868">
        <v>0</v>
      </c>
      <c r="AD37" s="898">
        <v>0</v>
      </c>
    </row>
    <row r="38" spans="1:30" ht="15.75" hidden="1" customHeight="1">
      <c r="C38" s="898"/>
      <c r="D38" s="898"/>
      <c r="E38" s="898"/>
      <c r="F38" s="898"/>
      <c r="G38" s="701"/>
      <c r="H38" s="891" t="s">
        <v>2169</v>
      </c>
      <c r="I38" s="625"/>
      <c r="J38" s="625"/>
      <c r="K38" s="625"/>
      <c r="L38" s="625"/>
      <c r="M38" s="856"/>
      <c r="N38" s="625"/>
      <c r="O38" s="625"/>
      <c r="P38" s="625"/>
      <c r="Q38" s="625"/>
      <c r="R38" s="626"/>
      <c r="S38" s="626"/>
      <c r="T38" s="626"/>
      <c r="U38" s="898"/>
      <c r="V38" s="856"/>
      <c r="W38" s="898"/>
      <c r="X38" s="899"/>
      <c r="Y38" s="898"/>
      <c r="Z38" s="898"/>
      <c r="AA38" s="898"/>
      <c r="AB38" s="899"/>
      <c r="AC38" s="868"/>
      <c r="AD38" s="898"/>
    </row>
    <row r="39" spans="1:30" ht="15.75" hidden="1" customHeight="1">
      <c r="A39" s="857">
        <v>26</v>
      </c>
      <c r="B39" s="857" t="s">
        <v>986</v>
      </c>
      <c r="C39" s="898">
        <v>23</v>
      </c>
      <c r="D39" s="898" t="s">
        <v>987</v>
      </c>
      <c r="E39" s="898" t="s">
        <v>1579</v>
      </c>
      <c r="F39" s="898">
        <v>6</v>
      </c>
      <c r="G39" s="898" t="s">
        <v>2169</v>
      </c>
      <c r="H39" s="708" t="s">
        <v>817</v>
      </c>
      <c r="I39" s="856">
        <v>1864104</v>
      </c>
      <c r="J39" s="856">
        <v>0</v>
      </c>
      <c r="K39" s="856">
        <v>0</v>
      </c>
      <c r="L39" s="856">
        <v>0</v>
      </c>
      <c r="M39" s="856">
        <v>0</v>
      </c>
      <c r="N39" s="856">
        <v>185400</v>
      </c>
      <c r="O39" s="856">
        <v>1678704</v>
      </c>
      <c r="P39" s="856">
        <v>106434.59247439999</v>
      </c>
      <c r="Q39" s="856">
        <v>156119.47200000001</v>
      </c>
      <c r="R39" s="899">
        <v>0.25135554999999998</v>
      </c>
      <c r="S39" s="899">
        <v>0.24652040116842255</v>
      </c>
      <c r="T39" s="899">
        <v>0.14660225393332699</v>
      </c>
      <c r="U39" s="898"/>
      <c r="V39" s="856">
        <v>61352802.640000001</v>
      </c>
      <c r="W39" s="898"/>
      <c r="X39" s="899">
        <v>0</v>
      </c>
      <c r="Y39" s="898"/>
      <c r="Z39" s="898"/>
      <c r="AA39" s="898"/>
      <c r="AB39" s="899" t="s">
        <v>1954</v>
      </c>
      <c r="AC39" s="868"/>
      <c r="AD39" s="898"/>
    </row>
    <row r="40" spans="1:30" ht="15.75" hidden="1" customHeight="1">
      <c r="A40" s="857">
        <v>26</v>
      </c>
      <c r="B40" s="857" t="s">
        <v>986</v>
      </c>
      <c r="C40" s="898">
        <v>24</v>
      </c>
      <c r="D40" s="898" t="s">
        <v>988</v>
      </c>
      <c r="E40" s="898" t="s">
        <v>1826</v>
      </c>
      <c r="F40" s="898">
        <v>6</v>
      </c>
      <c r="G40" s="898" t="s">
        <v>2169</v>
      </c>
      <c r="H40" s="708" t="s">
        <v>818</v>
      </c>
      <c r="I40" s="856">
        <v>30034856</v>
      </c>
      <c r="J40" s="856">
        <v>0</v>
      </c>
      <c r="K40" s="856">
        <v>0</v>
      </c>
      <c r="L40" s="856">
        <v>0</v>
      </c>
      <c r="M40" s="856">
        <v>0</v>
      </c>
      <c r="N40" s="856">
        <v>2304500</v>
      </c>
      <c r="O40" s="856">
        <v>27730356</v>
      </c>
      <c r="P40" s="856">
        <v>253420.50975189998</v>
      </c>
      <c r="Q40" s="856">
        <v>604799.06435999996</v>
      </c>
      <c r="R40" s="899">
        <v>0.97373887999999997</v>
      </c>
      <c r="S40" s="899">
        <v>0.95500776464523141</v>
      </c>
      <c r="T40" s="899">
        <v>2.2003676860038599</v>
      </c>
      <c r="U40" s="898"/>
      <c r="V40" s="856">
        <v>817223734.5</v>
      </c>
      <c r="W40" s="898"/>
      <c r="X40" s="899">
        <v>0</v>
      </c>
      <c r="Y40" s="898"/>
      <c r="Z40" s="898"/>
      <c r="AA40" s="898"/>
      <c r="AB40" s="899" t="s">
        <v>1954</v>
      </c>
      <c r="AC40" s="868"/>
      <c r="AD40" s="898"/>
    </row>
    <row r="41" spans="1:30" ht="15.75" hidden="1" customHeight="1">
      <c r="A41" s="857">
        <v>26</v>
      </c>
      <c r="B41" s="857" t="s">
        <v>986</v>
      </c>
      <c r="C41" s="898">
        <v>25</v>
      </c>
      <c r="D41" s="898" t="s">
        <v>1829</v>
      </c>
      <c r="E41" s="898" t="s">
        <v>1830</v>
      </c>
      <c r="F41" s="898">
        <v>6</v>
      </c>
      <c r="G41" s="898" t="s">
        <v>2169</v>
      </c>
      <c r="H41" s="708" t="s">
        <v>989</v>
      </c>
      <c r="I41" s="856">
        <v>1438409</v>
      </c>
      <c r="J41" s="856">
        <v>0</v>
      </c>
      <c r="K41" s="856">
        <v>0</v>
      </c>
      <c r="L41" s="856">
        <v>0</v>
      </c>
      <c r="M41" s="856">
        <v>0</v>
      </c>
      <c r="N41" s="856">
        <v>175000</v>
      </c>
      <c r="O41" s="856">
        <v>1263409</v>
      </c>
      <c r="P41" s="856">
        <v>14366.8935738</v>
      </c>
      <c r="Q41" s="856">
        <v>31496.786370000002</v>
      </c>
      <c r="R41" s="899">
        <v>5.0710470000000001E-2</v>
      </c>
      <c r="S41" s="899">
        <v>4.973499020960373E-2</v>
      </c>
      <c r="T41" s="899">
        <v>9.3644376118615702E-2</v>
      </c>
      <c r="U41" s="898"/>
      <c r="V41" s="856" t="e">
        <v>#N/A</v>
      </c>
      <c r="W41" s="898"/>
      <c r="X41" s="899">
        <v>0</v>
      </c>
      <c r="Y41" s="898"/>
      <c r="Z41" s="898"/>
      <c r="AA41" s="898"/>
      <c r="AB41" s="899" t="e">
        <v>#N/A</v>
      </c>
      <c r="AC41" s="868"/>
      <c r="AD41" s="898"/>
    </row>
    <row r="42" spans="1:30" ht="15.75" hidden="1" customHeight="1">
      <c r="A42" s="857">
        <v>26</v>
      </c>
      <c r="B42" s="857" t="s">
        <v>986</v>
      </c>
      <c r="C42" s="898">
        <v>26</v>
      </c>
      <c r="D42" s="898" t="s">
        <v>1827</v>
      </c>
      <c r="E42" s="898" t="s">
        <v>1828</v>
      </c>
      <c r="F42" s="898">
        <v>6</v>
      </c>
      <c r="G42" s="898" t="s">
        <v>2169</v>
      </c>
      <c r="H42" s="708" t="s">
        <v>990</v>
      </c>
      <c r="I42" s="856">
        <v>84316829</v>
      </c>
      <c r="J42" s="856">
        <v>0</v>
      </c>
      <c r="K42" s="856">
        <v>0</v>
      </c>
      <c r="L42" s="856">
        <v>0</v>
      </c>
      <c r="M42" s="856">
        <v>0</v>
      </c>
      <c r="N42" s="856">
        <v>4148500</v>
      </c>
      <c r="O42" s="856">
        <v>80168329</v>
      </c>
      <c r="P42" s="856">
        <v>865605.27768239996</v>
      </c>
      <c r="Q42" s="856">
        <v>3335002.4864000003</v>
      </c>
      <c r="R42" s="899">
        <v>5.36942231</v>
      </c>
      <c r="S42" s="899">
        <v>5.2661345847045569</v>
      </c>
      <c r="T42" s="899">
        <v>7.2131093099005996</v>
      </c>
      <c r="U42" s="898"/>
      <c r="V42" s="856">
        <v>1061279981</v>
      </c>
      <c r="W42" s="898"/>
      <c r="X42" s="899">
        <v>0</v>
      </c>
      <c r="Y42" s="898"/>
      <c r="Z42" s="898"/>
      <c r="AA42" s="898"/>
      <c r="AB42" s="899" t="s">
        <v>1954</v>
      </c>
      <c r="AC42" s="868"/>
      <c r="AD42" s="898"/>
    </row>
    <row r="43" spans="1:30" ht="15.75" hidden="1" customHeight="1">
      <c r="A43" s="857">
        <v>26</v>
      </c>
      <c r="B43" s="857" t="s">
        <v>986</v>
      </c>
      <c r="C43" s="898">
        <v>27</v>
      </c>
      <c r="D43" s="898" t="s">
        <v>1343</v>
      </c>
      <c r="E43" s="898" t="s">
        <v>1831</v>
      </c>
      <c r="F43" s="898">
        <v>6</v>
      </c>
      <c r="G43" s="898" t="s">
        <v>2169</v>
      </c>
      <c r="H43" s="708" t="s">
        <v>1344</v>
      </c>
      <c r="I43" s="856">
        <v>397816</v>
      </c>
      <c r="J43" s="856">
        <v>0</v>
      </c>
      <c r="K43" s="856">
        <v>0</v>
      </c>
      <c r="L43" s="856">
        <v>0</v>
      </c>
      <c r="M43" s="856">
        <v>0</v>
      </c>
      <c r="N43" s="856">
        <v>150000</v>
      </c>
      <c r="O43" s="856">
        <v>247816</v>
      </c>
      <c r="P43" s="856">
        <v>1532.2023184</v>
      </c>
      <c r="Q43" s="856">
        <v>2381.5117599999999</v>
      </c>
      <c r="R43" s="899">
        <v>3.8342799999999998E-3</v>
      </c>
      <c r="S43" s="899">
        <v>3.760525365231289E-3</v>
      </c>
      <c r="T43" s="899">
        <v>4.3033174038675202E-2</v>
      </c>
      <c r="U43" s="898"/>
      <c r="V43" s="856">
        <v>5410242.4399999995</v>
      </c>
      <c r="W43" s="898"/>
      <c r="X43" s="899">
        <v>0</v>
      </c>
      <c r="Y43" s="898"/>
      <c r="Z43" s="898"/>
      <c r="AA43" s="898"/>
      <c r="AB43" s="899" t="s">
        <v>1954</v>
      </c>
      <c r="AC43" s="868"/>
      <c r="AD43" s="898"/>
    </row>
    <row r="44" spans="1:30" ht="15.75" hidden="1" customHeight="1">
      <c r="A44" s="857">
        <v>26</v>
      </c>
      <c r="B44" s="857" t="s">
        <v>986</v>
      </c>
      <c r="C44" s="898">
        <v>28</v>
      </c>
      <c r="D44" s="898" t="s">
        <v>991</v>
      </c>
      <c r="E44" s="898" t="s">
        <v>1835</v>
      </c>
      <c r="F44" s="898">
        <v>6</v>
      </c>
      <c r="G44" s="898" t="s">
        <v>2169</v>
      </c>
      <c r="H44" s="708" t="s">
        <v>819</v>
      </c>
      <c r="I44" s="856">
        <v>6309853</v>
      </c>
      <c r="J44" s="856">
        <v>0</v>
      </c>
      <c r="K44" s="856">
        <v>0</v>
      </c>
      <c r="L44" s="856">
        <v>0</v>
      </c>
      <c r="M44" s="856">
        <v>0</v>
      </c>
      <c r="N44" s="856">
        <v>2285000</v>
      </c>
      <c r="O44" s="856">
        <v>4024853</v>
      </c>
      <c r="P44" s="856">
        <v>20634.936874800002</v>
      </c>
      <c r="Q44" s="856">
        <v>61016.771479999996</v>
      </c>
      <c r="R44" s="899">
        <v>9.8238249999999999E-2</v>
      </c>
      <c r="S44" s="899">
        <v>9.6348513036551661E-2</v>
      </c>
      <c r="T44" s="899">
        <v>0.335471483007311</v>
      </c>
      <c r="U44" s="898"/>
      <c r="V44" s="856">
        <v>342483025.5</v>
      </c>
      <c r="W44" s="898"/>
      <c r="X44" s="899">
        <v>0</v>
      </c>
      <c r="Y44" s="898"/>
      <c r="Z44" s="898"/>
      <c r="AA44" s="898"/>
      <c r="AB44" s="899" t="s">
        <v>1954</v>
      </c>
      <c r="AC44" s="868"/>
      <c r="AD44" s="898"/>
    </row>
    <row r="45" spans="1:30" ht="15.75" hidden="1" customHeight="1">
      <c r="A45" s="857">
        <v>26</v>
      </c>
      <c r="B45" s="857" t="s">
        <v>986</v>
      </c>
      <c r="C45" s="898">
        <v>29</v>
      </c>
      <c r="D45" s="898" t="s">
        <v>992</v>
      </c>
      <c r="E45" s="898" t="s">
        <v>1580</v>
      </c>
      <c r="F45" s="898">
        <v>6</v>
      </c>
      <c r="G45" s="898" t="s">
        <v>2169</v>
      </c>
      <c r="H45" s="708" t="s">
        <v>820</v>
      </c>
      <c r="I45" s="856">
        <v>1517533</v>
      </c>
      <c r="J45" s="856">
        <v>0</v>
      </c>
      <c r="K45" s="856">
        <v>0</v>
      </c>
      <c r="L45" s="856">
        <v>0</v>
      </c>
      <c r="M45" s="856">
        <v>0</v>
      </c>
      <c r="N45" s="856">
        <v>270000</v>
      </c>
      <c r="O45" s="856">
        <v>1247533</v>
      </c>
      <c r="P45" s="856">
        <v>167389.44005979999</v>
      </c>
      <c r="Q45" s="856">
        <v>246612.32344000001</v>
      </c>
      <c r="R45" s="899">
        <v>0.39705088999999999</v>
      </c>
      <c r="S45" s="899">
        <v>0.38941310861918349</v>
      </c>
      <c r="T45" s="899">
        <v>8.5048292176616205E-2</v>
      </c>
      <c r="U45" s="898"/>
      <c r="V45" s="856">
        <v>125359237.76000001</v>
      </c>
      <c r="W45" s="898"/>
      <c r="X45" s="899">
        <v>0</v>
      </c>
      <c r="Y45" s="898"/>
      <c r="Z45" s="898"/>
      <c r="AA45" s="898"/>
      <c r="AB45" s="899" t="s">
        <v>1954</v>
      </c>
      <c r="AC45" s="868"/>
      <c r="AD45" s="898"/>
    </row>
    <row r="46" spans="1:30" ht="15.75" hidden="1" customHeight="1">
      <c r="A46" s="857">
        <v>26</v>
      </c>
      <c r="B46" s="857" t="s">
        <v>986</v>
      </c>
      <c r="C46" s="898">
        <v>30</v>
      </c>
      <c r="D46" s="898" t="s">
        <v>993</v>
      </c>
      <c r="E46" s="898" t="s">
        <v>1836</v>
      </c>
      <c r="F46" s="898">
        <v>6</v>
      </c>
      <c r="G46" s="898" t="s">
        <v>2169</v>
      </c>
      <c r="H46" s="708" t="s">
        <v>821</v>
      </c>
      <c r="I46" s="856">
        <v>58007607</v>
      </c>
      <c r="J46" s="856">
        <v>0</v>
      </c>
      <c r="K46" s="856">
        <v>0</v>
      </c>
      <c r="L46" s="856">
        <v>0</v>
      </c>
      <c r="M46" s="856">
        <v>0</v>
      </c>
      <c r="N46" s="856">
        <v>2797500</v>
      </c>
      <c r="O46" s="856">
        <v>55210107</v>
      </c>
      <c r="P46" s="856">
        <v>838962.8616536</v>
      </c>
      <c r="Q46" s="856">
        <v>1597228.3955099999</v>
      </c>
      <c r="R46" s="899">
        <v>2.57157043</v>
      </c>
      <c r="S46" s="899">
        <v>2.5221029752055597</v>
      </c>
      <c r="T46" s="899">
        <v>5.2689876443863</v>
      </c>
      <c r="U46" s="898"/>
      <c r="V46" s="856">
        <v>1449262964.51</v>
      </c>
      <c r="W46" s="898"/>
      <c r="X46" s="899">
        <v>0</v>
      </c>
      <c r="Y46" s="898"/>
      <c r="Z46" s="898"/>
      <c r="AA46" s="898"/>
      <c r="AB46" s="899" t="s">
        <v>1954</v>
      </c>
      <c r="AC46" s="868"/>
      <c r="AD46" s="898"/>
    </row>
    <row r="47" spans="1:30" ht="15.75" hidden="1" customHeight="1">
      <c r="A47" s="857">
        <v>26</v>
      </c>
      <c r="B47" s="857" t="s">
        <v>986</v>
      </c>
      <c r="C47" s="898">
        <v>31</v>
      </c>
      <c r="D47" s="898" t="s">
        <v>994</v>
      </c>
      <c r="E47" s="898" t="s">
        <v>1837</v>
      </c>
      <c r="F47" s="898">
        <v>6</v>
      </c>
      <c r="G47" s="898" t="s">
        <v>2169</v>
      </c>
      <c r="H47" s="708" t="s">
        <v>823</v>
      </c>
      <c r="I47" s="856">
        <v>12586161</v>
      </c>
      <c r="J47" s="856">
        <v>0</v>
      </c>
      <c r="K47" s="856">
        <v>0</v>
      </c>
      <c r="L47" s="856">
        <v>0</v>
      </c>
      <c r="M47" s="856">
        <v>0</v>
      </c>
      <c r="N47" s="856">
        <v>2281500</v>
      </c>
      <c r="O47" s="856">
        <v>10304661</v>
      </c>
      <c r="P47" s="856">
        <v>19828.301858800001</v>
      </c>
      <c r="Q47" s="856">
        <v>71308.254119999998</v>
      </c>
      <c r="R47" s="899">
        <v>0.11480775</v>
      </c>
      <c r="S47" s="899">
        <v>0.11259927533115292</v>
      </c>
      <c r="T47" s="899">
        <v>0.96083953563768898</v>
      </c>
      <c r="U47" s="898"/>
      <c r="V47" s="856">
        <v>75699099.900000006</v>
      </c>
      <c r="W47" s="898"/>
      <c r="X47" s="899">
        <v>0</v>
      </c>
      <c r="Y47" s="898"/>
      <c r="Z47" s="898"/>
      <c r="AA47" s="898"/>
      <c r="AB47" s="899" t="s">
        <v>1954</v>
      </c>
      <c r="AC47" s="868"/>
      <c r="AD47" s="898"/>
    </row>
    <row r="48" spans="1:30" ht="15.75" hidden="1" customHeight="1">
      <c r="A48" s="857">
        <v>26</v>
      </c>
      <c r="B48" s="857" t="s">
        <v>986</v>
      </c>
      <c r="C48" s="898">
        <v>32</v>
      </c>
      <c r="D48" s="898" t="s">
        <v>1346</v>
      </c>
      <c r="E48" s="898" t="s">
        <v>1581</v>
      </c>
      <c r="F48" s="898">
        <v>6</v>
      </c>
      <c r="G48" s="898" t="s">
        <v>2169</v>
      </c>
      <c r="H48" s="708" t="s">
        <v>824</v>
      </c>
      <c r="I48" s="856">
        <v>113842</v>
      </c>
      <c r="J48" s="856">
        <v>0</v>
      </c>
      <c r="K48" s="856">
        <v>0</v>
      </c>
      <c r="L48" s="856">
        <v>0</v>
      </c>
      <c r="M48" s="856">
        <v>0</v>
      </c>
      <c r="N48" s="856">
        <v>0</v>
      </c>
      <c r="O48" s="856">
        <v>113842</v>
      </c>
      <c r="P48" s="856">
        <v>13407.560420199999</v>
      </c>
      <c r="Q48" s="856">
        <v>26121.046899999998</v>
      </c>
      <c r="R48" s="899">
        <v>4.2055420000000003E-2</v>
      </c>
      <c r="S48" s="899">
        <v>4.1246430558817028E-2</v>
      </c>
      <c r="T48" s="899">
        <v>1.02281096109927E-2</v>
      </c>
      <c r="U48" s="898"/>
      <c r="V48" s="856">
        <v>22592485</v>
      </c>
      <c r="W48" s="898"/>
      <c r="X48" s="899">
        <v>0</v>
      </c>
      <c r="Y48" s="898"/>
      <c r="Z48" s="898"/>
      <c r="AA48" s="898"/>
      <c r="AB48" s="899" t="s">
        <v>1954</v>
      </c>
      <c r="AC48" s="868"/>
      <c r="AD48" s="898"/>
    </row>
    <row r="49" spans="1:30" ht="15.75" hidden="1" customHeight="1">
      <c r="A49" s="857">
        <v>26</v>
      </c>
      <c r="B49" s="857" t="s">
        <v>986</v>
      </c>
      <c r="C49" s="898">
        <v>33</v>
      </c>
      <c r="D49" s="898" t="s">
        <v>995</v>
      </c>
      <c r="E49" s="898" t="s">
        <v>1838</v>
      </c>
      <c r="F49" s="898">
        <v>6</v>
      </c>
      <c r="G49" s="898" t="s">
        <v>2169</v>
      </c>
      <c r="H49" s="708" t="s">
        <v>826</v>
      </c>
      <c r="I49" s="856">
        <v>1462078</v>
      </c>
      <c r="J49" s="856">
        <v>0</v>
      </c>
      <c r="K49" s="856">
        <v>0</v>
      </c>
      <c r="L49" s="856">
        <v>0</v>
      </c>
      <c r="M49" s="856">
        <v>0</v>
      </c>
      <c r="N49" s="856">
        <v>350000</v>
      </c>
      <c r="O49" s="856">
        <v>1112078</v>
      </c>
      <c r="P49" s="856">
        <v>33063.573026700004</v>
      </c>
      <c r="Q49" s="856">
        <v>56882.789700000001</v>
      </c>
      <c r="R49" s="899">
        <v>9.1582460000000004E-2</v>
      </c>
      <c r="S49" s="899">
        <v>8.9820750459769769E-2</v>
      </c>
      <c r="T49" s="899">
        <v>5.2271271881419397E-2</v>
      </c>
      <c r="U49" s="898"/>
      <c r="V49" s="856">
        <v>263940702.90000001</v>
      </c>
      <c r="W49" s="898"/>
      <c r="X49" s="899">
        <v>0</v>
      </c>
      <c r="Y49" s="898"/>
      <c r="Z49" s="898"/>
      <c r="AA49" s="898"/>
      <c r="AB49" s="899" t="s">
        <v>1954</v>
      </c>
      <c r="AC49" s="868"/>
      <c r="AD49" s="898"/>
    </row>
    <row r="50" spans="1:30" ht="15.75" hidden="1" customHeight="1">
      <c r="A50" s="857">
        <v>26</v>
      </c>
      <c r="B50" s="857" t="s">
        <v>986</v>
      </c>
      <c r="C50" s="898">
        <v>34</v>
      </c>
      <c r="D50" s="898" t="s">
        <v>996</v>
      </c>
      <c r="E50" s="898" t="s">
        <v>1839</v>
      </c>
      <c r="F50" s="898">
        <v>6</v>
      </c>
      <c r="G50" s="898" t="s">
        <v>2169</v>
      </c>
      <c r="H50" s="708" t="s">
        <v>827</v>
      </c>
      <c r="I50" s="856">
        <v>4151532</v>
      </c>
      <c r="J50" s="856">
        <v>0</v>
      </c>
      <c r="K50" s="856">
        <v>0</v>
      </c>
      <c r="L50" s="856">
        <v>0</v>
      </c>
      <c r="M50" s="856">
        <v>0</v>
      </c>
      <c r="N50" s="856">
        <v>2500000</v>
      </c>
      <c r="O50" s="856">
        <v>1651532</v>
      </c>
      <c r="P50" s="856">
        <v>2495.1703748</v>
      </c>
      <c r="Q50" s="856">
        <v>3237.0027200000004</v>
      </c>
      <c r="R50" s="899">
        <v>5.21164E-3</v>
      </c>
      <c r="S50" s="899">
        <v>5.1113880856429941E-3</v>
      </c>
      <c r="T50" s="899">
        <v>1.6029853949555199E-2</v>
      </c>
      <c r="U50" s="898"/>
      <c r="V50" s="856">
        <v>180986389.09999999</v>
      </c>
      <c r="W50" s="898"/>
      <c r="X50" s="899">
        <v>0</v>
      </c>
      <c r="Y50" s="898"/>
      <c r="Z50" s="898"/>
      <c r="AA50" s="898"/>
      <c r="AB50" s="899" t="s">
        <v>1954</v>
      </c>
      <c r="AC50" s="868"/>
      <c r="AD50" s="898"/>
    </row>
    <row r="51" spans="1:30" ht="15.75" hidden="1" customHeight="1">
      <c r="A51" s="857">
        <v>26</v>
      </c>
      <c r="B51" s="857" t="s">
        <v>986</v>
      </c>
      <c r="C51" s="898">
        <v>35</v>
      </c>
      <c r="D51" s="898" t="s">
        <v>997</v>
      </c>
      <c r="E51" s="898" t="s">
        <v>1840</v>
      </c>
      <c r="F51" s="898">
        <v>6</v>
      </c>
      <c r="G51" s="898" t="s">
        <v>2169</v>
      </c>
      <c r="H51" s="708" t="s">
        <v>828</v>
      </c>
      <c r="I51" s="856">
        <v>3823804</v>
      </c>
      <c r="J51" s="856">
        <v>0</v>
      </c>
      <c r="K51" s="856">
        <v>0</v>
      </c>
      <c r="L51" s="856">
        <v>0</v>
      </c>
      <c r="M51" s="856">
        <v>0</v>
      </c>
      <c r="N51" s="856">
        <v>590500</v>
      </c>
      <c r="O51" s="856">
        <v>3233304</v>
      </c>
      <c r="P51" s="856">
        <v>8315.0449012000008</v>
      </c>
      <c r="Q51" s="856">
        <v>21016.475999999999</v>
      </c>
      <c r="R51" s="899">
        <v>3.3836959999999999E-2</v>
      </c>
      <c r="S51" s="899">
        <v>3.3186059549743567E-2</v>
      </c>
      <c r="T51" s="899">
        <v>0.32068837673939399</v>
      </c>
      <c r="U51" s="898"/>
      <c r="V51" s="856">
        <v>219201692.66999999</v>
      </c>
      <c r="W51" s="898"/>
      <c r="X51" s="899">
        <v>0</v>
      </c>
      <c r="Y51" s="898"/>
      <c r="Z51" s="898"/>
      <c r="AA51" s="898"/>
      <c r="AB51" s="899" t="s">
        <v>1954</v>
      </c>
      <c r="AC51" s="868"/>
      <c r="AD51" s="898"/>
    </row>
    <row r="52" spans="1:30" ht="15.75" hidden="1" customHeight="1">
      <c r="A52" s="857">
        <v>26</v>
      </c>
      <c r="B52" s="857" t="s">
        <v>986</v>
      </c>
      <c r="C52" s="898">
        <v>36</v>
      </c>
      <c r="D52" s="898" t="s">
        <v>998</v>
      </c>
      <c r="E52" s="898" t="s">
        <v>1583</v>
      </c>
      <c r="F52" s="898">
        <v>6</v>
      </c>
      <c r="G52" s="898" t="s">
        <v>2169</v>
      </c>
      <c r="H52" s="708" t="s">
        <v>2057</v>
      </c>
      <c r="I52" s="856">
        <v>11179004</v>
      </c>
      <c r="J52" s="856">
        <v>0</v>
      </c>
      <c r="K52" s="856">
        <v>0</v>
      </c>
      <c r="L52" s="856">
        <v>20878413</v>
      </c>
      <c r="M52" s="856">
        <v>0</v>
      </c>
      <c r="N52" s="856">
        <v>11177000</v>
      </c>
      <c r="O52" s="856">
        <v>20880417</v>
      </c>
      <c r="P52" s="856">
        <v>32573.7912</v>
      </c>
      <c r="Q52" s="856">
        <v>35496.708899999998</v>
      </c>
      <c r="R52" s="899">
        <v>5.7150430000000002E-2</v>
      </c>
      <c r="S52" s="899">
        <v>5.6051066571546654E-2</v>
      </c>
      <c r="T52" s="899">
        <v>0.78156832926786102</v>
      </c>
      <c r="U52" s="898"/>
      <c r="V52" s="856">
        <v>41238248.759999998</v>
      </c>
      <c r="W52" s="898"/>
      <c r="X52" s="899">
        <v>0</v>
      </c>
      <c r="Y52" s="898"/>
      <c r="Z52" s="898"/>
      <c r="AA52" s="898"/>
      <c r="AB52" s="899" t="s">
        <v>1954</v>
      </c>
      <c r="AC52" s="868"/>
      <c r="AD52" s="898"/>
    </row>
    <row r="53" spans="1:30" ht="15.75" hidden="1" customHeight="1">
      <c r="A53" s="857">
        <v>26</v>
      </c>
      <c r="B53" s="857" t="s">
        <v>986</v>
      </c>
      <c r="C53" s="898">
        <v>37</v>
      </c>
      <c r="D53" s="898" t="s">
        <v>1348</v>
      </c>
      <c r="E53" s="898" t="s">
        <v>1842</v>
      </c>
      <c r="F53" s="898">
        <v>6</v>
      </c>
      <c r="G53" s="898" t="s">
        <v>2169</v>
      </c>
      <c r="H53" s="708" t="s">
        <v>830</v>
      </c>
      <c r="I53" s="856">
        <v>2507478</v>
      </c>
      <c r="J53" s="856">
        <v>0</v>
      </c>
      <c r="K53" s="856">
        <v>0</v>
      </c>
      <c r="L53" s="856">
        <v>0</v>
      </c>
      <c r="M53" s="856">
        <v>0</v>
      </c>
      <c r="N53" s="856">
        <v>1975500</v>
      </c>
      <c r="O53" s="856">
        <v>531978</v>
      </c>
      <c r="P53" s="856">
        <v>1111.8340201000001</v>
      </c>
      <c r="Q53" s="856">
        <v>1893.84168</v>
      </c>
      <c r="R53" s="899">
        <v>3.0491200000000002E-3</v>
      </c>
      <c r="S53" s="899">
        <v>2.9904700850069445E-3</v>
      </c>
      <c r="T53" s="899">
        <v>4.9349542421767499E-2</v>
      </c>
      <c r="U53" s="898"/>
      <c r="V53" s="856">
        <v>84870204.939999998</v>
      </c>
      <c r="W53" s="898"/>
      <c r="X53" s="899">
        <v>0</v>
      </c>
      <c r="Y53" s="898"/>
      <c r="Z53" s="898"/>
      <c r="AA53" s="898"/>
      <c r="AB53" s="899" t="s">
        <v>1954</v>
      </c>
      <c r="AC53" s="868"/>
      <c r="AD53" s="898"/>
    </row>
    <row r="54" spans="1:30" ht="15.75" hidden="1" customHeight="1">
      <c r="A54" s="857">
        <v>26</v>
      </c>
      <c r="B54" s="857" t="s">
        <v>986</v>
      </c>
      <c r="C54" s="898">
        <v>38</v>
      </c>
      <c r="D54" s="898" t="s">
        <v>1000</v>
      </c>
      <c r="E54" s="898" t="s">
        <v>1841</v>
      </c>
      <c r="F54" s="898">
        <v>6</v>
      </c>
      <c r="G54" s="898" t="s">
        <v>2169</v>
      </c>
      <c r="H54" s="708" t="s">
        <v>829</v>
      </c>
      <c r="I54" s="856">
        <v>117273049</v>
      </c>
      <c r="J54" s="856">
        <v>0</v>
      </c>
      <c r="K54" s="856">
        <v>0</v>
      </c>
      <c r="L54" s="856">
        <v>0</v>
      </c>
      <c r="M54" s="856">
        <v>0</v>
      </c>
      <c r="N54" s="856">
        <v>4839500</v>
      </c>
      <c r="O54" s="856">
        <v>112433549</v>
      </c>
      <c r="P54" s="856">
        <v>359132.50879420002</v>
      </c>
      <c r="Q54" s="856">
        <v>1495366.2017000001</v>
      </c>
      <c r="R54" s="899">
        <v>2.4075702099999998</v>
      </c>
      <c r="S54" s="899">
        <v>2.3612575114062921</v>
      </c>
      <c r="T54" s="899">
        <v>10.198391964903999</v>
      </c>
      <c r="U54" s="898"/>
      <c r="V54" s="856">
        <v>1782419531.1700001</v>
      </c>
      <c r="W54" s="898"/>
      <c r="X54" s="899">
        <v>0</v>
      </c>
      <c r="Y54" s="898"/>
      <c r="Z54" s="898"/>
      <c r="AA54" s="898"/>
      <c r="AB54" s="899" t="s">
        <v>1954</v>
      </c>
      <c r="AC54" s="868"/>
      <c r="AD54" s="898"/>
    </row>
    <row r="55" spans="1:30" ht="15.75" hidden="1" customHeight="1">
      <c r="A55" s="857">
        <v>26</v>
      </c>
      <c r="B55" s="857" t="s">
        <v>986</v>
      </c>
      <c r="C55" s="898">
        <v>39</v>
      </c>
      <c r="D55" s="898" t="s">
        <v>1001</v>
      </c>
      <c r="E55" s="898" t="s">
        <v>480</v>
      </c>
      <c r="F55" s="898">
        <v>6</v>
      </c>
      <c r="G55" s="898" t="s">
        <v>2169</v>
      </c>
      <c r="H55" s="708" t="s">
        <v>831</v>
      </c>
      <c r="I55" s="856">
        <v>823599</v>
      </c>
      <c r="J55" s="856">
        <v>0</v>
      </c>
      <c r="K55" s="856">
        <v>0</v>
      </c>
      <c r="L55" s="856">
        <v>0</v>
      </c>
      <c r="M55" s="856">
        <v>0</v>
      </c>
      <c r="N55" s="856">
        <v>25000</v>
      </c>
      <c r="O55" s="856">
        <v>798599</v>
      </c>
      <c r="P55" s="856">
        <v>87889.272630099993</v>
      </c>
      <c r="Q55" s="856">
        <v>117170.44528</v>
      </c>
      <c r="R55" s="899">
        <v>0.18864681999999999</v>
      </c>
      <c r="S55" s="899">
        <v>0.18501795327304399</v>
      </c>
      <c r="T55" s="899">
        <v>6.5235438882053007E-2</v>
      </c>
      <c r="U55" s="898"/>
      <c r="V55" s="856">
        <v>62807059.960000001</v>
      </c>
      <c r="W55" s="898"/>
      <c r="X55" s="899">
        <v>0</v>
      </c>
      <c r="Y55" s="898"/>
      <c r="Z55" s="898"/>
      <c r="AA55" s="898"/>
      <c r="AB55" s="899" t="s">
        <v>1954</v>
      </c>
      <c r="AC55" s="868"/>
      <c r="AD55" s="898"/>
    </row>
    <row r="56" spans="1:30" ht="15.75" hidden="1" customHeight="1">
      <c r="C56" s="898"/>
      <c r="D56" s="898"/>
      <c r="E56" s="898"/>
      <c r="F56" s="898"/>
      <c r="G56" s="701" t="s">
        <v>2170</v>
      </c>
      <c r="H56" s="710"/>
      <c r="I56" s="492">
        <v>337807554</v>
      </c>
      <c r="J56" s="492">
        <v>0</v>
      </c>
      <c r="K56" s="492">
        <v>0</v>
      </c>
      <c r="L56" s="492">
        <v>20878413</v>
      </c>
      <c r="M56" s="900">
        <v>0</v>
      </c>
      <c r="N56" s="492">
        <v>36054900</v>
      </c>
      <c r="O56" s="492">
        <v>322631067</v>
      </c>
      <c r="P56" s="492">
        <v>2826163.7716152002</v>
      </c>
      <c r="Q56" s="492">
        <v>7863149.5783200003</v>
      </c>
      <c r="R56" s="493">
        <v>12.659831870000001</v>
      </c>
      <c r="S56" s="493">
        <v>12.416303768275355</v>
      </c>
      <c r="T56" s="626"/>
      <c r="U56" s="898"/>
      <c r="V56" s="856" t="e">
        <v>#N/A</v>
      </c>
      <c r="W56" s="898">
        <v>0</v>
      </c>
      <c r="X56" s="899">
        <v>0</v>
      </c>
      <c r="Y56" s="898">
        <v>0</v>
      </c>
      <c r="Z56" s="898">
        <v>0</v>
      </c>
      <c r="AA56" s="898">
        <v>0</v>
      </c>
      <c r="AB56" s="899" t="e">
        <v>#N/A</v>
      </c>
      <c r="AC56" s="868">
        <v>0</v>
      </c>
      <c r="AD56" s="898">
        <v>0</v>
      </c>
    </row>
    <row r="57" spans="1:30" ht="15.75" hidden="1" customHeight="1">
      <c r="C57" s="898"/>
      <c r="D57" s="898"/>
      <c r="E57" s="898"/>
      <c r="F57" s="898"/>
      <c r="G57" s="701"/>
      <c r="H57" s="891" t="s">
        <v>2171</v>
      </c>
      <c r="I57" s="625"/>
      <c r="J57" s="625"/>
      <c r="K57" s="625"/>
      <c r="L57" s="625"/>
      <c r="M57" s="856"/>
      <c r="N57" s="625"/>
      <c r="O57" s="625"/>
      <c r="P57" s="625"/>
      <c r="Q57" s="625"/>
      <c r="R57" s="626"/>
      <c r="S57" s="626"/>
      <c r="T57" s="626"/>
      <c r="U57" s="898"/>
      <c r="V57" s="856"/>
      <c r="W57" s="898"/>
      <c r="X57" s="899"/>
      <c r="Y57" s="898"/>
      <c r="Z57" s="898"/>
      <c r="AA57" s="898"/>
      <c r="AB57" s="899"/>
      <c r="AC57" s="868"/>
      <c r="AD57" s="898"/>
    </row>
    <row r="58" spans="1:30" ht="15.75" hidden="1" customHeight="1">
      <c r="A58" s="857">
        <v>17</v>
      </c>
      <c r="B58" s="857" t="s">
        <v>931</v>
      </c>
      <c r="C58" s="898">
        <v>40</v>
      </c>
      <c r="D58" s="898" t="s">
        <v>1170</v>
      </c>
      <c r="E58" s="898" t="s">
        <v>1720</v>
      </c>
      <c r="F58" s="898">
        <v>8</v>
      </c>
      <c r="G58" s="898" t="s">
        <v>2171</v>
      </c>
      <c r="H58" s="708" t="s">
        <v>701</v>
      </c>
      <c r="I58" s="856">
        <v>93592</v>
      </c>
      <c r="J58" s="856">
        <v>0</v>
      </c>
      <c r="K58" s="856">
        <v>0</v>
      </c>
      <c r="L58" s="856">
        <v>0</v>
      </c>
      <c r="M58" s="856">
        <v>0</v>
      </c>
      <c r="N58" s="856">
        <v>0</v>
      </c>
      <c r="O58" s="856">
        <v>93592</v>
      </c>
      <c r="P58" s="856">
        <v>0</v>
      </c>
      <c r="Q58" s="856">
        <v>832.9688000000001</v>
      </c>
      <c r="R58" s="899">
        <v>1.3411E-3</v>
      </c>
      <c r="S58" s="899">
        <v>1.3152991110345258E-3</v>
      </c>
      <c r="T58" s="899">
        <v>1.2114214709156299</v>
      </c>
      <c r="U58" s="898"/>
      <c r="V58" s="856">
        <v>936858.46</v>
      </c>
      <c r="W58" s="898"/>
      <c r="X58" s="899">
        <v>0</v>
      </c>
      <c r="Y58" s="898"/>
      <c r="Z58" s="898"/>
      <c r="AA58" s="898"/>
      <c r="AB58" s="899" t="s">
        <v>1954</v>
      </c>
      <c r="AC58" s="868"/>
      <c r="AD58" s="898"/>
    </row>
    <row r="59" spans="1:30" ht="15.75" hidden="1" customHeight="1">
      <c r="A59" s="857">
        <v>17</v>
      </c>
      <c r="B59" s="857" t="s">
        <v>931</v>
      </c>
      <c r="C59" s="898">
        <v>41</v>
      </c>
      <c r="D59" s="898" t="s">
        <v>1177</v>
      </c>
      <c r="E59" s="898" t="s">
        <v>1724</v>
      </c>
      <c r="F59" s="898">
        <v>8</v>
      </c>
      <c r="G59" s="898" t="s">
        <v>2171</v>
      </c>
      <c r="H59" s="708" t="s">
        <v>706</v>
      </c>
      <c r="I59" s="856">
        <v>918523</v>
      </c>
      <c r="J59" s="856">
        <v>0</v>
      </c>
      <c r="K59" s="856">
        <v>0</v>
      </c>
      <c r="L59" s="856">
        <v>0</v>
      </c>
      <c r="M59" s="856">
        <v>0</v>
      </c>
      <c r="N59" s="856">
        <v>555000</v>
      </c>
      <c r="O59" s="856">
        <v>363523</v>
      </c>
      <c r="P59" s="856">
        <v>436.22753669999997</v>
      </c>
      <c r="Q59" s="856">
        <v>803.38582999999994</v>
      </c>
      <c r="R59" s="899">
        <v>1.2934699999999999E-3</v>
      </c>
      <c r="S59" s="899">
        <v>1.2685861319376361E-3</v>
      </c>
      <c r="T59" s="899">
        <v>0.14012367878669399</v>
      </c>
      <c r="U59" s="898"/>
      <c r="V59" s="856">
        <v>22757009.850000001</v>
      </c>
      <c r="W59" s="898"/>
      <c r="X59" s="899">
        <v>0</v>
      </c>
      <c r="Y59" s="898"/>
      <c r="Z59" s="898"/>
      <c r="AA59" s="898"/>
      <c r="AB59" s="899" t="s">
        <v>1954</v>
      </c>
      <c r="AC59" s="868"/>
      <c r="AD59" s="898"/>
    </row>
    <row r="60" spans="1:30" ht="15.75" hidden="1" customHeight="1">
      <c r="A60" s="857">
        <v>17</v>
      </c>
      <c r="B60" s="857" t="s">
        <v>931</v>
      </c>
      <c r="C60" s="898">
        <v>42</v>
      </c>
      <c r="D60" s="898" t="s">
        <v>1722</v>
      </c>
      <c r="E60" s="898" t="s">
        <v>1723</v>
      </c>
      <c r="F60" s="898">
        <v>8</v>
      </c>
      <c r="G60" s="898" t="s">
        <v>2171</v>
      </c>
      <c r="H60" s="708" t="s">
        <v>1174</v>
      </c>
      <c r="I60" s="856">
        <v>358753</v>
      </c>
      <c r="J60" s="856">
        <v>0</v>
      </c>
      <c r="K60" s="856">
        <v>0</v>
      </c>
      <c r="L60" s="856">
        <v>0</v>
      </c>
      <c r="M60" s="856">
        <v>0</v>
      </c>
      <c r="N60" s="856">
        <v>0</v>
      </c>
      <c r="O60" s="856">
        <v>358753</v>
      </c>
      <c r="P60" s="856">
        <v>0</v>
      </c>
      <c r="Q60" s="856">
        <v>0</v>
      </c>
      <c r="R60" s="899">
        <v>0</v>
      </c>
      <c r="S60" s="899">
        <v>0</v>
      </c>
      <c r="T60" s="899">
        <v>4.8135381725479602</v>
      </c>
      <c r="U60" s="898"/>
      <c r="V60" s="856">
        <v>3587538.87</v>
      </c>
      <c r="W60" s="898"/>
      <c r="X60" s="899">
        <v>0</v>
      </c>
      <c r="Y60" s="898"/>
      <c r="Z60" s="898"/>
      <c r="AA60" s="898"/>
      <c r="AB60" s="899" t="s">
        <v>1954</v>
      </c>
      <c r="AC60" s="868" t="s">
        <v>2226</v>
      </c>
      <c r="AD60" s="898"/>
    </row>
    <row r="61" spans="1:30" ht="15.75" hidden="1" customHeight="1">
      <c r="A61" s="857">
        <v>17</v>
      </c>
      <c r="B61" s="857" t="s">
        <v>931</v>
      </c>
      <c r="C61" s="898">
        <v>43</v>
      </c>
      <c r="D61" s="898" t="s">
        <v>1180</v>
      </c>
      <c r="E61" s="898" t="s">
        <v>1725</v>
      </c>
      <c r="F61" s="898">
        <v>8</v>
      </c>
      <c r="G61" s="898" t="s">
        <v>2171</v>
      </c>
      <c r="H61" s="708" t="s">
        <v>709</v>
      </c>
      <c r="I61" s="856">
        <v>1142800</v>
      </c>
      <c r="J61" s="856">
        <v>0</v>
      </c>
      <c r="K61" s="856">
        <v>0</v>
      </c>
      <c r="L61" s="856">
        <v>0</v>
      </c>
      <c r="M61" s="856">
        <v>0</v>
      </c>
      <c r="N61" s="856">
        <v>2000</v>
      </c>
      <c r="O61" s="856">
        <v>1140800</v>
      </c>
      <c r="P61" s="856">
        <v>0</v>
      </c>
      <c r="Q61" s="856">
        <v>7825.8879999999999</v>
      </c>
      <c r="R61" s="899">
        <v>1.2599839999999999E-2</v>
      </c>
      <c r="S61" s="899">
        <v>1.2357465885223747E-2</v>
      </c>
      <c r="T61" s="899">
        <v>7.5166370165381799</v>
      </c>
      <c r="U61" s="898"/>
      <c r="V61" s="856">
        <v>13899220.609999999</v>
      </c>
      <c r="W61" s="898"/>
      <c r="X61" s="899">
        <v>0</v>
      </c>
      <c r="Y61" s="898"/>
      <c r="Z61" s="898"/>
      <c r="AA61" s="898"/>
      <c r="AB61" s="899" t="s">
        <v>1954</v>
      </c>
      <c r="AC61" s="868"/>
      <c r="AD61" s="898"/>
    </row>
    <row r="62" spans="1:30" ht="15.75" hidden="1" customHeight="1">
      <c r="A62" s="857">
        <v>17</v>
      </c>
      <c r="B62" s="857" t="s">
        <v>931</v>
      </c>
      <c r="C62" s="898">
        <v>44</v>
      </c>
      <c r="D62" s="898" t="s">
        <v>1185</v>
      </c>
      <c r="E62" s="898" t="s">
        <v>1728</v>
      </c>
      <c r="F62" s="898">
        <v>8</v>
      </c>
      <c r="G62" s="898" t="s">
        <v>2171</v>
      </c>
      <c r="H62" s="708" t="s">
        <v>713</v>
      </c>
      <c r="I62" s="856">
        <v>80578</v>
      </c>
      <c r="J62" s="856">
        <v>0</v>
      </c>
      <c r="K62" s="856">
        <v>0</v>
      </c>
      <c r="L62" s="856">
        <v>0</v>
      </c>
      <c r="M62" s="856">
        <v>0</v>
      </c>
      <c r="N62" s="856">
        <v>0</v>
      </c>
      <c r="O62" s="856">
        <v>80578</v>
      </c>
      <c r="P62" s="856">
        <v>392.03325000000001</v>
      </c>
      <c r="Q62" s="856">
        <v>3335.9292</v>
      </c>
      <c r="R62" s="899">
        <v>5.3709099999999996E-3</v>
      </c>
      <c r="S62" s="899">
        <v>5.2675979115113514E-3</v>
      </c>
      <c r="T62" s="899">
        <v>2.2062866217622199</v>
      </c>
      <c r="U62" s="898"/>
      <c r="V62" s="856">
        <v>672322</v>
      </c>
      <c r="W62" s="898"/>
      <c r="X62" s="899">
        <v>0</v>
      </c>
      <c r="Y62" s="898"/>
      <c r="Z62" s="898"/>
      <c r="AA62" s="898"/>
      <c r="AB62" s="899" t="s">
        <v>1954</v>
      </c>
      <c r="AC62" s="868"/>
      <c r="AD62" s="898"/>
    </row>
    <row r="63" spans="1:30" ht="15.75" hidden="1" customHeight="1">
      <c r="A63" s="857">
        <v>17</v>
      </c>
      <c r="B63" s="857" t="s">
        <v>931</v>
      </c>
      <c r="C63" s="898">
        <v>45</v>
      </c>
      <c r="D63" s="898" t="s">
        <v>1190</v>
      </c>
      <c r="E63" s="898" t="s">
        <v>1731</v>
      </c>
      <c r="F63" s="898">
        <v>8</v>
      </c>
      <c r="G63" s="898" t="s">
        <v>2171</v>
      </c>
      <c r="H63" s="708" t="s">
        <v>716</v>
      </c>
      <c r="I63" s="856">
        <v>602461</v>
      </c>
      <c r="J63" s="856">
        <v>0</v>
      </c>
      <c r="K63" s="856">
        <v>0</v>
      </c>
      <c r="L63" s="856">
        <v>0</v>
      </c>
      <c r="M63" s="856">
        <v>0</v>
      </c>
      <c r="N63" s="856">
        <v>20000</v>
      </c>
      <c r="O63" s="856">
        <v>582461</v>
      </c>
      <c r="P63" s="856">
        <v>0</v>
      </c>
      <c r="Q63" s="856">
        <v>3494.7660000000001</v>
      </c>
      <c r="R63" s="899">
        <v>5.6266399999999996E-3</v>
      </c>
      <c r="S63" s="899">
        <v>5.5184091085688745E-3</v>
      </c>
      <c r="T63" s="899">
        <v>5.9428731762064997</v>
      </c>
      <c r="U63" s="898"/>
      <c r="V63" s="856">
        <v>8190215.2800000003</v>
      </c>
      <c r="W63" s="898"/>
      <c r="X63" s="899">
        <v>0</v>
      </c>
      <c r="Y63" s="898"/>
      <c r="Z63" s="898"/>
      <c r="AA63" s="898"/>
      <c r="AB63" s="899" t="s">
        <v>1954</v>
      </c>
      <c r="AC63" s="868"/>
      <c r="AD63" s="898"/>
    </row>
    <row r="64" spans="1:30" ht="15.75" hidden="1" customHeight="1">
      <c r="A64" s="857">
        <v>17</v>
      </c>
      <c r="B64" s="857" t="s">
        <v>931</v>
      </c>
      <c r="C64" s="898">
        <v>46</v>
      </c>
      <c r="D64" s="901" t="s">
        <v>1428</v>
      </c>
      <c r="E64" s="898" t="s">
        <v>1736</v>
      </c>
      <c r="F64" s="898">
        <v>8</v>
      </c>
      <c r="G64" s="898" t="s">
        <v>2171</v>
      </c>
      <c r="H64" s="708" t="s">
        <v>1429</v>
      </c>
      <c r="I64" s="856">
        <v>1048579</v>
      </c>
      <c r="J64" s="856">
        <v>0</v>
      </c>
      <c r="K64" s="856">
        <v>0</v>
      </c>
      <c r="L64" s="856">
        <v>0</v>
      </c>
      <c r="M64" s="856">
        <v>0</v>
      </c>
      <c r="N64" s="856">
        <v>0</v>
      </c>
      <c r="O64" s="856">
        <v>1048579</v>
      </c>
      <c r="P64" s="856">
        <v>5505.0394500000002</v>
      </c>
      <c r="Q64" s="856">
        <v>54440.334237800002</v>
      </c>
      <c r="R64" s="899">
        <v>8.7650049999999993E-2</v>
      </c>
      <c r="S64" s="899">
        <v>8.59639919615246E-2</v>
      </c>
      <c r="T64" s="899">
        <v>4.9050647936671599</v>
      </c>
      <c r="U64" s="898"/>
      <c r="V64" s="856">
        <v>7356904.7699999996</v>
      </c>
      <c r="W64" s="898"/>
      <c r="X64" s="899">
        <v>0</v>
      </c>
      <c r="Y64" s="898"/>
      <c r="Z64" s="898"/>
      <c r="AA64" s="898"/>
      <c r="AB64" s="899" t="s">
        <v>1954</v>
      </c>
      <c r="AC64" s="868"/>
      <c r="AD64" s="898"/>
    </row>
    <row r="65" spans="1:30" ht="15.75" hidden="1" customHeight="1">
      <c r="A65" s="857">
        <v>17</v>
      </c>
      <c r="B65" s="857" t="s">
        <v>931</v>
      </c>
      <c r="C65" s="898">
        <v>47</v>
      </c>
      <c r="D65" s="898" t="s">
        <v>1194</v>
      </c>
      <c r="E65" s="898" t="s">
        <v>1737</v>
      </c>
      <c r="F65" s="898">
        <v>8</v>
      </c>
      <c r="G65" s="898" t="s">
        <v>2171</v>
      </c>
      <c r="H65" s="708" t="s">
        <v>718</v>
      </c>
      <c r="I65" s="856">
        <v>852681</v>
      </c>
      <c r="J65" s="856">
        <v>0</v>
      </c>
      <c r="K65" s="856">
        <v>0</v>
      </c>
      <c r="L65" s="856">
        <v>0</v>
      </c>
      <c r="M65" s="856">
        <v>0</v>
      </c>
      <c r="N65" s="856">
        <v>0</v>
      </c>
      <c r="O65" s="856">
        <v>852681</v>
      </c>
      <c r="P65" s="856">
        <v>0</v>
      </c>
      <c r="Q65" s="856">
        <v>51970.906950000004</v>
      </c>
      <c r="R65" s="899">
        <v>8.3674219999999994E-2</v>
      </c>
      <c r="S65" s="899">
        <v>8.2064643610892815E-2</v>
      </c>
      <c r="T65" s="899">
        <v>6.8666027798804903</v>
      </c>
      <c r="U65" s="898"/>
      <c r="V65" s="856">
        <v>10488217.789999999</v>
      </c>
      <c r="W65" s="898"/>
      <c r="X65" s="899">
        <v>0</v>
      </c>
      <c r="Y65" s="898"/>
      <c r="Z65" s="898"/>
      <c r="AA65" s="898"/>
      <c r="AB65" s="899" t="s">
        <v>1954</v>
      </c>
      <c r="AC65" s="868"/>
      <c r="AD65" s="898"/>
    </row>
    <row r="66" spans="1:30" ht="15.75" hidden="1" customHeight="1">
      <c r="A66" s="857">
        <v>17</v>
      </c>
      <c r="B66" s="857" t="s">
        <v>931</v>
      </c>
      <c r="C66" s="898">
        <v>48</v>
      </c>
      <c r="D66" s="901" t="s">
        <v>1733</v>
      </c>
      <c r="E66" s="898" t="s">
        <v>1734</v>
      </c>
      <c r="F66" s="898">
        <v>8</v>
      </c>
      <c r="G66" s="898" t="s">
        <v>2171</v>
      </c>
      <c r="H66" s="708" t="s">
        <v>1735</v>
      </c>
      <c r="I66" s="856">
        <v>1204498</v>
      </c>
      <c r="J66" s="856">
        <v>0</v>
      </c>
      <c r="K66" s="856">
        <v>0</v>
      </c>
      <c r="L66" s="856">
        <v>0</v>
      </c>
      <c r="M66" s="856">
        <v>0</v>
      </c>
      <c r="N66" s="856">
        <v>105000</v>
      </c>
      <c r="O66" s="856">
        <v>1099498</v>
      </c>
      <c r="P66" s="856">
        <v>1388.9559022999999</v>
      </c>
      <c r="Q66" s="856">
        <v>3738.2932000000001</v>
      </c>
      <c r="R66" s="899">
        <v>6.0187299999999999E-3</v>
      </c>
      <c r="S66" s="899">
        <v>5.9029506540297936E-3</v>
      </c>
      <c r="T66" s="899">
        <v>1.39176962025316</v>
      </c>
      <c r="U66" s="898"/>
      <c r="V66" s="856" t="e">
        <v>#N/A</v>
      </c>
      <c r="W66" s="898"/>
      <c r="X66" s="899">
        <v>0</v>
      </c>
      <c r="Y66" s="898"/>
      <c r="Z66" s="898"/>
      <c r="AA66" s="898"/>
      <c r="AB66" s="899" t="e">
        <v>#N/A</v>
      </c>
      <c r="AC66" s="868"/>
      <c r="AD66" s="898"/>
    </row>
    <row r="67" spans="1:30" ht="15.75" hidden="1" customHeight="1">
      <c r="A67" s="857">
        <v>17</v>
      </c>
      <c r="B67" s="857" t="s">
        <v>931</v>
      </c>
      <c r="C67" s="898">
        <v>49</v>
      </c>
      <c r="D67" s="898" t="s">
        <v>1193</v>
      </c>
      <c r="E67" s="898" t="s">
        <v>1732</v>
      </c>
      <c r="F67" s="898">
        <v>8</v>
      </c>
      <c r="G67" s="898" t="s">
        <v>2171</v>
      </c>
      <c r="H67" s="708" t="s">
        <v>717</v>
      </c>
      <c r="I67" s="856">
        <v>754008</v>
      </c>
      <c r="J67" s="856">
        <v>0</v>
      </c>
      <c r="K67" s="856">
        <v>0</v>
      </c>
      <c r="L67" s="856">
        <v>0</v>
      </c>
      <c r="M67" s="856">
        <v>0</v>
      </c>
      <c r="N67" s="856">
        <v>0</v>
      </c>
      <c r="O67" s="856">
        <v>754008</v>
      </c>
      <c r="P67" s="856">
        <v>0</v>
      </c>
      <c r="Q67" s="856">
        <v>5353.4567999999999</v>
      </c>
      <c r="R67" s="899">
        <v>8.6191800000000006E-3</v>
      </c>
      <c r="S67" s="899">
        <v>8.4533742080156373E-3</v>
      </c>
      <c r="T67" s="899">
        <v>1.8850199999999999</v>
      </c>
      <c r="U67" s="898"/>
      <c r="V67" s="856">
        <v>10031827.109999999</v>
      </c>
      <c r="W67" s="898"/>
      <c r="X67" s="899">
        <v>0</v>
      </c>
      <c r="Y67" s="898"/>
      <c r="Z67" s="898"/>
      <c r="AA67" s="898"/>
      <c r="AB67" s="899" t="s">
        <v>1954</v>
      </c>
      <c r="AC67" s="868"/>
      <c r="AD67" s="898"/>
    </row>
    <row r="68" spans="1:30" ht="15.75" hidden="1" customHeight="1">
      <c r="A68" s="857">
        <v>17</v>
      </c>
      <c r="B68" s="857" t="s">
        <v>931</v>
      </c>
      <c r="C68" s="898">
        <v>50</v>
      </c>
      <c r="D68" s="898" t="s">
        <v>1205</v>
      </c>
      <c r="E68" s="898" t="s">
        <v>1742</v>
      </c>
      <c r="F68" s="898">
        <v>8</v>
      </c>
      <c r="G68" s="898" t="s">
        <v>2171</v>
      </c>
      <c r="H68" s="708" t="s">
        <v>721</v>
      </c>
      <c r="I68" s="856">
        <v>618595</v>
      </c>
      <c r="J68" s="856">
        <v>0</v>
      </c>
      <c r="K68" s="856">
        <v>0</v>
      </c>
      <c r="L68" s="856">
        <v>0</v>
      </c>
      <c r="M68" s="856">
        <v>0</v>
      </c>
      <c r="N68" s="856">
        <v>0</v>
      </c>
      <c r="O68" s="856">
        <v>618595</v>
      </c>
      <c r="P68" s="856">
        <v>0</v>
      </c>
      <c r="Q68" s="856">
        <v>0</v>
      </c>
      <c r="R68" s="899">
        <v>0</v>
      </c>
      <c r="S68" s="899">
        <v>0</v>
      </c>
      <c r="T68" s="899">
        <v>6.2423811253733703</v>
      </c>
      <c r="U68" s="898"/>
      <c r="V68" s="856">
        <v>7446414.9800000004</v>
      </c>
      <c r="W68" s="898"/>
      <c r="X68" s="899">
        <v>0</v>
      </c>
      <c r="Y68" s="898"/>
      <c r="Z68" s="898"/>
      <c r="AA68" s="898"/>
      <c r="AB68" s="899" t="s">
        <v>1954</v>
      </c>
      <c r="AC68" s="868" t="s">
        <v>2226</v>
      </c>
      <c r="AD68" s="898"/>
    </row>
    <row r="69" spans="1:30" ht="15.75" hidden="1" customHeight="1">
      <c r="A69" s="857">
        <v>17</v>
      </c>
      <c r="B69" s="857" t="s">
        <v>931</v>
      </c>
      <c r="C69" s="898">
        <v>51</v>
      </c>
      <c r="D69" s="898" t="s">
        <v>936</v>
      </c>
      <c r="E69" s="898" t="s">
        <v>1558</v>
      </c>
      <c r="F69" s="898">
        <v>8</v>
      </c>
      <c r="G69" s="898" t="s">
        <v>2171</v>
      </c>
      <c r="H69" s="708" t="s">
        <v>724</v>
      </c>
      <c r="I69" s="856">
        <v>340301</v>
      </c>
      <c r="J69" s="856">
        <v>0</v>
      </c>
      <c r="K69" s="856">
        <v>0</v>
      </c>
      <c r="L69" s="856">
        <v>0</v>
      </c>
      <c r="M69" s="856">
        <v>0</v>
      </c>
      <c r="N69" s="856">
        <v>0</v>
      </c>
      <c r="O69" s="856">
        <v>340301</v>
      </c>
      <c r="P69" s="856">
        <v>3846.9830000000002</v>
      </c>
      <c r="Q69" s="856">
        <v>35050.9</v>
      </c>
      <c r="R69" s="899">
        <v>5.6432669999999997E-2</v>
      </c>
      <c r="S69" s="899">
        <v>5.5347112173901418E-2</v>
      </c>
      <c r="T69" s="899">
        <v>1.51773086970037</v>
      </c>
      <c r="U69" s="898"/>
      <c r="V69" s="856" t="e">
        <v>#N/A</v>
      </c>
      <c r="W69" s="898"/>
      <c r="X69" s="899">
        <v>0</v>
      </c>
      <c r="Y69" s="898"/>
      <c r="Z69" s="898"/>
      <c r="AA69" s="898"/>
      <c r="AB69" s="899" t="e">
        <v>#N/A</v>
      </c>
      <c r="AC69" s="868"/>
      <c r="AD69" s="898"/>
    </row>
    <row r="70" spans="1:30" ht="15.75" hidden="1" customHeight="1">
      <c r="A70" s="857">
        <v>17</v>
      </c>
      <c r="B70" s="857" t="s">
        <v>931</v>
      </c>
      <c r="C70" s="898">
        <v>52</v>
      </c>
      <c r="D70" s="898" t="s">
        <v>1207</v>
      </c>
      <c r="E70" s="898" t="s">
        <v>1744</v>
      </c>
      <c r="F70" s="898">
        <v>8</v>
      </c>
      <c r="G70" s="898" t="s">
        <v>2171</v>
      </c>
      <c r="H70" s="708" t="s">
        <v>723</v>
      </c>
      <c r="I70" s="856">
        <v>224486</v>
      </c>
      <c r="J70" s="856">
        <v>0</v>
      </c>
      <c r="K70" s="856">
        <v>0</v>
      </c>
      <c r="L70" s="856">
        <v>0</v>
      </c>
      <c r="M70" s="856">
        <v>0</v>
      </c>
      <c r="N70" s="856">
        <v>0</v>
      </c>
      <c r="O70" s="856">
        <v>224486</v>
      </c>
      <c r="P70" s="856">
        <v>224.48567879999999</v>
      </c>
      <c r="Q70" s="856">
        <v>1506.30106</v>
      </c>
      <c r="R70" s="899">
        <v>2.4251799999999999E-3</v>
      </c>
      <c r="S70" s="899">
        <v>2.3785241958262588E-3</v>
      </c>
      <c r="T70" s="899">
        <v>3.9504795424549002</v>
      </c>
      <c r="U70" s="898"/>
      <c r="V70" s="856">
        <v>5059693.82</v>
      </c>
      <c r="W70" s="898"/>
      <c r="X70" s="899">
        <v>0</v>
      </c>
      <c r="Y70" s="898"/>
      <c r="Z70" s="898"/>
      <c r="AA70" s="898"/>
      <c r="AB70" s="899" t="s">
        <v>1954</v>
      </c>
      <c r="AC70" s="868"/>
      <c r="AD70" s="898"/>
    </row>
    <row r="71" spans="1:30" ht="15.75" hidden="1" customHeight="1">
      <c r="A71" s="857">
        <v>17</v>
      </c>
      <c r="B71" s="857" t="s">
        <v>931</v>
      </c>
      <c r="C71" s="898">
        <v>53</v>
      </c>
      <c r="D71" s="901" t="s">
        <v>1208</v>
      </c>
      <c r="E71" s="898" t="s">
        <v>1745</v>
      </c>
      <c r="F71" s="898">
        <v>8</v>
      </c>
      <c r="G71" s="898" t="s">
        <v>2171</v>
      </c>
      <c r="H71" s="708" t="s">
        <v>2053</v>
      </c>
      <c r="I71" s="856">
        <v>197424</v>
      </c>
      <c r="J71" s="856">
        <v>0</v>
      </c>
      <c r="K71" s="856">
        <v>0</v>
      </c>
      <c r="L71" s="856">
        <v>0</v>
      </c>
      <c r="M71" s="856">
        <v>0</v>
      </c>
      <c r="N71" s="856">
        <v>5000</v>
      </c>
      <c r="O71" s="856">
        <v>192424</v>
      </c>
      <c r="P71" s="856">
        <v>384.84800000000001</v>
      </c>
      <c r="Q71" s="856">
        <v>1250.7560000000001</v>
      </c>
      <c r="R71" s="899">
        <v>2.01374E-3</v>
      </c>
      <c r="S71" s="899">
        <v>1.9750058524654218E-3</v>
      </c>
      <c r="T71" s="899">
        <v>5.6034487779365802</v>
      </c>
      <c r="U71" s="898"/>
      <c r="V71" s="856">
        <v>2119760.06</v>
      </c>
      <c r="W71" s="898"/>
      <c r="X71" s="899">
        <v>0</v>
      </c>
      <c r="Y71" s="898"/>
      <c r="Z71" s="898"/>
      <c r="AA71" s="898"/>
      <c r="AB71" s="899" t="s">
        <v>1954</v>
      </c>
      <c r="AC71" s="868"/>
      <c r="AD71" s="898"/>
    </row>
    <row r="72" spans="1:30" ht="15.75" hidden="1" customHeight="1">
      <c r="A72" s="857">
        <v>17</v>
      </c>
      <c r="B72" s="857" t="s">
        <v>931</v>
      </c>
      <c r="C72" s="898">
        <v>54</v>
      </c>
      <c r="D72" s="898" t="s">
        <v>1202</v>
      </c>
      <c r="E72" s="898" t="s">
        <v>1739</v>
      </c>
      <c r="F72" s="898">
        <v>8</v>
      </c>
      <c r="G72" s="898" t="s">
        <v>2171</v>
      </c>
      <c r="H72" s="708" t="s">
        <v>1203</v>
      </c>
      <c r="I72" s="856">
        <v>331614</v>
      </c>
      <c r="J72" s="856">
        <v>0</v>
      </c>
      <c r="K72" s="856">
        <v>0</v>
      </c>
      <c r="L72" s="856">
        <v>0</v>
      </c>
      <c r="M72" s="856">
        <v>0</v>
      </c>
      <c r="N72" s="856">
        <v>0</v>
      </c>
      <c r="O72" s="856">
        <v>331614</v>
      </c>
      <c r="P72" s="856">
        <v>596.90519999999992</v>
      </c>
      <c r="Q72" s="856">
        <v>13058.95932</v>
      </c>
      <c r="R72" s="899">
        <v>2.1025189999999999E-2</v>
      </c>
      <c r="S72" s="899">
        <v>2.0620745440443906E-2</v>
      </c>
      <c r="T72" s="899">
        <v>10.864041410038</v>
      </c>
      <c r="U72" s="898"/>
      <c r="V72" s="856">
        <v>3010660.57</v>
      </c>
      <c r="W72" s="898"/>
      <c r="X72" s="899">
        <v>0</v>
      </c>
      <c r="Y72" s="898"/>
      <c r="Z72" s="898"/>
      <c r="AA72" s="898"/>
      <c r="AB72" s="899" t="s">
        <v>1954</v>
      </c>
      <c r="AC72" s="868"/>
      <c r="AD72" s="898"/>
    </row>
    <row r="73" spans="1:30" ht="15.75" hidden="1" customHeight="1">
      <c r="A73" s="857">
        <v>17</v>
      </c>
      <c r="B73" s="857" t="s">
        <v>931</v>
      </c>
      <c r="C73" s="898">
        <v>55</v>
      </c>
      <c r="D73" s="898" t="s">
        <v>934</v>
      </c>
      <c r="E73" s="898" t="s">
        <v>1557</v>
      </c>
      <c r="F73" s="898">
        <v>8</v>
      </c>
      <c r="G73" s="898" t="s">
        <v>2171</v>
      </c>
      <c r="H73" s="708" t="s">
        <v>935</v>
      </c>
      <c r="I73" s="856">
        <v>44780</v>
      </c>
      <c r="J73" s="856">
        <v>0</v>
      </c>
      <c r="K73" s="856">
        <v>0</v>
      </c>
      <c r="L73" s="856">
        <v>0</v>
      </c>
      <c r="M73" s="856">
        <v>0</v>
      </c>
      <c r="N73" s="856">
        <v>0</v>
      </c>
      <c r="O73" s="856">
        <v>44780</v>
      </c>
      <c r="P73" s="856">
        <v>34.481000000000002</v>
      </c>
      <c r="Q73" s="856">
        <v>165.23820000000001</v>
      </c>
      <c r="R73" s="899">
        <v>2.6603999999999999E-4</v>
      </c>
      <c r="S73" s="899">
        <v>2.6091932563253892E-4</v>
      </c>
      <c r="T73" s="899">
        <v>7.4633333333333302E-2</v>
      </c>
      <c r="U73" s="898"/>
      <c r="V73" s="856">
        <v>547376</v>
      </c>
      <c r="W73" s="898"/>
      <c r="X73" s="899">
        <v>0</v>
      </c>
      <c r="Y73" s="898"/>
      <c r="Z73" s="898"/>
      <c r="AA73" s="898"/>
      <c r="AB73" s="899" t="s">
        <v>1954</v>
      </c>
      <c r="AC73" s="868"/>
      <c r="AD73" s="898"/>
    </row>
    <row r="74" spans="1:30" ht="15.75" hidden="1" customHeight="1">
      <c r="A74" s="857">
        <v>17</v>
      </c>
      <c r="B74" s="857" t="s">
        <v>931</v>
      </c>
      <c r="C74" s="898">
        <v>56</v>
      </c>
      <c r="D74" s="901" t="s">
        <v>1740</v>
      </c>
      <c r="E74" s="898" t="s">
        <v>1741</v>
      </c>
      <c r="F74" s="898">
        <v>8</v>
      </c>
      <c r="G74" s="898" t="s">
        <v>2171</v>
      </c>
      <c r="H74" s="708" t="s">
        <v>1204</v>
      </c>
      <c r="I74" s="856">
        <v>266787</v>
      </c>
      <c r="J74" s="856">
        <v>0</v>
      </c>
      <c r="K74" s="856">
        <v>0</v>
      </c>
      <c r="L74" s="856">
        <v>0</v>
      </c>
      <c r="M74" s="856">
        <v>0</v>
      </c>
      <c r="N74" s="856">
        <v>5000</v>
      </c>
      <c r="O74" s="856">
        <v>261787</v>
      </c>
      <c r="P74" s="856">
        <v>575.93140000000005</v>
      </c>
      <c r="Q74" s="856">
        <v>1832.509</v>
      </c>
      <c r="R74" s="899">
        <v>2.9503799999999998E-3</v>
      </c>
      <c r="S74" s="899">
        <v>2.8936227367252743E-3</v>
      </c>
      <c r="T74" s="899">
        <v>3.2723374999999999</v>
      </c>
      <c r="U74" s="898"/>
      <c r="V74" s="856">
        <v>2079366.11</v>
      </c>
      <c r="W74" s="898"/>
      <c r="X74" s="899">
        <v>0</v>
      </c>
      <c r="Y74" s="898"/>
      <c r="Z74" s="898"/>
      <c r="AA74" s="898"/>
      <c r="AB74" s="899" t="s">
        <v>1954</v>
      </c>
      <c r="AC74" s="868"/>
      <c r="AD74" s="898"/>
    </row>
    <row r="75" spans="1:30" ht="15.75" hidden="1" customHeight="1">
      <c r="A75" s="857">
        <v>17</v>
      </c>
      <c r="B75" s="857" t="s">
        <v>931</v>
      </c>
      <c r="C75" s="898">
        <v>57</v>
      </c>
      <c r="D75" s="898" t="s">
        <v>1210</v>
      </c>
      <c r="E75" s="898" t="s">
        <v>1746</v>
      </c>
      <c r="F75" s="898">
        <v>8</v>
      </c>
      <c r="G75" s="898" t="s">
        <v>2171</v>
      </c>
      <c r="H75" s="708" t="s">
        <v>725</v>
      </c>
      <c r="I75" s="856">
        <v>704380</v>
      </c>
      <c r="J75" s="856">
        <v>0</v>
      </c>
      <c r="K75" s="856">
        <v>0</v>
      </c>
      <c r="L75" s="856">
        <v>0</v>
      </c>
      <c r="M75" s="856">
        <v>0</v>
      </c>
      <c r="N75" s="856">
        <v>0</v>
      </c>
      <c r="O75" s="856">
        <v>704380</v>
      </c>
      <c r="P75" s="856">
        <v>7482.3853638000001</v>
      </c>
      <c r="Q75" s="856">
        <v>38142.177000000003</v>
      </c>
      <c r="R75" s="899">
        <v>6.1409690000000003E-2</v>
      </c>
      <c r="S75" s="899">
        <v>6.0228392109070036E-2</v>
      </c>
      <c r="T75" s="899">
        <v>6.4326940639269399</v>
      </c>
      <c r="U75" s="898"/>
      <c r="V75" s="856" t="e">
        <v>#N/A</v>
      </c>
      <c r="W75" s="898"/>
      <c r="X75" s="899">
        <v>0</v>
      </c>
      <c r="Y75" s="898"/>
      <c r="Z75" s="898"/>
      <c r="AA75" s="898"/>
      <c r="AB75" s="899" t="e">
        <v>#N/A</v>
      </c>
      <c r="AC75" s="868"/>
      <c r="AD75" s="898"/>
    </row>
    <row r="76" spans="1:30" ht="15.75" hidden="1" customHeight="1">
      <c r="A76" s="857">
        <v>17</v>
      </c>
      <c r="B76" s="857" t="s">
        <v>931</v>
      </c>
      <c r="C76" s="898">
        <v>58</v>
      </c>
      <c r="D76" s="898" t="s">
        <v>1214</v>
      </c>
      <c r="E76" s="898" t="s">
        <v>1889</v>
      </c>
      <c r="F76" s="898">
        <v>8</v>
      </c>
      <c r="G76" s="898" t="s">
        <v>2171</v>
      </c>
      <c r="H76" s="708" t="s">
        <v>727</v>
      </c>
      <c r="I76" s="856">
        <v>628671</v>
      </c>
      <c r="J76" s="856">
        <v>0</v>
      </c>
      <c r="K76" s="856">
        <v>0</v>
      </c>
      <c r="L76" s="856">
        <v>0</v>
      </c>
      <c r="M76" s="856">
        <v>0</v>
      </c>
      <c r="N76" s="856">
        <v>0</v>
      </c>
      <c r="O76" s="856">
        <v>628671</v>
      </c>
      <c r="P76" s="856">
        <v>0</v>
      </c>
      <c r="Q76" s="856">
        <v>0</v>
      </c>
      <c r="R76" s="899">
        <v>0</v>
      </c>
      <c r="S76" s="899">
        <v>0</v>
      </c>
      <c r="T76" s="899">
        <v>4.4176164710842496</v>
      </c>
      <c r="U76" s="898"/>
      <c r="V76" s="856">
        <v>5467885.0800000001</v>
      </c>
      <c r="W76" s="898"/>
      <c r="X76" s="899">
        <v>0</v>
      </c>
      <c r="Y76" s="898"/>
      <c r="Z76" s="898"/>
      <c r="AA76" s="898"/>
      <c r="AB76" s="899" t="s">
        <v>1954</v>
      </c>
      <c r="AC76" s="868" t="s">
        <v>2226</v>
      </c>
      <c r="AD76" s="898"/>
    </row>
    <row r="77" spans="1:30" ht="15.75" hidden="1" customHeight="1">
      <c r="A77" s="857">
        <v>17</v>
      </c>
      <c r="B77" s="857" t="s">
        <v>931</v>
      </c>
      <c r="C77" s="898">
        <v>59</v>
      </c>
      <c r="D77" s="898" t="s">
        <v>1215</v>
      </c>
      <c r="E77" s="898" t="s">
        <v>1749</v>
      </c>
      <c r="F77" s="898">
        <v>8</v>
      </c>
      <c r="G77" s="898" t="s">
        <v>2171</v>
      </c>
      <c r="H77" s="708" t="s">
        <v>1216</v>
      </c>
      <c r="I77" s="856">
        <v>1768488</v>
      </c>
      <c r="J77" s="856">
        <v>0</v>
      </c>
      <c r="K77" s="856">
        <v>0</v>
      </c>
      <c r="L77" s="856">
        <v>0</v>
      </c>
      <c r="M77" s="856">
        <v>0</v>
      </c>
      <c r="N77" s="856">
        <v>0</v>
      </c>
      <c r="O77" s="856">
        <v>1768488</v>
      </c>
      <c r="P77" s="856">
        <v>13414.715179999999</v>
      </c>
      <c r="Q77" s="856">
        <v>226950.06503999999</v>
      </c>
      <c r="R77" s="899">
        <v>0.36539424999999998</v>
      </c>
      <c r="S77" s="899">
        <v>0.35836542592752546</v>
      </c>
      <c r="T77" s="899">
        <v>5.8949796499321598</v>
      </c>
      <c r="U77" s="898"/>
      <c r="V77" s="856" t="e">
        <v>#N/A</v>
      </c>
      <c r="W77" s="898"/>
      <c r="X77" s="899">
        <v>0</v>
      </c>
      <c r="Y77" s="898"/>
      <c r="Z77" s="898"/>
      <c r="AA77" s="898"/>
      <c r="AB77" s="899" t="e">
        <v>#N/A</v>
      </c>
      <c r="AC77" s="868"/>
      <c r="AD77" s="898"/>
    </row>
    <row r="78" spans="1:30" ht="15.75" hidden="1" customHeight="1">
      <c r="A78" s="857">
        <v>17</v>
      </c>
      <c r="B78" s="857" t="s">
        <v>931</v>
      </c>
      <c r="C78" s="898">
        <v>60</v>
      </c>
      <c r="D78" s="898" t="s">
        <v>1217</v>
      </c>
      <c r="E78" s="898" t="s">
        <v>1750</v>
      </c>
      <c r="F78" s="898">
        <v>8</v>
      </c>
      <c r="G78" s="898" t="s">
        <v>2171</v>
      </c>
      <c r="H78" s="708" t="s">
        <v>728</v>
      </c>
      <c r="I78" s="856">
        <v>67755</v>
      </c>
      <c r="J78" s="856">
        <v>0</v>
      </c>
      <c r="K78" s="856">
        <v>0</v>
      </c>
      <c r="L78" s="856">
        <v>0</v>
      </c>
      <c r="M78" s="856">
        <v>0</v>
      </c>
      <c r="N78" s="856">
        <v>0</v>
      </c>
      <c r="O78" s="856">
        <v>67755</v>
      </c>
      <c r="P78" s="856">
        <v>1231.47703</v>
      </c>
      <c r="Q78" s="856">
        <v>24042.86175</v>
      </c>
      <c r="R78" s="899">
        <v>3.8709500000000001E-2</v>
      </c>
      <c r="S78" s="899">
        <v>3.7964872977836628E-2</v>
      </c>
      <c r="T78" s="899">
        <v>1.0950303030302999</v>
      </c>
      <c r="U78" s="898"/>
      <c r="V78" s="856" t="e">
        <v>#N/A</v>
      </c>
      <c r="W78" s="898"/>
      <c r="X78" s="899">
        <v>0</v>
      </c>
      <c r="Y78" s="898"/>
      <c r="Z78" s="898"/>
      <c r="AA78" s="898"/>
      <c r="AB78" s="899" t="e">
        <v>#N/A</v>
      </c>
      <c r="AC78" s="868"/>
      <c r="AD78" s="898"/>
    </row>
    <row r="79" spans="1:30" ht="15.75" hidden="1" customHeight="1">
      <c r="A79" s="857">
        <v>17</v>
      </c>
      <c r="B79" s="857" t="s">
        <v>931</v>
      </c>
      <c r="C79" s="898">
        <v>61</v>
      </c>
      <c r="D79" s="898" t="s">
        <v>1223</v>
      </c>
      <c r="E79" s="898" t="s">
        <v>1892</v>
      </c>
      <c r="F79" s="898">
        <v>8</v>
      </c>
      <c r="G79" s="898" t="s">
        <v>2171</v>
      </c>
      <c r="H79" s="708" t="s">
        <v>730</v>
      </c>
      <c r="I79" s="856">
        <v>2472</v>
      </c>
      <c r="J79" s="856">
        <v>0</v>
      </c>
      <c r="K79" s="856">
        <v>0</v>
      </c>
      <c r="L79" s="856">
        <v>0</v>
      </c>
      <c r="M79" s="856">
        <v>0</v>
      </c>
      <c r="N79" s="856">
        <v>0</v>
      </c>
      <c r="O79" s="856">
        <v>2472</v>
      </c>
      <c r="P79" s="856">
        <v>0</v>
      </c>
      <c r="Q79" s="856">
        <v>0</v>
      </c>
      <c r="R79" s="899">
        <v>0</v>
      </c>
      <c r="S79" s="899">
        <v>0</v>
      </c>
      <c r="T79" s="899">
        <v>1.51032067737149E-2</v>
      </c>
      <c r="U79" s="898"/>
      <c r="V79" s="856">
        <v>81656.89</v>
      </c>
      <c r="W79" s="898"/>
      <c r="X79" s="899">
        <v>0</v>
      </c>
      <c r="Y79" s="898"/>
      <c r="Z79" s="898"/>
      <c r="AA79" s="898"/>
      <c r="AB79" s="899" t="s">
        <v>1954</v>
      </c>
      <c r="AC79" s="868" t="s">
        <v>2226</v>
      </c>
      <c r="AD79" s="898"/>
    </row>
    <row r="80" spans="1:30" ht="15.75" hidden="1" customHeight="1">
      <c r="A80" s="857">
        <v>17</v>
      </c>
      <c r="B80" s="857" t="s">
        <v>931</v>
      </c>
      <c r="C80" s="898">
        <v>62</v>
      </c>
      <c r="D80" s="898" t="s">
        <v>1225</v>
      </c>
      <c r="E80" s="898" t="s">
        <v>1753</v>
      </c>
      <c r="F80" s="898">
        <v>8</v>
      </c>
      <c r="G80" s="898" t="s">
        <v>2171</v>
      </c>
      <c r="H80" s="708" t="s">
        <v>733</v>
      </c>
      <c r="I80" s="856">
        <v>1151974</v>
      </c>
      <c r="J80" s="856">
        <v>0</v>
      </c>
      <c r="K80" s="856">
        <v>0</v>
      </c>
      <c r="L80" s="856">
        <v>0</v>
      </c>
      <c r="M80" s="856">
        <v>0</v>
      </c>
      <c r="N80" s="856">
        <v>14000</v>
      </c>
      <c r="O80" s="856">
        <v>1137974</v>
      </c>
      <c r="P80" s="856">
        <v>2275.9477102000001</v>
      </c>
      <c r="Q80" s="856">
        <v>2401.1251400000001</v>
      </c>
      <c r="R80" s="899">
        <v>3.86586E-3</v>
      </c>
      <c r="S80" s="899">
        <v>3.7914958665014238E-3</v>
      </c>
      <c r="T80" s="899">
        <v>5.1202429696287899</v>
      </c>
      <c r="U80" s="898"/>
      <c r="V80" s="856">
        <v>14858347.699999999</v>
      </c>
      <c r="W80" s="898"/>
      <c r="X80" s="899">
        <v>0</v>
      </c>
      <c r="Y80" s="898"/>
      <c r="Z80" s="898"/>
      <c r="AA80" s="898"/>
      <c r="AB80" s="899" t="s">
        <v>1954</v>
      </c>
      <c r="AC80" s="868"/>
      <c r="AD80" s="898"/>
    </row>
    <row r="81" spans="1:30" ht="15.75" hidden="1" customHeight="1">
      <c r="A81" s="857">
        <v>17</v>
      </c>
      <c r="B81" s="857" t="s">
        <v>931</v>
      </c>
      <c r="C81" s="898">
        <v>63</v>
      </c>
      <c r="D81" s="898" t="s">
        <v>1224</v>
      </c>
      <c r="E81" s="898" t="s">
        <v>1752</v>
      </c>
      <c r="F81" s="898">
        <v>8</v>
      </c>
      <c r="G81" s="898" t="s">
        <v>2171</v>
      </c>
      <c r="H81" s="708" t="s">
        <v>732</v>
      </c>
      <c r="I81" s="856">
        <v>734617</v>
      </c>
      <c r="J81" s="856">
        <v>0</v>
      </c>
      <c r="K81" s="856">
        <v>0</v>
      </c>
      <c r="L81" s="856">
        <v>0</v>
      </c>
      <c r="M81" s="856">
        <v>0</v>
      </c>
      <c r="N81" s="856">
        <v>0</v>
      </c>
      <c r="O81" s="856">
        <v>734617</v>
      </c>
      <c r="P81" s="856">
        <v>5876.9359999999997</v>
      </c>
      <c r="Q81" s="856">
        <v>11019.254999999999</v>
      </c>
      <c r="R81" s="899">
        <v>1.774123E-2</v>
      </c>
      <c r="S81" s="899">
        <v>1.7399951001481388E-2</v>
      </c>
      <c r="T81" s="899">
        <v>3.86970469558254</v>
      </c>
      <c r="U81" s="898"/>
      <c r="V81" s="856">
        <v>17849491.809999999</v>
      </c>
      <c r="W81" s="898"/>
      <c r="X81" s="899">
        <v>0</v>
      </c>
      <c r="Y81" s="898"/>
      <c r="Z81" s="898"/>
      <c r="AA81" s="898"/>
      <c r="AB81" s="899" t="s">
        <v>1954</v>
      </c>
      <c r="AC81" s="902" t="s">
        <v>2231</v>
      </c>
      <c r="AD81" s="898"/>
    </row>
    <row r="82" spans="1:30" ht="15.75" hidden="1" customHeight="1">
      <c r="A82" s="857">
        <v>17</v>
      </c>
      <c r="B82" s="857" t="s">
        <v>931</v>
      </c>
      <c r="C82" s="898">
        <v>64</v>
      </c>
      <c r="D82" s="898" t="s">
        <v>1229</v>
      </c>
      <c r="E82" s="898" t="s">
        <v>1754</v>
      </c>
      <c r="F82" s="898">
        <v>8</v>
      </c>
      <c r="G82" s="898" t="s">
        <v>2171</v>
      </c>
      <c r="H82" s="708" t="s">
        <v>734</v>
      </c>
      <c r="I82" s="856">
        <v>518063</v>
      </c>
      <c r="J82" s="856">
        <v>0</v>
      </c>
      <c r="K82" s="856">
        <v>0</v>
      </c>
      <c r="L82" s="856">
        <v>0</v>
      </c>
      <c r="M82" s="856">
        <v>0</v>
      </c>
      <c r="N82" s="856">
        <v>0</v>
      </c>
      <c r="O82" s="856">
        <v>518063</v>
      </c>
      <c r="P82" s="856">
        <v>0</v>
      </c>
      <c r="Q82" s="856">
        <v>0</v>
      </c>
      <c r="R82" s="899">
        <v>0</v>
      </c>
      <c r="S82" s="899">
        <v>0</v>
      </c>
      <c r="T82" s="899">
        <v>3.7677309090909001</v>
      </c>
      <c r="U82" s="898"/>
      <c r="V82" s="856">
        <v>9502153.5700000003</v>
      </c>
      <c r="W82" s="898"/>
      <c r="X82" s="899">
        <v>0</v>
      </c>
      <c r="Y82" s="898"/>
      <c r="Z82" s="898"/>
      <c r="AA82" s="898"/>
      <c r="AB82" s="899" t="s">
        <v>1954</v>
      </c>
      <c r="AC82" s="868" t="s">
        <v>2226</v>
      </c>
      <c r="AD82" s="898"/>
    </row>
    <row r="83" spans="1:30" ht="15.75" hidden="1" customHeight="1">
      <c r="A83" s="857">
        <v>17</v>
      </c>
      <c r="B83" s="857" t="s">
        <v>931</v>
      </c>
      <c r="C83" s="898">
        <v>65</v>
      </c>
      <c r="D83" s="898" t="s">
        <v>1233</v>
      </c>
      <c r="E83" s="898" t="s">
        <v>1758</v>
      </c>
      <c r="F83" s="898">
        <v>8</v>
      </c>
      <c r="G83" s="898" t="s">
        <v>2171</v>
      </c>
      <c r="H83" s="708" t="s">
        <v>1234</v>
      </c>
      <c r="I83" s="856">
        <v>658396</v>
      </c>
      <c r="J83" s="856">
        <v>0</v>
      </c>
      <c r="K83" s="856">
        <v>0</v>
      </c>
      <c r="L83" s="856">
        <v>0</v>
      </c>
      <c r="M83" s="856">
        <v>0</v>
      </c>
      <c r="N83" s="856">
        <v>0</v>
      </c>
      <c r="O83" s="856">
        <v>658396</v>
      </c>
      <c r="P83" s="856">
        <v>921.75440000000003</v>
      </c>
      <c r="Q83" s="856">
        <v>7242.3559999999998</v>
      </c>
      <c r="R83" s="899">
        <v>1.166034E-2</v>
      </c>
      <c r="S83" s="899">
        <v>1.1436039871596106E-2</v>
      </c>
      <c r="T83" s="899">
        <v>6.6370564516129003</v>
      </c>
      <c r="U83" s="898"/>
      <c r="V83" s="856">
        <v>7159797.7400000002</v>
      </c>
      <c r="W83" s="898"/>
      <c r="X83" s="899">
        <v>0</v>
      </c>
      <c r="Y83" s="898"/>
      <c r="Z83" s="898"/>
      <c r="AA83" s="898"/>
      <c r="AB83" s="899" t="s">
        <v>1954</v>
      </c>
      <c r="AC83" s="868"/>
      <c r="AD83" s="898"/>
    </row>
    <row r="84" spans="1:30" ht="15.75" hidden="1" customHeight="1">
      <c r="A84" s="857">
        <v>17</v>
      </c>
      <c r="B84" s="857" t="s">
        <v>931</v>
      </c>
      <c r="C84" s="898">
        <v>66</v>
      </c>
      <c r="D84" s="898" t="s">
        <v>1235</v>
      </c>
      <c r="E84" s="898" t="s">
        <v>1759</v>
      </c>
      <c r="F84" s="898">
        <v>8</v>
      </c>
      <c r="G84" s="898" t="s">
        <v>2171</v>
      </c>
      <c r="H84" s="708" t="s">
        <v>2232</v>
      </c>
      <c r="I84" s="856">
        <v>525295</v>
      </c>
      <c r="J84" s="856">
        <v>0</v>
      </c>
      <c r="K84" s="856">
        <v>0</v>
      </c>
      <c r="L84" s="856">
        <v>0</v>
      </c>
      <c r="M84" s="856">
        <v>0</v>
      </c>
      <c r="N84" s="856">
        <v>0</v>
      </c>
      <c r="O84" s="856">
        <v>525295</v>
      </c>
      <c r="P84" s="856">
        <v>5508.5060899999999</v>
      </c>
      <c r="Q84" s="856">
        <v>682358.20499999996</v>
      </c>
      <c r="R84" s="899">
        <v>1.0986106899999999</v>
      </c>
      <c r="S84" s="899">
        <v>1.0774775002900643</v>
      </c>
      <c r="T84" s="899">
        <v>2.9064054399486499</v>
      </c>
      <c r="U84" s="898"/>
      <c r="V84" s="856" t="e">
        <v>#N/A</v>
      </c>
      <c r="W84" s="898"/>
      <c r="X84" s="899">
        <v>0</v>
      </c>
      <c r="Y84" s="898"/>
      <c r="Z84" s="898"/>
      <c r="AA84" s="898"/>
      <c r="AB84" s="899" t="e">
        <v>#N/A</v>
      </c>
      <c r="AC84" s="868"/>
      <c r="AD84" s="898"/>
    </row>
    <row r="85" spans="1:30" ht="15.75" hidden="1" customHeight="1">
      <c r="A85" s="857">
        <v>17</v>
      </c>
      <c r="B85" s="857" t="s">
        <v>931</v>
      </c>
      <c r="C85" s="898">
        <v>67</v>
      </c>
      <c r="D85" s="898" t="s">
        <v>1241</v>
      </c>
      <c r="E85" s="898" t="s">
        <v>1761</v>
      </c>
      <c r="F85" s="898">
        <v>8</v>
      </c>
      <c r="G85" s="898" t="s">
        <v>2171</v>
      </c>
      <c r="H85" s="708" t="s">
        <v>1242</v>
      </c>
      <c r="I85" s="856">
        <v>279861</v>
      </c>
      <c r="J85" s="856">
        <v>0</v>
      </c>
      <c r="K85" s="856">
        <v>0</v>
      </c>
      <c r="L85" s="856">
        <v>0</v>
      </c>
      <c r="M85" s="856">
        <v>0</v>
      </c>
      <c r="N85" s="856">
        <v>152500</v>
      </c>
      <c r="O85" s="856">
        <v>127361</v>
      </c>
      <c r="P85" s="856">
        <v>0</v>
      </c>
      <c r="Q85" s="856">
        <v>673.73969</v>
      </c>
      <c r="R85" s="899">
        <v>1.0847299999999999E-3</v>
      </c>
      <c r="S85" s="899">
        <v>1.0638684369998935E-3</v>
      </c>
      <c r="T85" s="899">
        <v>1.0107053296511399</v>
      </c>
      <c r="U85" s="898"/>
      <c r="V85" s="856">
        <v>8239636.9199999999</v>
      </c>
      <c r="W85" s="898"/>
      <c r="X85" s="899">
        <v>0</v>
      </c>
      <c r="Y85" s="898"/>
      <c r="Z85" s="898"/>
      <c r="AA85" s="898"/>
      <c r="AB85" s="899" t="s">
        <v>1954</v>
      </c>
      <c r="AC85" s="868"/>
      <c r="AD85" s="898"/>
    </row>
    <row r="86" spans="1:30" ht="15.75" hidden="1" customHeight="1">
      <c r="A86" s="857">
        <v>17</v>
      </c>
      <c r="B86" s="857" t="s">
        <v>931</v>
      </c>
      <c r="C86" s="898">
        <v>68</v>
      </c>
      <c r="D86" s="898" t="s">
        <v>1246</v>
      </c>
      <c r="E86" s="898" t="s">
        <v>1763</v>
      </c>
      <c r="F86" s="898">
        <v>8</v>
      </c>
      <c r="G86" s="898" t="s">
        <v>2171</v>
      </c>
      <c r="H86" s="708" t="s">
        <v>740</v>
      </c>
      <c r="I86" s="856">
        <v>110562</v>
      </c>
      <c r="J86" s="856">
        <v>0</v>
      </c>
      <c r="K86" s="856">
        <v>0</v>
      </c>
      <c r="L86" s="856">
        <v>0</v>
      </c>
      <c r="M86" s="856">
        <v>0</v>
      </c>
      <c r="N86" s="856">
        <v>0</v>
      </c>
      <c r="O86" s="856">
        <v>110562</v>
      </c>
      <c r="P86" s="856">
        <v>0</v>
      </c>
      <c r="Q86" s="856">
        <v>0</v>
      </c>
      <c r="R86" s="899">
        <v>0</v>
      </c>
      <c r="S86" s="899">
        <v>0</v>
      </c>
      <c r="T86" s="899">
        <v>9.3443204868154108</v>
      </c>
      <c r="U86" s="898"/>
      <c r="V86" s="856">
        <v>1189601.8799999999</v>
      </c>
      <c r="W86" s="898"/>
      <c r="X86" s="899">
        <v>0</v>
      </c>
      <c r="Y86" s="898"/>
      <c r="Z86" s="898"/>
      <c r="AA86" s="898"/>
      <c r="AB86" s="899" t="s">
        <v>1954</v>
      </c>
      <c r="AC86" s="868" t="s">
        <v>2226</v>
      </c>
      <c r="AD86" s="898"/>
    </row>
    <row r="87" spans="1:30" ht="15.75" hidden="1" customHeight="1">
      <c r="A87" s="857">
        <v>17</v>
      </c>
      <c r="B87" s="857" t="s">
        <v>931</v>
      </c>
      <c r="C87" s="898">
        <v>69</v>
      </c>
      <c r="D87" s="898" t="s">
        <v>1252</v>
      </c>
      <c r="E87" s="898" t="s">
        <v>1766</v>
      </c>
      <c r="F87" s="898">
        <v>8</v>
      </c>
      <c r="G87" s="898" t="s">
        <v>2171</v>
      </c>
      <c r="H87" s="708" t="s">
        <v>744</v>
      </c>
      <c r="I87" s="856">
        <v>540827</v>
      </c>
      <c r="J87" s="856">
        <v>0</v>
      </c>
      <c r="K87" s="856">
        <v>0</v>
      </c>
      <c r="L87" s="856">
        <v>0</v>
      </c>
      <c r="M87" s="856">
        <v>0</v>
      </c>
      <c r="N87" s="856">
        <v>0</v>
      </c>
      <c r="O87" s="856">
        <v>540827</v>
      </c>
      <c r="P87" s="856">
        <v>0</v>
      </c>
      <c r="Q87" s="856">
        <v>9545.5965500000002</v>
      </c>
      <c r="R87" s="899">
        <v>1.536861E-2</v>
      </c>
      <c r="S87" s="899">
        <v>1.5072971108292694E-2</v>
      </c>
      <c r="T87" s="899">
        <v>0.41602076923076903</v>
      </c>
      <c r="U87" s="898"/>
      <c r="V87" s="856">
        <v>11677880.869999999</v>
      </c>
      <c r="W87" s="898"/>
      <c r="X87" s="899">
        <v>0</v>
      </c>
      <c r="Y87" s="898"/>
      <c r="Z87" s="898"/>
      <c r="AA87" s="898"/>
      <c r="AB87" s="899" t="s">
        <v>1954</v>
      </c>
      <c r="AC87" s="868"/>
      <c r="AD87" s="898"/>
    </row>
    <row r="88" spans="1:30" ht="15.75" hidden="1" customHeight="1">
      <c r="A88" s="857">
        <v>17</v>
      </c>
      <c r="B88" s="857" t="s">
        <v>931</v>
      </c>
      <c r="C88" s="898">
        <v>70</v>
      </c>
      <c r="D88" s="898" t="s">
        <v>1248</v>
      </c>
      <c r="E88" s="898" t="s">
        <v>1764</v>
      </c>
      <c r="F88" s="898">
        <v>8</v>
      </c>
      <c r="G88" s="898" t="s">
        <v>2171</v>
      </c>
      <c r="H88" s="708" t="s">
        <v>742</v>
      </c>
      <c r="I88" s="856">
        <v>700498</v>
      </c>
      <c r="J88" s="856">
        <v>0</v>
      </c>
      <c r="K88" s="856">
        <v>0</v>
      </c>
      <c r="L88" s="856">
        <v>0</v>
      </c>
      <c r="M88" s="856">
        <v>0</v>
      </c>
      <c r="N88" s="856">
        <v>6000</v>
      </c>
      <c r="O88" s="856">
        <v>694498</v>
      </c>
      <c r="P88" s="856">
        <v>0</v>
      </c>
      <c r="Q88" s="856">
        <v>2847.4417999999996</v>
      </c>
      <c r="R88" s="899">
        <v>4.5844400000000004E-3</v>
      </c>
      <c r="S88" s="899">
        <v>4.49625204240849E-3</v>
      </c>
      <c r="T88" s="899">
        <v>6.49063551401869</v>
      </c>
      <c r="U88" s="898"/>
      <c r="V88" s="856">
        <v>11705398.470000001</v>
      </c>
      <c r="W88" s="898"/>
      <c r="X88" s="899">
        <v>0</v>
      </c>
      <c r="Y88" s="898"/>
      <c r="Z88" s="898"/>
      <c r="AA88" s="898"/>
      <c r="AB88" s="899" t="s">
        <v>1954</v>
      </c>
      <c r="AC88" s="868"/>
      <c r="AD88" s="898"/>
    </row>
    <row r="89" spans="1:30" ht="15.75" hidden="1" customHeight="1">
      <c r="A89" s="857">
        <v>17</v>
      </c>
      <c r="B89" s="857" t="s">
        <v>931</v>
      </c>
      <c r="C89" s="898">
        <v>71</v>
      </c>
      <c r="D89" s="898" t="s">
        <v>1254</v>
      </c>
      <c r="E89" s="898" t="s">
        <v>1768</v>
      </c>
      <c r="F89" s="898">
        <v>8</v>
      </c>
      <c r="G89" s="898" t="s">
        <v>2171</v>
      </c>
      <c r="H89" s="708" t="s">
        <v>2233</v>
      </c>
      <c r="I89" s="856">
        <v>395437</v>
      </c>
      <c r="J89" s="856">
        <v>0</v>
      </c>
      <c r="K89" s="856">
        <v>0</v>
      </c>
      <c r="L89" s="856">
        <v>0</v>
      </c>
      <c r="M89" s="856">
        <v>0</v>
      </c>
      <c r="N89" s="856">
        <v>0</v>
      </c>
      <c r="O89" s="856">
        <v>395437</v>
      </c>
      <c r="P89" s="856">
        <v>0</v>
      </c>
      <c r="Q89" s="856">
        <v>3657.79225</v>
      </c>
      <c r="R89" s="899">
        <v>5.8891200000000003E-3</v>
      </c>
      <c r="S89" s="899">
        <v>5.7758356552778172E-3</v>
      </c>
      <c r="T89" s="899">
        <v>3.2616857889917998</v>
      </c>
      <c r="U89" s="898"/>
      <c r="V89" s="856">
        <v>4479374.53</v>
      </c>
      <c r="W89" s="898"/>
      <c r="X89" s="899">
        <v>0</v>
      </c>
      <c r="Y89" s="898"/>
      <c r="Z89" s="898"/>
      <c r="AA89" s="898"/>
      <c r="AB89" s="899" t="s">
        <v>1954</v>
      </c>
      <c r="AC89" s="868"/>
      <c r="AD89" s="898"/>
    </row>
    <row r="90" spans="1:30" ht="15.75" hidden="1" customHeight="1">
      <c r="C90" s="898"/>
      <c r="D90" s="898"/>
      <c r="E90" s="898"/>
      <c r="F90" s="898"/>
      <c r="G90" s="898"/>
      <c r="H90" s="708"/>
      <c r="I90" s="856"/>
      <c r="J90" s="856"/>
      <c r="K90" s="856"/>
      <c r="L90" s="856"/>
      <c r="M90" s="856"/>
      <c r="N90" s="856"/>
      <c r="O90" s="856"/>
      <c r="P90" s="856"/>
      <c r="Q90" s="856"/>
      <c r="R90" s="899"/>
      <c r="S90" s="899"/>
      <c r="T90" s="899"/>
      <c r="U90" s="898"/>
      <c r="V90" s="856"/>
      <c r="W90" s="898"/>
      <c r="X90" s="899"/>
      <c r="Y90" s="898"/>
      <c r="Z90" s="898"/>
      <c r="AA90" s="898"/>
      <c r="AB90" s="899"/>
      <c r="AC90" s="868"/>
      <c r="AD90" s="898"/>
    </row>
    <row r="91" spans="1:30" ht="63.75" hidden="1" customHeight="1">
      <c r="C91" s="898"/>
      <c r="D91" s="898"/>
      <c r="E91" s="898"/>
      <c r="F91" s="898"/>
      <c r="G91" s="898"/>
      <c r="H91" s="883" t="s">
        <v>2007</v>
      </c>
      <c r="I91" s="884" t="s">
        <v>2331</v>
      </c>
      <c r="J91" s="885" t="s">
        <v>2009</v>
      </c>
      <c r="K91" s="885" t="s">
        <v>2010</v>
      </c>
      <c r="L91" s="885" t="s">
        <v>2011</v>
      </c>
      <c r="M91" s="885" t="s">
        <v>2225</v>
      </c>
      <c r="N91" s="885" t="s">
        <v>2012</v>
      </c>
      <c r="O91" s="885" t="s">
        <v>2217</v>
      </c>
      <c r="P91" s="885" t="s">
        <v>2218</v>
      </c>
      <c r="Q91" s="885" t="s">
        <v>2219</v>
      </c>
      <c r="R91" s="886" t="s">
        <v>2333</v>
      </c>
      <c r="S91" s="886" t="s">
        <v>2015</v>
      </c>
      <c r="T91" s="887" t="s">
        <v>2016</v>
      </c>
      <c r="U91" s="898"/>
      <c r="V91" s="856"/>
      <c r="W91" s="898"/>
      <c r="X91" s="899"/>
      <c r="Y91" s="898"/>
      <c r="Z91" s="898"/>
      <c r="AA91" s="898"/>
      <c r="AB91" s="899"/>
      <c r="AC91" s="868"/>
      <c r="AD91" s="898"/>
    </row>
    <row r="92" spans="1:30" ht="15.75" hidden="1" customHeight="1">
      <c r="C92" s="898"/>
      <c r="D92" s="898"/>
      <c r="E92" s="898"/>
      <c r="F92" s="898"/>
      <c r="G92" s="898"/>
      <c r="H92" s="708"/>
      <c r="I92" s="856"/>
      <c r="J92" s="856"/>
      <c r="K92" s="856"/>
      <c r="L92" s="856"/>
      <c r="M92" s="856"/>
      <c r="N92" s="856"/>
      <c r="O92" s="856"/>
      <c r="P92" s="856"/>
      <c r="Q92" s="856"/>
      <c r="R92" s="899"/>
      <c r="S92" s="899"/>
      <c r="T92" s="899"/>
      <c r="U92" s="898"/>
      <c r="V92" s="856"/>
      <c r="W92" s="898"/>
      <c r="X92" s="899"/>
      <c r="Y92" s="898"/>
      <c r="Z92" s="898"/>
      <c r="AA92" s="898"/>
      <c r="AB92" s="899"/>
      <c r="AC92" s="868"/>
      <c r="AD92" s="898"/>
    </row>
    <row r="93" spans="1:30" ht="15.75" hidden="1" customHeight="1">
      <c r="A93" s="857">
        <v>17</v>
      </c>
      <c r="B93" s="857" t="s">
        <v>931</v>
      </c>
      <c r="C93" s="898">
        <v>72</v>
      </c>
      <c r="D93" s="898" t="s">
        <v>1258</v>
      </c>
      <c r="E93" s="898" t="s">
        <v>1770</v>
      </c>
      <c r="F93" s="898">
        <v>8</v>
      </c>
      <c r="G93" s="898" t="s">
        <v>2171</v>
      </c>
      <c r="H93" s="708" t="s">
        <v>750</v>
      </c>
      <c r="I93" s="856">
        <v>259</v>
      </c>
      <c r="J93" s="856">
        <v>0</v>
      </c>
      <c r="K93" s="856">
        <v>0</v>
      </c>
      <c r="L93" s="856">
        <v>0</v>
      </c>
      <c r="M93" s="856">
        <v>0</v>
      </c>
      <c r="N93" s="856">
        <v>0</v>
      </c>
      <c r="O93" s="856">
        <v>259</v>
      </c>
      <c r="P93" s="856">
        <v>0</v>
      </c>
      <c r="Q93" s="856">
        <v>0</v>
      </c>
      <c r="R93" s="899">
        <v>0</v>
      </c>
      <c r="S93" s="899">
        <v>0</v>
      </c>
      <c r="T93" s="899">
        <v>2.8152173913043401E-3</v>
      </c>
      <c r="U93" s="898"/>
      <c r="V93" s="856">
        <v>492590.81</v>
      </c>
      <c r="W93" s="898"/>
      <c r="X93" s="899">
        <v>0</v>
      </c>
      <c r="Y93" s="898"/>
      <c r="Z93" s="898"/>
      <c r="AA93" s="898"/>
      <c r="AB93" s="899" t="s">
        <v>1954</v>
      </c>
      <c r="AC93" s="868" t="s">
        <v>2226</v>
      </c>
      <c r="AD93" s="898"/>
    </row>
    <row r="94" spans="1:30" ht="15.75" hidden="1" customHeight="1">
      <c r="A94" s="857">
        <v>17</v>
      </c>
      <c r="B94" s="857" t="s">
        <v>931</v>
      </c>
      <c r="C94" s="898">
        <v>73</v>
      </c>
      <c r="D94" s="898" t="s">
        <v>944</v>
      </c>
      <c r="E94" s="898" t="s">
        <v>1562</v>
      </c>
      <c r="F94" s="898">
        <v>8</v>
      </c>
      <c r="G94" s="898" t="s">
        <v>2171</v>
      </c>
      <c r="H94" s="708" t="s">
        <v>1255</v>
      </c>
      <c r="I94" s="856">
        <v>1420216</v>
      </c>
      <c r="J94" s="856">
        <v>0</v>
      </c>
      <c r="K94" s="856">
        <v>0</v>
      </c>
      <c r="L94" s="856">
        <v>0</v>
      </c>
      <c r="M94" s="856">
        <v>0</v>
      </c>
      <c r="N94" s="856">
        <v>0</v>
      </c>
      <c r="O94" s="856">
        <v>1420216</v>
      </c>
      <c r="P94" s="856">
        <v>11361.7284</v>
      </c>
      <c r="Q94" s="856">
        <v>27694.212</v>
      </c>
      <c r="R94" s="899">
        <v>4.4588250000000003E-2</v>
      </c>
      <c r="S94" s="899">
        <v>4.3730536395122713E-2</v>
      </c>
      <c r="T94" s="899">
        <v>8.4536666666666598</v>
      </c>
      <c r="U94" s="898"/>
      <c r="V94" s="856">
        <v>3487293</v>
      </c>
      <c r="W94" s="898"/>
      <c r="X94" s="899">
        <v>0</v>
      </c>
      <c r="Y94" s="898"/>
      <c r="Z94" s="898"/>
      <c r="AA94" s="898"/>
      <c r="AB94" s="899" t="s">
        <v>1954</v>
      </c>
      <c r="AC94" s="868"/>
      <c r="AD94" s="898"/>
    </row>
    <row r="95" spans="1:30" ht="15.75" hidden="1" customHeight="1">
      <c r="A95" s="857">
        <v>17</v>
      </c>
      <c r="B95" s="857" t="s">
        <v>931</v>
      </c>
      <c r="C95" s="898">
        <v>74</v>
      </c>
      <c r="D95" s="903" t="s">
        <v>1275</v>
      </c>
      <c r="E95" s="904" t="s">
        <v>1924</v>
      </c>
      <c r="F95" s="898">
        <v>8</v>
      </c>
      <c r="G95" s="898" t="s">
        <v>2171</v>
      </c>
      <c r="H95" s="708" t="s">
        <v>1276</v>
      </c>
      <c r="I95" s="904">
        <v>358359</v>
      </c>
      <c r="J95" s="856">
        <v>0</v>
      </c>
      <c r="K95" s="856">
        <v>0</v>
      </c>
      <c r="L95" s="856">
        <v>0</v>
      </c>
      <c r="M95" s="856">
        <v>0</v>
      </c>
      <c r="N95" s="856">
        <v>0</v>
      </c>
      <c r="O95" s="856">
        <v>358359</v>
      </c>
      <c r="P95" s="856">
        <v>0</v>
      </c>
      <c r="Q95" s="856">
        <v>4569.0772500000003</v>
      </c>
      <c r="R95" s="899">
        <v>7.3563099999999996E-3</v>
      </c>
      <c r="S95" s="905">
        <v>7.2147999362918219E-3</v>
      </c>
      <c r="T95" s="905">
        <v>3.3169104035542301</v>
      </c>
      <c r="U95" s="898"/>
      <c r="V95" s="856">
        <v>3530628.87</v>
      </c>
      <c r="W95" s="898"/>
      <c r="X95" s="899">
        <v>0</v>
      </c>
      <c r="Y95" s="898"/>
      <c r="Z95" s="898"/>
      <c r="AA95" s="898"/>
      <c r="AB95" s="899"/>
      <c r="AC95" s="868"/>
      <c r="AD95" s="898"/>
    </row>
    <row r="96" spans="1:30" ht="15.75" hidden="1" customHeight="1">
      <c r="A96" s="857">
        <v>17</v>
      </c>
      <c r="B96" s="857" t="s">
        <v>931</v>
      </c>
      <c r="C96" s="898">
        <v>75</v>
      </c>
      <c r="D96" s="898" t="s">
        <v>947</v>
      </c>
      <c r="E96" s="898" t="s">
        <v>1565</v>
      </c>
      <c r="F96" s="898">
        <v>8</v>
      </c>
      <c r="G96" s="898" t="s">
        <v>2171</v>
      </c>
      <c r="H96" s="708" t="s">
        <v>759</v>
      </c>
      <c r="I96" s="856">
        <v>807307</v>
      </c>
      <c r="J96" s="856">
        <v>0</v>
      </c>
      <c r="K96" s="856">
        <v>0</v>
      </c>
      <c r="L96" s="856">
        <v>0</v>
      </c>
      <c r="M96" s="856">
        <v>0</v>
      </c>
      <c r="N96" s="856">
        <v>0</v>
      </c>
      <c r="O96" s="856">
        <v>807307</v>
      </c>
      <c r="P96" s="856">
        <v>8803.2371600000006</v>
      </c>
      <c r="Q96" s="856">
        <v>78833.528550000003</v>
      </c>
      <c r="R96" s="899">
        <v>0.1269236</v>
      </c>
      <c r="S96" s="899">
        <v>0.12448205745704989</v>
      </c>
      <c r="T96" s="899">
        <v>13.099253610254699</v>
      </c>
      <c r="U96" s="898"/>
      <c r="V96" s="856" t="e">
        <v>#N/A</v>
      </c>
      <c r="W96" s="898"/>
      <c r="X96" s="899">
        <v>0</v>
      </c>
      <c r="Y96" s="898"/>
      <c r="Z96" s="898"/>
      <c r="AA96" s="898"/>
      <c r="AB96" s="899" t="e">
        <v>#N/A</v>
      </c>
      <c r="AC96" s="868"/>
      <c r="AD96" s="898"/>
    </row>
    <row r="97" spans="1:30" ht="15.75" hidden="1" customHeight="1">
      <c r="A97" s="857">
        <v>17</v>
      </c>
      <c r="B97" s="857" t="s">
        <v>931</v>
      </c>
      <c r="C97" s="898">
        <v>76</v>
      </c>
      <c r="D97" s="898" t="s">
        <v>1284</v>
      </c>
      <c r="E97" s="898" t="s">
        <v>1777</v>
      </c>
      <c r="F97" s="898">
        <v>8</v>
      </c>
      <c r="G97" s="898" t="s">
        <v>2171</v>
      </c>
      <c r="H97" s="708" t="s">
        <v>2234</v>
      </c>
      <c r="I97" s="856">
        <v>465638</v>
      </c>
      <c r="J97" s="856">
        <v>0</v>
      </c>
      <c r="K97" s="856">
        <v>0</v>
      </c>
      <c r="L97" s="856">
        <v>0</v>
      </c>
      <c r="M97" s="856">
        <v>0</v>
      </c>
      <c r="N97" s="856">
        <v>0</v>
      </c>
      <c r="O97" s="856">
        <v>465638</v>
      </c>
      <c r="P97" s="856">
        <v>3823.5726199999999</v>
      </c>
      <c r="Q97" s="856">
        <v>48659.171000000002</v>
      </c>
      <c r="R97" s="899">
        <v>7.8342259999999997E-2</v>
      </c>
      <c r="S97" s="899">
        <v>7.6835248042876239E-2</v>
      </c>
      <c r="T97" s="899">
        <v>4.5242712786630301</v>
      </c>
      <c r="U97" s="898"/>
      <c r="V97" s="856" t="e">
        <v>#N/A</v>
      </c>
      <c r="W97" s="898"/>
      <c r="X97" s="899">
        <v>0</v>
      </c>
      <c r="Y97" s="898"/>
      <c r="Z97" s="898"/>
      <c r="AA97" s="898"/>
      <c r="AB97" s="899" t="e">
        <v>#N/A</v>
      </c>
      <c r="AC97" s="868"/>
      <c r="AD97" s="898"/>
    </row>
    <row r="98" spans="1:30" ht="15.75" hidden="1" customHeight="1">
      <c r="A98" s="857">
        <v>17</v>
      </c>
      <c r="B98" s="857" t="s">
        <v>931</v>
      </c>
      <c r="C98" s="898">
        <v>77</v>
      </c>
      <c r="D98" s="898" t="s">
        <v>1286</v>
      </c>
      <c r="E98" s="898" t="s">
        <v>1779</v>
      </c>
      <c r="F98" s="898">
        <v>8</v>
      </c>
      <c r="G98" s="898" t="s">
        <v>2171</v>
      </c>
      <c r="H98" s="708" t="s">
        <v>763</v>
      </c>
      <c r="I98" s="856">
        <v>482164</v>
      </c>
      <c r="J98" s="856">
        <v>0</v>
      </c>
      <c r="K98" s="856">
        <v>0</v>
      </c>
      <c r="L98" s="856">
        <v>0</v>
      </c>
      <c r="M98" s="856">
        <v>0</v>
      </c>
      <c r="N98" s="856">
        <v>0</v>
      </c>
      <c r="O98" s="856">
        <v>482164</v>
      </c>
      <c r="P98" s="856">
        <v>0</v>
      </c>
      <c r="Q98" s="856">
        <v>2314.3872000000001</v>
      </c>
      <c r="R98" s="899">
        <v>3.7262100000000002E-3</v>
      </c>
      <c r="S98" s="899">
        <v>3.6545323507311258E-3</v>
      </c>
      <c r="T98" s="899">
        <v>0.92343108414536901</v>
      </c>
      <c r="U98" s="898"/>
      <c r="V98" s="856">
        <v>6930357.6399999997</v>
      </c>
      <c r="W98" s="898"/>
      <c r="X98" s="899">
        <v>0</v>
      </c>
      <c r="Y98" s="898"/>
      <c r="Z98" s="898"/>
      <c r="AA98" s="898"/>
      <c r="AB98" s="899" t="s">
        <v>1954</v>
      </c>
      <c r="AC98" s="868"/>
      <c r="AD98" s="898"/>
    </row>
    <row r="99" spans="1:30" ht="15.75" hidden="1" customHeight="1">
      <c r="A99" s="857">
        <v>17</v>
      </c>
      <c r="B99" s="857" t="s">
        <v>931</v>
      </c>
      <c r="C99" s="898">
        <v>78</v>
      </c>
      <c r="D99" s="898" t="s">
        <v>949</v>
      </c>
      <c r="E99" s="898" t="s">
        <v>1782</v>
      </c>
      <c r="F99" s="898">
        <v>8</v>
      </c>
      <c r="G99" s="898" t="s">
        <v>2171</v>
      </c>
      <c r="H99" s="708" t="s">
        <v>766</v>
      </c>
      <c r="I99" s="856">
        <v>1955871</v>
      </c>
      <c r="J99" s="856">
        <v>0</v>
      </c>
      <c r="K99" s="856">
        <v>0</v>
      </c>
      <c r="L99" s="856">
        <v>0</v>
      </c>
      <c r="M99" s="856">
        <v>0</v>
      </c>
      <c r="N99" s="856">
        <v>4000</v>
      </c>
      <c r="O99" s="856">
        <v>1951871</v>
      </c>
      <c r="P99" s="856">
        <v>4821.1213699999998</v>
      </c>
      <c r="Q99" s="856">
        <v>36109.613499999999</v>
      </c>
      <c r="R99" s="899">
        <v>5.8137220000000003E-2</v>
      </c>
      <c r="S99" s="899">
        <v>5.7018873379591536E-2</v>
      </c>
      <c r="T99" s="899">
        <v>7.3898398131216103</v>
      </c>
      <c r="U99" s="898"/>
      <c r="V99" s="856">
        <v>43138628.100000001</v>
      </c>
      <c r="W99" s="898"/>
      <c r="X99" s="899">
        <v>0</v>
      </c>
      <c r="Y99" s="898"/>
      <c r="Z99" s="898"/>
      <c r="AA99" s="898"/>
      <c r="AB99" s="899" t="s">
        <v>1954</v>
      </c>
      <c r="AC99" s="868"/>
      <c r="AD99" s="898"/>
    </row>
    <row r="100" spans="1:30" ht="15.75" hidden="1" customHeight="1">
      <c r="A100" s="857">
        <v>17</v>
      </c>
      <c r="B100" s="857" t="s">
        <v>931</v>
      </c>
      <c r="C100" s="898">
        <v>79</v>
      </c>
      <c r="D100" s="898" t="s">
        <v>1292</v>
      </c>
      <c r="E100" s="898" t="s">
        <v>1784</v>
      </c>
      <c r="F100" s="898">
        <v>8</v>
      </c>
      <c r="G100" s="898" t="s">
        <v>2171</v>
      </c>
      <c r="H100" s="708" t="s">
        <v>769</v>
      </c>
      <c r="I100" s="856">
        <v>104645</v>
      </c>
      <c r="J100" s="856">
        <v>0</v>
      </c>
      <c r="K100" s="856">
        <v>0</v>
      </c>
      <c r="L100" s="856">
        <v>0</v>
      </c>
      <c r="M100" s="856">
        <v>0</v>
      </c>
      <c r="N100" s="856">
        <v>0</v>
      </c>
      <c r="O100" s="856">
        <v>104645</v>
      </c>
      <c r="P100" s="856">
        <v>956.18083000000001</v>
      </c>
      <c r="Q100" s="856">
        <v>13080.625</v>
      </c>
      <c r="R100" s="899">
        <v>2.106007E-2</v>
      </c>
      <c r="S100" s="899">
        <v>2.0654956625357386E-2</v>
      </c>
      <c r="T100" s="899">
        <v>3.1306468018907401</v>
      </c>
      <c r="U100" s="898"/>
      <c r="V100" s="856" t="e">
        <v>#N/A</v>
      </c>
      <c r="W100" s="898"/>
      <c r="X100" s="899">
        <v>0</v>
      </c>
      <c r="Y100" s="898"/>
      <c r="Z100" s="898"/>
      <c r="AA100" s="898"/>
      <c r="AB100" s="899" t="e">
        <v>#N/A</v>
      </c>
      <c r="AC100" s="868"/>
      <c r="AD100" s="898"/>
    </row>
    <row r="101" spans="1:30" ht="15.75" hidden="1" customHeight="1">
      <c r="A101" s="857">
        <v>17</v>
      </c>
      <c r="B101" s="857" t="s">
        <v>931</v>
      </c>
      <c r="C101" s="898">
        <v>80</v>
      </c>
      <c r="D101" s="898" t="s">
        <v>1294</v>
      </c>
      <c r="E101" s="898" t="s">
        <v>1786</v>
      </c>
      <c r="F101" s="898">
        <v>8</v>
      </c>
      <c r="G101" s="898" t="s">
        <v>2171</v>
      </c>
      <c r="H101" s="708" t="s">
        <v>1295</v>
      </c>
      <c r="I101" s="856">
        <v>293899</v>
      </c>
      <c r="J101" s="856">
        <v>0</v>
      </c>
      <c r="K101" s="856">
        <v>0</v>
      </c>
      <c r="L101" s="856">
        <v>0</v>
      </c>
      <c r="M101" s="856">
        <v>0</v>
      </c>
      <c r="N101" s="856">
        <v>0</v>
      </c>
      <c r="O101" s="856">
        <v>293899</v>
      </c>
      <c r="P101" s="856">
        <v>0</v>
      </c>
      <c r="Q101" s="856">
        <v>1510.6408600000002</v>
      </c>
      <c r="R101" s="899">
        <v>2.4321600000000001E-3</v>
      </c>
      <c r="S101" s="899">
        <v>2.3853769555959737E-3</v>
      </c>
      <c r="T101" s="899">
        <v>6.5793373628833596</v>
      </c>
      <c r="U101" s="898"/>
      <c r="V101" s="856">
        <v>3088797.08</v>
      </c>
      <c r="W101" s="898"/>
      <c r="X101" s="899">
        <v>0</v>
      </c>
      <c r="Y101" s="898"/>
      <c r="Z101" s="898"/>
      <c r="AA101" s="898"/>
      <c r="AB101" s="899" t="s">
        <v>1954</v>
      </c>
      <c r="AC101" s="868"/>
      <c r="AD101" s="898"/>
    </row>
    <row r="102" spans="1:30" ht="15.75" hidden="1" customHeight="1">
      <c r="A102" s="857">
        <v>17</v>
      </c>
      <c r="B102" s="857" t="s">
        <v>931</v>
      </c>
      <c r="C102" s="898">
        <v>81</v>
      </c>
      <c r="D102" s="898" t="s">
        <v>1300</v>
      </c>
      <c r="E102" s="898" t="s">
        <v>1791</v>
      </c>
      <c r="F102" s="898">
        <v>8</v>
      </c>
      <c r="G102" s="898" t="s">
        <v>2171</v>
      </c>
      <c r="H102" s="708" t="s">
        <v>778</v>
      </c>
      <c r="I102" s="856">
        <v>162908</v>
      </c>
      <c r="J102" s="856">
        <v>0</v>
      </c>
      <c r="K102" s="856">
        <v>0</v>
      </c>
      <c r="L102" s="856">
        <v>0</v>
      </c>
      <c r="M102" s="856">
        <v>0</v>
      </c>
      <c r="N102" s="856">
        <v>0</v>
      </c>
      <c r="O102" s="856">
        <v>162908</v>
      </c>
      <c r="P102" s="856">
        <v>0</v>
      </c>
      <c r="Q102" s="856">
        <v>2573.9463999999998</v>
      </c>
      <c r="R102" s="899">
        <v>4.1441100000000003E-3</v>
      </c>
      <c r="S102" s="899">
        <v>4.0643892205452564E-3</v>
      </c>
      <c r="T102" s="899">
        <v>3.66151218196529</v>
      </c>
      <c r="U102" s="898"/>
      <c r="V102" s="856">
        <v>2381082.0099999998</v>
      </c>
      <c r="W102" s="898"/>
      <c r="X102" s="899">
        <v>0</v>
      </c>
      <c r="Y102" s="898"/>
      <c r="Z102" s="898"/>
      <c r="AA102" s="898"/>
      <c r="AB102" s="899" t="s">
        <v>1954</v>
      </c>
      <c r="AC102" s="868"/>
      <c r="AD102" s="898"/>
    </row>
    <row r="103" spans="1:30" ht="15.75" hidden="1" customHeight="1">
      <c r="A103" s="857">
        <v>17</v>
      </c>
      <c r="B103" s="857" t="s">
        <v>931</v>
      </c>
      <c r="C103" s="898">
        <v>82</v>
      </c>
      <c r="D103" s="898" t="s">
        <v>1303</v>
      </c>
      <c r="E103" s="898" t="s">
        <v>1793</v>
      </c>
      <c r="F103" s="898">
        <v>8</v>
      </c>
      <c r="G103" s="898" t="s">
        <v>2171</v>
      </c>
      <c r="H103" s="708" t="s">
        <v>779</v>
      </c>
      <c r="I103" s="856">
        <v>94207</v>
      </c>
      <c r="J103" s="856">
        <v>0</v>
      </c>
      <c r="K103" s="856">
        <v>0</v>
      </c>
      <c r="L103" s="856">
        <v>0</v>
      </c>
      <c r="M103" s="856">
        <v>0</v>
      </c>
      <c r="N103" s="856">
        <v>0</v>
      </c>
      <c r="O103" s="856">
        <v>94207</v>
      </c>
      <c r="P103" s="856">
        <v>0</v>
      </c>
      <c r="Q103" s="856">
        <v>5226.6043600000003</v>
      </c>
      <c r="R103" s="899">
        <v>8.4149399999999992E-3</v>
      </c>
      <c r="S103" s="899">
        <v>8.2530679041486026E-3</v>
      </c>
      <c r="T103" s="899">
        <v>3.1402333333333301</v>
      </c>
      <c r="U103" s="898"/>
      <c r="V103" s="856">
        <v>1736381.13</v>
      </c>
      <c r="W103" s="898"/>
      <c r="X103" s="899">
        <v>0</v>
      </c>
      <c r="Y103" s="898"/>
      <c r="Z103" s="898"/>
      <c r="AA103" s="898"/>
      <c r="AB103" s="899" t="s">
        <v>1954</v>
      </c>
      <c r="AC103" s="868"/>
      <c r="AD103" s="898"/>
    </row>
    <row r="104" spans="1:30" ht="15.75" hidden="1" customHeight="1">
      <c r="A104" s="857">
        <v>17</v>
      </c>
      <c r="B104" s="857" t="s">
        <v>931</v>
      </c>
      <c r="C104" s="898">
        <v>83</v>
      </c>
      <c r="D104" s="898" t="s">
        <v>1289</v>
      </c>
      <c r="E104" s="898" t="s">
        <v>1783</v>
      </c>
      <c r="F104" s="898">
        <v>8</v>
      </c>
      <c r="G104" s="898" t="s">
        <v>2171</v>
      </c>
      <c r="H104" s="708" t="s">
        <v>768</v>
      </c>
      <c r="I104" s="856">
        <v>316932</v>
      </c>
      <c r="J104" s="856">
        <v>0</v>
      </c>
      <c r="K104" s="856">
        <v>0</v>
      </c>
      <c r="L104" s="856">
        <v>0</v>
      </c>
      <c r="M104" s="856">
        <v>0</v>
      </c>
      <c r="N104" s="856">
        <v>0</v>
      </c>
      <c r="O104" s="856">
        <v>316932</v>
      </c>
      <c r="P104" s="856">
        <v>0</v>
      </c>
      <c r="Q104" s="856">
        <v>4357.8149999999996</v>
      </c>
      <c r="R104" s="899">
        <v>7.0161700000000004E-3</v>
      </c>
      <c r="S104" s="899">
        <v>6.8812063495690603E-3</v>
      </c>
      <c r="T104" s="899">
        <v>1.4901964472112701</v>
      </c>
      <c r="U104" s="898"/>
      <c r="V104" s="856">
        <v>3544442.59</v>
      </c>
      <c r="W104" s="898"/>
      <c r="X104" s="899">
        <v>0</v>
      </c>
      <c r="Y104" s="898"/>
      <c r="Z104" s="898"/>
      <c r="AA104" s="898"/>
      <c r="AB104" s="899" t="s">
        <v>1954</v>
      </c>
      <c r="AC104" s="868"/>
      <c r="AD104" s="898"/>
    </row>
    <row r="105" spans="1:30" ht="15.75" hidden="1" customHeight="1">
      <c r="A105" s="857">
        <v>17</v>
      </c>
      <c r="B105" s="857" t="s">
        <v>931</v>
      </c>
      <c r="C105" s="898">
        <v>84</v>
      </c>
      <c r="D105" s="898" t="s">
        <v>1293</v>
      </c>
      <c r="E105" s="898" t="s">
        <v>1785</v>
      </c>
      <c r="F105" s="898">
        <v>8</v>
      </c>
      <c r="G105" s="898" t="s">
        <v>2171</v>
      </c>
      <c r="H105" s="708" t="s">
        <v>770</v>
      </c>
      <c r="I105" s="856">
        <v>348279</v>
      </c>
      <c r="J105" s="856">
        <v>0</v>
      </c>
      <c r="K105" s="856">
        <v>0</v>
      </c>
      <c r="L105" s="856">
        <v>0</v>
      </c>
      <c r="M105" s="856">
        <v>0</v>
      </c>
      <c r="N105" s="856">
        <v>0</v>
      </c>
      <c r="O105" s="856">
        <v>348279</v>
      </c>
      <c r="P105" s="856">
        <v>0</v>
      </c>
      <c r="Q105" s="856">
        <v>3998.2429200000001</v>
      </c>
      <c r="R105" s="899">
        <v>6.4372500000000003E-3</v>
      </c>
      <c r="S105" s="899">
        <v>6.313424174322119E-3</v>
      </c>
      <c r="T105" s="899">
        <v>3.9689914529914501</v>
      </c>
      <c r="U105" s="898"/>
      <c r="V105" s="856">
        <v>4700044.38</v>
      </c>
      <c r="W105" s="898"/>
      <c r="X105" s="899">
        <v>0</v>
      </c>
      <c r="Y105" s="898"/>
      <c r="Z105" s="898"/>
      <c r="AA105" s="898"/>
      <c r="AB105" s="899" t="s">
        <v>1954</v>
      </c>
      <c r="AC105" s="868"/>
      <c r="AD105" s="898"/>
    </row>
    <row r="106" spans="1:30" ht="15.75" hidden="1" customHeight="1">
      <c r="A106" s="857">
        <v>17</v>
      </c>
      <c r="B106" s="857" t="s">
        <v>931</v>
      </c>
      <c r="C106" s="898">
        <v>85</v>
      </c>
      <c r="D106" s="898" t="s">
        <v>1296</v>
      </c>
      <c r="E106" s="898" t="s">
        <v>1787</v>
      </c>
      <c r="F106" s="898">
        <v>8</v>
      </c>
      <c r="G106" s="898" t="s">
        <v>2171</v>
      </c>
      <c r="H106" s="708" t="s">
        <v>771</v>
      </c>
      <c r="I106" s="856">
        <v>423001</v>
      </c>
      <c r="J106" s="856">
        <v>0</v>
      </c>
      <c r="K106" s="856">
        <v>0</v>
      </c>
      <c r="L106" s="856">
        <v>0</v>
      </c>
      <c r="M106" s="856">
        <v>0</v>
      </c>
      <c r="N106" s="856">
        <v>0</v>
      </c>
      <c r="O106" s="856">
        <v>423001</v>
      </c>
      <c r="P106" s="856">
        <v>3925.4544999999998</v>
      </c>
      <c r="Q106" s="856">
        <v>35515.163959999998</v>
      </c>
      <c r="R106" s="899">
        <v>5.7180139999999997E-2</v>
      </c>
      <c r="S106" s="899">
        <v>5.6080208027999873E-2</v>
      </c>
      <c r="T106" s="899">
        <v>4.9222220929285401</v>
      </c>
      <c r="U106" s="898"/>
      <c r="V106" s="856">
        <v>2511987.29</v>
      </c>
      <c r="W106" s="898"/>
      <c r="X106" s="899">
        <v>0</v>
      </c>
      <c r="Y106" s="898"/>
      <c r="Z106" s="898"/>
      <c r="AA106" s="898"/>
      <c r="AB106" s="899" t="s">
        <v>1954</v>
      </c>
      <c r="AC106" s="868"/>
      <c r="AD106" s="898"/>
    </row>
    <row r="107" spans="1:30" ht="15.75" hidden="1" customHeight="1">
      <c r="A107" s="857">
        <v>17</v>
      </c>
      <c r="B107" s="857" t="s">
        <v>931</v>
      </c>
      <c r="C107" s="898">
        <v>86</v>
      </c>
      <c r="D107" s="898" t="s">
        <v>1297</v>
      </c>
      <c r="E107" s="898" t="s">
        <v>1788</v>
      </c>
      <c r="F107" s="898">
        <v>8</v>
      </c>
      <c r="G107" s="898" t="s">
        <v>2171</v>
      </c>
      <c r="H107" s="708" t="s">
        <v>2054</v>
      </c>
      <c r="I107" s="856">
        <v>588202</v>
      </c>
      <c r="J107" s="856">
        <v>0</v>
      </c>
      <c r="K107" s="856">
        <v>0</v>
      </c>
      <c r="L107" s="856">
        <v>0</v>
      </c>
      <c r="M107" s="856">
        <v>0</v>
      </c>
      <c r="N107" s="856">
        <v>0</v>
      </c>
      <c r="O107" s="856">
        <v>588202</v>
      </c>
      <c r="P107" s="856">
        <v>0</v>
      </c>
      <c r="Q107" s="856">
        <v>8581.8671799999993</v>
      </c>
      <c r="R107" s="899">
        <v>1.381698E-2</v>
      </c>
      <c r="S107" s="899">
        <v>1.3551194561993643E-2</v>
      </c>
      <c r="T107" s="899">
        <v>1.8852628205128199</v>
      </c>
      <c r="U107" s="898"/>
      <c r="V107" s="856">
        <v>6045096.5899999999</v>
      </c>
      <c r="W107" s="898"/>
      <c r="X107" s="899">
        <v>0</v>
      </c>
      <c r="Y107" s="898"/>
      <c r="Z107" s="898"/>
      <c r="AA107" s="898"/>
      <c r="AB107" s="899" t="s">
        <v>1954</v>
      </c>
      <c r="AC107" s="868"/>
      <c r="AD107" s="898"/>
    </row>
    <row r="108" spans="1:30" ht="15.75" hidden="1" customHeight="1">
      <c r="A108" s="857">
        <v>17</v>
      </c>
      <c r="B108" s="857" t="s">
        <v>931</v>
      </c>
      <c r="C108" s="898">
        <v>87</v>
      </c>
      <c r="D108" s="898" t="s">
        <v>1298</v>
      </c>
      <c r="E108" s="898" t="s">
        <v>1789</v>
      </c>
      <c r="F108" s="898">
        <v>8</v>
      </c>
      <c r="G108" s="898" t="s">
        <v>2171</v>
      </c>
      <c r="H108" s="708" t="s">
        <v>776</v>
      </c>
      <c r="I108" s="856">
        <v>1423435</v>
      </c>
      <c r="J108" s="856">
        <v>0</v>
      </c>
      <c r="K108" s="856">
        <v>0</v>
      </c>
      <c r="L108" s="856">
        <v>0</v>
      </c>
      <c r="M108" s="856">
        <v>0</v>
      </c>
      <c r="N108" s="856">
        <v>0</v>
      </c>
      <c r="O108" s="856">
        <v>1423435</v>
      </c>
      <c r="P108" s="856">
        <v>0</v>
      </c>
      <c r="Q108" s="856">
        <v>9252.3274999999994</v>
      </c>
      <c r="R108" s="899">
        <v>1.489644E-2</v>
      </c>
      <c r="S108" s="899">
        <v>1.4609884710868276E-2</v>
      </c>
      <c r="T108" s="899">
        <v>4.77012749774158</v>
      </c>
      <c r="U108" s="898"/>
      <c r="V108" s="856">
        <v>16205705.629999999</v>
      </c>
      <c r="W108" s="898"/>
      <c r="X108" s="899">
        <v>0</v>
      </c>
      <c r="Y108" s="898"/>
      <c r="Z108" s="898"/>
      <c r="AA108" s="898"/>
      <c r="AB108" s="899" t="s">
        <v>1954</v>
      </c>
      <c r="AC108" s="868"/>
      <c r="AD108" s="898"/>
    </row>
    <row r="109" spans="1:30" ht="15.75" hidden="1" customHeight="1">
      <c r="A109" s="857">
        <v>17</v>
      </c>
      <c r="B109" s="857" t="s">
        <v>931</v>
      </c>
      <c r="C109" s="898">
        <v>88</v>
      </c>
      <c r="D109" s="898" t="s">
        <v>1317</v>
      </c>
      <c r="E109" s="898" t="s">
        <v>1798</v>
      </c>
      <c r="F109" s="898">
        <v>8</v>
      </c>
      <c r="G109" s="898" t="s">
        <v>2171</v>
      </c>
      <c r="H109" s="708" t="s">
        <v>785</v>
      </c>
      <c r="I109" s="856">
        <v>426521</v>
      </c>
      <c r="J109" s="856">
        <v>0</v>
      </c>
      <c r="K109" s="856">
        <v>0</v>
      </c>
      <c r="L109" s="856">
        <v>0</v>
      </c>
      <c r="M109" s="856">
        <v>0</v>
      </c>
      <c r="N109" s="856">
        <v>0</v>
      </c>
      <c r="O109" s="856">
        <v>426521</v>
      </c>
      <c r="P109" s="856">
        <v>0</v>
      </c>
      <c r="Q109" s="856">
        <v>0</v>
      </c>
      <c r="R109" s="899">
        <v>0</v>
      </c>
      <c r="S109" s="899">
        <v>0</v>
      </c>
      <c r="T109" s="899">
        <v>5.4326272751588904</v>
      </c>
      <c r="U109" s="898"/>
      <c r="V109" s="856">
        <v>11008089.390000001</v>
      </c>
      <c r="W109" s="898"/>
      <c r="X109" s="899">
        <v>0</v>
      </c>
      <c r="Y109" s="898"/>
      <c r="Z109" s="898"/>
      <c r="AA109" s="898"/>
      <c r="AB109" s="899" t="s">
        <v>1954</v>
      </c>
      <c r="AC109" s="868" t="s">
        <v>2226</v>
      </c>
      <c r="AD109" s="898"/>
    </row>
    <row r="110" spans="1:30" ht="15.75" hidden="1" customHeight="1">
      <c r="A110" s="857">
        <v>17</v>
      </c>
      <c r="B110" s="857" t="s">
        <v>931</v>
      </c>
      <c r="C110" s="898">
        <v>89</v>
      </c>
      <c r="D110" s="901" t="s">
        <v>1313</v>
      </c>
      <c r="E110" s="898" t="s">
        <v>1797</v>
      </c>
      <c r="F110" s="898">
        <v>8</v>
      </c>
      <c r="G110" s="898" t="s">
        <v>2171</v>
      </c>
      <c r="H110" s="708" t="s">
        <v>2055</v>
      </c>
      <c r="I110" s="856">
        <v>318842</v>
      </c>
      <c r="J110" s="856">
        <v>0</v>
      </c>
      <c r="K110" s="856">
        <v>0</v>
      </c>
      <c r="L110" s="856">
        <v>0</v>
      </c>
      <c r="M110" s="856">
        <v>0</v>
      </c>
      <c r="N110" s="856">
        <v>0</v>
      </c>
      <c r="O110" s="856">
        <v>318842</v>
      </c>
      <c r="P110" s="856">
        <v>2741.1452000000004</v>
      </c>
      <c r="Q110" s="856">
        <v>143415.13159999999</v>
      </c>
      <c r="R110" s="899">
        <v>0.2309013</v>
      </c>
      <c r="S110" s="899">
        <v>0.22645961661754857</v>
      </c>
      <c r="T110" s="899">
        <v>4.6208985507246298</v>
      </c>
      <c r="U110" s="898"/>
      <c r="V110" s="856" t="e">
        <v>#N/A</v>
      </c>
      <c r="W110" s="898"/>
      <c r="X110" s="899">
        <v>0</v>
      </c>
      <c r="Y110" s="898"/>
      <c r="Z110" s="898"/>
      <c r="AA110" s="898"/>
      <c r="AB110" s="899" t="e">
        <v>#N/A</v>
      </c>
      <c r="AC110" s="868"/>
      <c r="AD110" s="898"/>
    </row>
    <row r="111" spans="1:30" ht="15.75" hidden="1" customHeight="1">
      <c r="A111" s="857">
        <v>17</v>
      </c>
      <c r="B111" s="857" t="s">
        <v>931</v>
      </c>
      <c r="C111" s="898">
        <v>90</v>
      </c>
      <c r="D111" s="898" t="s">
        <v>1322</v>
      </c>
      <c r="E111" s="898" t="s">
        <v>1802</v>
      </c>
      <c r="F111" s="898">
        <v>8</v>
      </c>
      <c r="G111" s="898" t="s">
        <v>2171</v>
      </c>
      <c r="H111" s="708" t="s">
        <v>790</v>
      </c>
      <c r="I111" s="856">
        <v>2218498</v>
      </c>
      <c r="J111" s="856">
        <v>0</v>
      </c>
      <c r="K111" s="856">
        <v>0</v>
      </c>
      <c r="L111" s="856">
        <v>0</v>
      </c>
      <c r="M111" s="856">
        <v>0</v>
      </c>
      <c r="N111" s="856">
        <v>0</v>
      </c>
      <c r="O111" s="856">
        <v>2218498</v>
      </c>
      <c r="P111" s="856">
        <v>18724.718010000001</v>
      </c>
      <c r="Q111" s="856">
        <v>62117.944000000003</v>
      </c>
      <c r="R111" s="899">
        <v>0.10001116</v>
      </c>
      <c r="S111" s="899">
        <v>9.8087319143877236E-2</v>
      </c>
      <c r="T111" s="899">
        <v>12.8053310860731</v>
      </c>
      <c r="U111" s="898"/>
      <c r="V111" s="856" t="e">
        <v>#N/A</v>
      </c>
      <c r="W111" s="898"/>
      <c r="X111" s="899">
        <v>0</v>
      </c>
      <c r="Y111" s="898"/>
      <c r="Z111" s="898"/>
      <c r="AA111" s="898"/>
      <c r="AB111" s="899" t="e">
        <v>#N/A</v>
      </c>
      <c r="AC111" s="868"/>
      <c r="AD111" s="898"/>
    </row>
    <row r="112" spans="1:30" ht="15.75" hidden="1" customHeight="1">
      <c r="C112" s="898"/>
      <c r="D112" s="898"/>
      <c r="E112" s="898"/>
      <c r="F112" s="898"/>
      <c r="G112" s="701" t="s">
        <v>2172</v>
      </c>
      <c r="H112" s="710"/>
      <c r="I112" s="492">
        <v>30076939</v>
      </c>
      <c r="J112" s="492">
        <v>0</v>
      </c>
      <c r="K112" s="492">
        <v>0</v>
      </c>
      <c r="L112" s="492">
        <v>0</v>
      </c>
      <c r="M112" s="900">
        <v>0</v>
      </c>
      <c r="N112" s="492">
        <v>868500</v>
      </c>
      <c r="O112" s="492">
        <v>29208439</v>
      </c>
      <c r="P112" s="492">
        <v>105254.7702818</v>
      </c>
      <c r="Q112" s="492">
        <v>1681351.5060977996</v>
      </c>
      <c r="R112" s="493">
        <v>2.7070103699999994</v>
      </c>
      <c r="S112" s="493">
        <v>2.6549375454482775</v>
      </c>
      <c r="T112" s="626"/>
      <c r="U112" s="898"/>
      <c r="V112" s="856" t="e">
        <v>#N/A</v>
      </c>
      <c r="W112" s="898">
        <v>0</v>
      </c>
      <c r="X112" s="899">
        <v>0</v>
      </c>
      <c r="Y112" s="898">
        <v>0</v>
      </c>
      <c r="Z112" s="898">
        <v>0</v>
      </c>
      <c r="AA112" s="898">
        <v>0</v>
      </c>
      <c r="AB112" s="899" t="e">
        <v>#N/A</v>
      </c>
      <c r="AC112" s="868">
        <v>0</v>
      </c>
      <c r="AD112" s="898">
        <v>0</v>
      </c>
    </row>
    <row r="113" spans="1:30" ht="15.75" hidden="1" customHeight="1">
      <c r="C113" s="898"/>
      <c r="D113" s="898"/>
      <c r="E113" s="898"/>
      <c r="F113" s="898"/>
      <c r="G113" s="701"/>
      <c r="H113" s="891" t="s">
        <v>2300</v>
      </c>
      <c r="I113" s="625"/>
      <c r="J113" s="625"/>
      <c r="K113" s="625"/>
      <c r="L113" s="625"/>
      <c r="M113" s="856"/>
      <c r="N113" s="625"/>
      <c r="O113" s="625"/>
      <c r="P113" s="625"/>
      <c r="Q113" s="625"/>
      <c r="R113" s="626"/>
      <c r="S113" s="626"/>
      <c r="T113" s="626"/>
      <c r="U113" s="898"/>
      <c r="V113" s="856"/>
      <c r="W113" s="898"/>
      <c r="X113" s="899"/>
      <c r="Y113" s="898"/>
      <c r="Z113" s="898"/>
      <c r="AA113" s="898"/>
      <c r="AB113" s="899"/>
      <c r="AC113" s="868"/>
      <c r="AD113" s="898"/>
    </row>
    <row r="114" spans="1:30" ht="15.75" hidden="1" customHeight="1">
      <c r="A114" s="857">
        <v>17</v>
      </c>
      <c r="B114" s="857" t="s">
        <v>931</v>
      </c>
      <c r="C114" s="898">
        <v>91</v>
      </c>
      <c r="D114" s="898" t="s">
        <v>1183</v>
      </c>
      <c r="E114" s="898" t="s">
        <v>1726</v>
      </c>
      <c r="F114" s="898">
        <v>9</v>
      </c>
      <c r="G114" s="898" t="s">
        <v>2300</v>
      </c>
      <c r="H114" s="708" t="s">
        <v>1184</v>
      </c>
      <c r="I114" s="856">
        <v>210188</v>
      </c>
      <c r="J114" s="856">
        <v>0</v>
      </c>
      <c r="K114" s="856">
        <v>0</v>
      </c>
      <c r="L114" s="856">
        <v>0</v>
      </c>
      <c r="M114" s="856">
        <v>0</v>
      </c>
      <c r="N114" s="856">
        <v>0</v>
      </c>
      <c r="O114" s="856">
        <v>210188</v>
      </c>
      <c r="P114" s="856">
        <v>0</v>
      </c>
      <c r="Q114" s="856">
        <v>0</v>
      </c>
      <c r="R114" s="899">
        <v>0</v>
      </c>
      <c r="S114" s="899">
        <v>0</v>
      </c>
      <c r="T114" s="899">
        <v>2.4628904876848399</v>
      </c>
      <c r="U114" s="898"/>
      <c r="V114" s="856">
        <v>2101884.9900000002</v>
      </c>
      <c r="W114" s="898"/>
      <c r="X114" s="899">
        <v>0</v>
      </c>
      <c r="Y114" s="898"/>
      <c r="Z114" s="898"/>
      <c r="AA114" s="898"/>
      <c r="AB114" s="899" t="s">
        <v>1954</v>
      </c>
      <c r="AC114" s="868" t="s">
        <v>2226</v>
      </c>
      <c r="AD114" s="898"/>
    </row>
    <row r="115" spans="1:30" ht="15.75" hidden="1" customHeight="1">
      <c r="A115" s="857">
        <v>17</v>
      </c>
      <c r="B115" s="857" t="s">
        <v>931</v>
      </c>
      <c r="C115" s="898">
        <v>92</v>
      </c>
      <c r="D115" s="898" t="s">
        <v>1230</v>
      </c>
      <c r="E115" s="898" t="s">
        <v>1755</v>
      </c>
      <c r="F115" s="898">
        <v>9</v>
      </c>
      <c r="G115" s="898" t="s">
        <v>2300</v>
      </c>
      <c r="H115" s="708" t="s">
        <v>735</v>
      </c>
      <c r="I115" s="856">
        <v>257368</v>
      </c>
      <c r="J115" s="856">
        <v>0</v>
      </c>
      <c r="K115" s="856">
        <v>0</v>
      </c>
      <c r="L115" s="856">
        <v>0</v>
      </c>
      <c r="M115" s="856">
        <v>0</v>
      </c>
      <c r="N115" s="856">
        <v>0</v>
      </c>
      <c r="O115" s="856">
        <v>257368</v>
      </c>
      <c r="P115" s="856">
        <v>0</v>
      </c>
      <c r="Q115" s="856">
        <v>0</v>
      </c>
      <c r="R115" s="899">
        <v>0</v>
      </c>
      <c r="S115" s="899">
        <v>0</v>
      </c>
      <c r="T115" s="899">
        <v>4.7706680507154999</v>
      </c>
      <c r="U115" s="898"/>
      <c r="V115" s="856">
        <v>2573688.46</v>
      </c>
      <c r="W115" s="898"/>
      <c r="X115" s="899">
        <v>0</v>
      </c>
      <c r="Y115" s="898"/>
      <c r="Z115" s="898"/>
      <c r="AA115" s="898"/>
      <c r="AB115" s="899" t="s">
        <v>1954</v>
      </c>
      <c r="AC115" s="868" t="s">
        <v>2226</v>
      </c>
      <c r="AD115" s="898"/>
    </row>
    <row r="116" spans="1:30" ht="15.75" hidden="1" customHeight="1">
      <c r="A116" s="857">
        <v>17</v>
      </c>
      <c r="B116" s="857" t="s">
        <v>931</v>
      </c>
      <c r="C116" s="898">
        <v>93</v>
      </c>
      <c r="D116" s="898" t="s">
        <v>1287</v>
      </c>
      <c r="E116" s="898" t="s">
        <v>1781</v>
      </c>
      <c r="F116" s="898">
        <v>9</v>
      </c>
      <c r="G116" s="898" t="s">
        <v>2300</v>
      </c>
      <c r="H116" s="708" t="s">
        <v>765</v>
      </c>
      <c r="I116" s="856">
        <v>985</v>
      </c>
      <c r="J116" s="856">
        <v>0</v>
      </c>
      <c r="K116" s="856">
        <v>0</v>
      </c>
      <c r="L116" s="856">
        <v>0</v>
      </c>
      <c r="M116" s="856">
        <v>0</v>
      </c>
      <c r="N116" s="856">
        <v>0</v>
      </c>
      <c r="O116" s="856">
        <v>985</v>
      </c>
      <c r="P116" s="856">
        <v>0</v>
      </c>
      <c r="Q116" s="856">
        <v>0</v>
      </c>
      <c r="R116" s="899">
        <v>0</v>
      </c>
      <c r="S116" s="899">
        <v>0</v>
      </c>
      <c r="T116" s="899">
        <v>3.2833333333333298E-2</v>
      </c>
      <c r="U116" s="898"/>
      <c r="V116" s="856">
        <v>1432800.86</v>
      </c>
      <c r="W116" s="898"/>
      <c r="X116" s="899">
        <v>0</v>
      </c>
      <c r="Y116" s="898"/>
      <c r="Z116" s="898"/>
      <c r="AA116" s="898"/>
      <c r="AB116" s="899" t="s">
        <v>1954</v>
      </c>
      <c r="AC116" s="868" t="s">
        <v>2226</v>
      </c>
      <c r="AD116" s="898"/>
    </row>
    <row r="117" spans="1:30" ht="15.75" hidden="1" customHeight="1">
      <c r="A117" s="857">
        <v>17</v>
      </c>
      <c r="B117" s="857" t="s">
        <v>931</v>
      </c>
      <c r="C117" s="898">
        <v>94</v>
      </c>
      <c r="D117" s="898" t="s">
        <v>1301</v>
      </c>
      <c r="E117" s="898" t="s">
        <v>1792</v>
      </c>
      <c r="F117" s="898">
        <v>9</v>
      </c>
      <c r="G117" s="898" t="s">
        <v>2300</v>
      </c>
      <c r="H117" s="708" t="s">
        <v>1302</v>
      </c>
      <c r="I117" s="856">
        <v>1349180</v>
      </c>
      <c r="J117" s="856">
        <v>0</v>
      </c>
      <c r="K117" s="856">
        <v>0</v>
      </c>
      <c r="L117" s="856">
        <v>0</v>
      </c>
      <c r="M117" s="856">
        <v>0</v>
      </c>
      <c r="N117" s="856">
        <v>0</v>
      </c>
      <c r="O117" s="856">
        <v>1349180</v>
      </c>
      <c r="P117" s="856">
        <v>0</v>
      </c>
      <c r="Q117" s="856">
        <v>0</v>
      </c>
      <c r="R117" s="899">
        <v>0</v>
      </c>
      <c r="S117" s="899">
        <v>0</v>
      </c>
      <c r="T117" s="899">
        <v>8.5636123594079194</v>
      </c>
      <c r="U117" s="898"/>
      <c r="V117" s="856">
        <v>15362802.98</v>
      </c>
      <c r="W117" s="898"/>
      <c r="X117" s="899">
        <v>0</v>
      </c>
      <c r="Y117" s="898"/>
      <c r="Z117" s="898"/>
      <c r="AA117" s="898"/>
      <c r="AB117" s="899" t="s">
        <v>1954</v>
      </c>
      <c r="AC117" s="868" t="s">
        <v>2226</v>
      </c>
      <c r="AD117" s="898"/>
    </row>
    <row r="118" spans="1:30" ht="15.75" hidden="1" customHeight="1">
      <c r="A118" s="857">
        <v>17</v>
      </c>
      <c r="B118" s="857" t="s">
        <v>931</v>
      </c>
      <c r="C118" s="898">
        <v>95</v>
      </c>
      <c r="D118" s="898" t="s">
        <v>1306</v>
      </c>
      <c r="E118" s="898" t="s">
        <v>1795</v>
      </c>
      <c r="F118" s="898">
        <v>9</v>
      </c>
      <c r="G118" s="898" t="s">
        <v>2300</v>
      </c>
      <c r="H118" s="708" t="s">
        <v>780</v>
      </c>
      <c r="I118" s="856">
        <v>475726</v>
      </c>
      <c r="J118" s="856">
        <v>0</v>
      </c>
      <c r="K118" s="856">
        <v>0</v>
      </c>
      <c r="L118" s="856">
        <v>0</v>
      </c>
      <c r="M118" s="856">
        <v>0</v>
      </c>
      <c r="N118" s="856">
        <v>0</v>
      </c>
      <c r="O118" s="856">
        <v>475726</v>
      </c>
      <c r="P118" s="856">
        <v>4370.4482099999996</v>
      </c>
      <c r="Q118" s="856">
        <v>49556.377420000004</v>
      </c>
      <c r="R118" s="899">
        <v>7.9786780000000002E-2</v>
      </c>
      <c r="S118" s="899">
        <v>7.8251981546748742E-2</v>
      </c>
      <c r="T118" s="899">
        <v>4.9246997929606602</v>
      </c>
      <c r="U118" s="898"/>
      <c r="V118" s="856" t="e">
        <v>#N/A</v>
      </c>
      <c r="W118" s="898"/>
      <c r="X118" s="899">
        <v>0</v>
      </c>
      <c r="Y118" s="898"/>
      <c r="Z118" s="898"/>
      <c r="AA118" s="898"/>
      <c r="AB118" s="899" t="e">
        <v>#N/A</v>
      </c>
      <c r="AC118" s="868"/>
      <c r="AD118" s="898"/>
    </row>
    <row r="119" spans="1:30" ht="15.75" hidden="1" customHeight="1">
      <c r="C119" s="898"/>
      <c r="D119" s="898"/>
      <c r="E119" s="898"/>
      <c r="F119" s="898"/>
      <c r="G119" s="701" t="s">
        <v>2235</v>
      </c>
      <c r="H119" s="710"/>
      <c r="I119" s="492">
        <v>2293447</v>
      </c>
      <c r="J119" s="492">
        <v>0</v>
      </c>
      <c r="K119" s="492">
        <v>0</v>
      </c>
      <c r="L119" s="492">
        <v>0</v>
      </c>
      <c r="M119" s="900">
        <v>0</v>
      </c>
      <c r="N119" s="492">
        <v>0</v>
      </c>
      <c r="O119" s="492">
        <v>2293447</v>
      </c>
      <c r="P119" s="492">
        <v>4370.4482099999996</v>
      </c>
      <c r="Q119" s="492">
        <v>49556.377420000004</v>
      </c>
      <c r="R119" s="493">
        <v>7.9786780000000002E-2</v>
      </c>
      <c r="S119" s="493">
        <v>7.8251981546748742E-2</v>
      </c>
      <c r="T119" s="626"/>
      <c r="U119" s="898"/>
      <c r="V119" s="856" t="e">
        <v>#N/A</v>
      </c>
      <c r="W119" s="898">
        <v>0</v>
      </c>
      <c r="X119" s="899">
        <v>0</v>
      </c>
      <c r="Y119" s="898">
        <v>0</v>
      </c>
      <c r="Z119" s="898">
        <v>0</v>
      </c>
      <c r="AA119" s="898">
        <v>0</v>
      </c>
      <c r="AB119" s="899" t="e">
        <v>#N/A</v>
      </c>
      <c r="AC119" s="868">
        <v>0</v>
      </c>
      <c r="AD119" s="898">
        <v>0</v>
      </c>
    </row>
    <row r="120" spans="1:30" ht="15.75" hidden="1" customHeight="1">
      <c r="C120" s="898"/>
      <c r="D120" s="898"/>
      <c r="E120" s="898"/>
      <c r="F120" s="898"/>
      <c r="G120" s="701"/>
      <c r="H120" s="891" t="s">
        <v>2173</v>
      </c>
      <c r="I120" s="625"/>
      <c r="J120" s="625"/>
      <c r="K120" s="625"/>
      <c r="L120" s="625"/>
      <c r="M120" s="856"/>
      <c r="N120" s="625"/>
      <c r="O120" s="625"/>
      <c r="P120" s="625"/>
      <c r="Q120" s="625"/>
      <c r="R120" s="626"/>
      <c r="S120" s="626"/>
      <c r="T120" s="626"/>
      <c r="U120" s="898"/>
      <c r="V120" s="856"/>
      <c r="W120" s="898"/>
      <c r="X120" s="899"/>
      <c r="Y120" s="898"/>
      <c r="Z120" s="898"/>
      <c r="AA120" s="898"/>
      <c r="AB120" s="899"/>
      <c r="AC120" s="868"/>
      <c r="AD120" s="898"/>
    </row>
    <row r="121" spans="1:30" ht="15.75" hidden="1" customHeight="1">
      <c r="A121" s="857">
        <v>17</v>
      </c>
      <c r="B121" s="857" t="s">
        <v>931</v>
      </c>
      <c r="C121" s="898">
        <v>96</v>
      </c>
      <c r="D121" s="898" t="s">
        <v>1173</v>
      </c>
      <c r="E121" s="898" t="s">
        <v>1721</v>
      </c>
      <c r="F121" s="898">
        <v>10</v>
      </c>
      <c r="G121" s="898" t="s">
        <v>2173</v>
      </c>
      <c r="H121" s="708" t="s">
        <v>702</v>
      </c>
      <c r="I121" s="856">
        <v>913009</v>
      </c>
      <c r="J121" s="856">
        <v>0</v>
      </c>
      <c r="K121" s="856">
        <v>0</v>
      </c>
      <c r="L121" s="856">
        <v>0</v>
      </c>
      <c r="M121" s="856">
        <v>0</v>
      </c>
      <c r="N121" s="856">
        <v>0</v>
      </c>
      <c r="O121" s="856">
        <v>913009</v>
      </c>
      <c r="P121" s="856">
        <v>10965.845289999999</v>
      </c>
      <c r="Q121" s="856">
        <v>24651.242999999999</v>
      </c>
      <c r="R121" s="899">
        <v>3.9689009999999997E-2</v>
      </c>
      <c r="S121" s="899">
        <v>3.8925537191544353E-2</v>
      </c>
      <c r="T121" s="899">
        <v>6.33668788129064</v>
      </c>
      <c r="U121" s="898"/>
      <c r="V121" s="856" t="e">
        <v>#N/A</v>
      </c>
      <c r="W121" s="898"/>
      <c r="X121" s="899">
        <v>0</v>
      </c>
      <c r="Y121" s="898"/>
      <c r="Z121" s="898"/>
      <c r="AA121" s="898"/>
      <c r="AB121" s="899" t="e">
        <v>#N/A</v>
      </c>
      <c r="AC121" s="868"/>
      <c r="AD121" s="898"/>
    </row>
    <row r="122" spans="1:30" ht="15.75" hidden="1" customHeight="1">
      <c r="A122" s="857">
        <v>17</v>
      </c>
      <c r="B122" s="857" t="s">
        <v>931</v>
      </c>
      <c r="C122" s="898">
        <v>97</v>
      </c>
      <c r="D122" s="898" t="s">
        <v>932</v>
      </c>
      <c r="E122" s="898" t="s">
        <v>1727</v>
      </c>
      <c r="F122" s="898">
        <v>10</v>
      </c>
      <c r="G122" s="898" t="s">
        <v>2173</v>
      </c>
      <c r="H122" s="708" t="s">
        <v>712</v>
      </c>
      <c r="I122" s="856">
        <v>108357</v>
      </c>
      <c r="J122" s="856">
        <v>0</v>
      </c>
      <c r="K122" s="856">
        <v>0</v>
      </c>
      <c r="L122" s="856">
        <v>0</v>
      </c>
      <c r="M122" s="856">
        <v>0</v>
      </c>
      <c r="N122" s="856">
        <v>0</v>
      </c>
      <c r="O122" s="856">
        <v>108357</v>
      </c>
      <c r="P122" s="856">
        <v>308.81743459999996</v>
      </c>
      <c r="Q122" s="856">
        <v>532.03287</v>
      </c>
      <c r="R122" s="899">
        <v>8.5658000000000002E-4</v>
      </c>
      <c r="S122" s="899">
        <v>8.4010632925524619E-4</v>
      </c>
      <c r="T122" s="899">
        <v>2.4114197103634698E-2</v>
      </c>
      <c r="U122" s="898"/>
      <c r="V122" s="856">
        <v>11691721.91</v>
      </c>
      <c r="W122" s="898"/>
      <c r="X122" s="899">
        <v>0</v>
      </c>
      <c r="Y122" s="898"/>
      <c r="Z122" s="898"/>
      <c r="AA122" s="898"/>
      <c r="AB122" s="899" t="s">
        <v>1954</v>
      </c>
      <c r="AC122" s="868"/>
      <c r="AD122" s="898"/>
    </row>
    <row r="123" spans="1:30" ht="15.75" hidden="1" customHeight="1">
      <c r="A123" s="857">
        <v>17</v>
      </c>
      <c r="B123" s="857" t="s">
        <v>931</v>
      </c>
      <c r="C123" s="898">
        <v>98</v>
      </c>
      <c r="D123" s="898" t="s">
        <v>1163</v>
      </c>
      <c r="E123" s="898" t="s">
        <v>234</v>
      </c>
      <c r="F123" s="898">
        <v>10</v>
      </c>
      <c r="G123" s="898" t="s">
        <v>2173</v>
      </c>
      <c r="H123" s="708" t="s">
        <v>1164</v>
      </c>
      <c r="I123" s="856">
        <v>328879</v>
      </c>
      <c r="J123" s="856">
        <v>0</v>
      </c>
      <c r="K123" s="856">
        <v>0</v>
      </c>
      <c r="L123" s="856">
        <v>0</v>
      </c>
      <c r="M123" s="856">
        <v>0</v>
      </c>
      <c r="N123" s="856">
        <v>0</v>
      </c>
      <c r="O123" s="856">
        <v>328879</v>
      </c>
      <c r="P123" s="856">
        <v>0</v>
      </c>
      <c r="Q123" s="856">
        <v>164.43950000000001</v>
      </c>
      <c r="R123" s="899">
        <v>2.6475000000000001E-4</v>
      </c>
      <c r="S123" s="899">
        <v>2.5965813865892924E-4</v>
      </c>
      <c r="T123" s="899">
        <v>8.2219750000000005</v>
      </c>
      <c r="U123" s="898"/>
      <c r="V123" s="856" t="e">
        <v>#N/A</v>
      </c>
      <c r="W123" s="898"/>
      <c r="X123" s="899">
        <v>0</v>
      </c>
      <c r="Y123" s="898"/>
      <c r="Z123" s="898"/>
      <c r="AA123" s="898"/>
      <c r="AB123" s="899" t="e">
        <v>#N/A</v>
      </c>
      <c r="AC123" s="868"/>
      <c r="AD123" s="898"/>
    </row>
    <row r="124" spans="1:30" ht="15.75" hidden="1" customHeight="1">
      <c r="A124" s="857">
        <v>17</v>
      </c>
      <c r="B124" s="857" t="s">
        <v>931</v>
      </c>
      <c r="C124" s="898">
        <v>99</v>
      </c>
      <c r="D124" s="898" t="s">
        <v>933</v>
      </c>
      <c r="E124" s="898" t="s">
        <v>1556</v>
      </c>
      <c r="F124" s="898">
        <v>10</v>
      </c>
      <c r="G124" s="898" t="s">
        <v>2173</v>
      </c>
      <c r="H124" s="708" t="s">
        <v>720</v>
      </c>
      <c r="I124" s="856">
        <v>2337513</v>
      </c>
      <c r="J124" s="856">
        <v>0</v>
      </c>
      <c r="K124" s="856">
        <v>0</v>
      </c>
      <c r="L124" s="856">
        <v>0</v>
      </c>
      <c r="M124" s="856">
        <v>0</v>
      </c>
      <c r="N124" s="856">
        <v>0</v>
      </c>
      <c r="O124" s="856">
        <v>2337513</v>
      </c>
      <c r="P124" s="856">
        <v>21785.6237</v>
      </c>
      <c r="Q124" s="856">
        <v>49087.773000000001</v>
      </c>
      <c r="R124" s="899">
        <v>7.9032320000000003E-2</v>
      </c>
      <c r="S124" s="899">
        <v>7.751203189070778E-2</v>
      </c>
      <c r="T124" s="899">
        <v>3.8000679537784201</v>
      </c>
      <c r="U124" s="898"/>
      <c r="V124" s="856">
        <v>95834038.299999997</v>
      </c>
      <c r="W124" s="898"/>
      <c r="X124" s="899">
        <v>0</v>
      </c>
      <c r="Y124" s="898"/>
      <c r="Z124" s="898"/>
      <c r="AA124" s="898"/>
      <c r="AB124" s="899" t="s">
        <v>1954</v>
      </c>
      <c r="AC124" s="868"/>
      <c r="AD124" s="898"/>
    </row>
    <row r="125" spans="1:30" ht="15.75" hidden="1" customHeight="1">
      <c r="A125" s="857">
        <v>17</v>
      </c>
      <c r="B125" s="857" t="s">
        <v>931</v>
      </c>
      <c r="C125" s="898">
        <v>100</v>
      </c>
      <c r="D125" s="898" t="s">
        <v>1206</v>
      </c>
      <c r="E125" s="898" t="s">
        <v>1743</v>
      </c>
      <c r="F125" s="898">
        <v>10</v>
      </c>
      <c r="G125" s="898" t="s">
        <v>2173</v>
      </c>
      <c r="H125" s="708" t="s">
        <v>722</v>
      </c>
      <c r="I125" s="856">
        <v>275595</v>
      </c>
      <c r="J125" s="856">
        <v>0</v>
      </c>
      <c r="K125" s="856">
        <v>0</v>
      </c>
      <c r="L125" s="856">
        <v>0</v>
      </c>
      <c r="M125" s="856">
        <v>0</v>
      </c>
      <c r="N125" s="856">
        <v>0</v>
      </c>
      <c r="O125" s="856">
        <v>275595</v>
      </c>
      <c r="P125" s="856">
        <v>6003.7842295</v>
      </c>
      <c r="Q125" s="856">
        <v>34449.375</v>
      </c>
      <c r="R125" s="899">
        <v>5.5464199999999998E-2</v>
      </c>
      <c r="S125" s="899">
        <v>5.4397274319512343E-2</v>
      </c>
      <c r="T125" s="899">
        <v>0.46665221756953701</v>
      </c>
      <c r="U125" s="898"/>
      <c r="V125" s="856" t="e">
        <v>#N/A</v>
      </c>
      <c r="W125" s="898"/>
      <c r="X125" s="899">
        <v>0</v>
      </c>
      <c r="Y125" s="898"/>
      <c r="Z125" s="898"/>
      <c r="AA125" s="898"/>
      <c r="AB125" s="899" t="e">
        <v>#N/A</v>
      </c>
      <c r="AC125" s="868"/>
      <c r="AD125" s="898"/>
    </row>
    <row r="126" spans="1:30" ht="15.75" hidden="1" customHeight="1">
      <c r="A126" s="857">
        <v>17</v>
      </c>
      <c r="B126" s="857" t="s">
        <v>931</v>
      </c>
      <c r="C126" s="898">
        <v>101</v>
      </c>
      <c r="D126" s="898" t="s">
        <v>1213</v>
      </c>
      <c r="E126" s="898" t="s">
        <v>1748</v>
      </c>
      <c r="F126" s="898">
        <v>10</v>
      </c>
      <c r="G126" s="898" t="s">
        <v>2173</v>
      </c>
      <c r="H126" s="708" t="s">
        <v>726</v>
      </c>
      <c r="I126" s="856">
        <v>45300</v>
      </c>
      <c r="J126" s="856">
        <v>0</v>
      </c>
      <c r="K126" s="856">
        <v>0</v>
      </c>
      <c r="L126" s="856">
        <v>0</v>
      </c>
      <c r="M126" s="856">
        <v>0</v>
      </c>
      <c r="N126" s="856">
        <v>0</v>
      </c>
      <c r="O126" s="856">
        <v>45300</v>
      </c>
      <c r="P126" s="856">
        <v>0</v>
      </c>
      <c r="Q126" s="856">
        <v>2656.3919999999998</v>
      </c>
      <c r="R126" s="899">
        <v>4.2768499999999996E-3</v>
      </c>
      <c r="S126" s="899">
        <v>4.1945749182433073E-3</v>
      </c>
      <c r="T126" s="899">
        <v>2.2650000000000001</v>
      </c>
      <c r="U126" s="898"/>
      <c r="V126" s="856">
        <v>2876693.39</v>
      </c>
      <c r="W126" s="898"/>
      <c r="X126" s="899">
        <v>0</v>
      </c>
      <c r="Y126" s="898"/>
      <c r="Z126" s="898"/>
      <c r="AA126" s="898"/>
      <c r="AB126" s="899" t="s">
        <v>1954</v>
      </c>
      <c r="AC126" s="868"/>
      <c r="AD126" s="898"/>
    </row>
    <row r="127" spans="1:30" ht="15.75" hidden="1" customHeight="1">
      <c r="A127" s="857">
        <v>17</v>
      </c>
      <c r="B127" s="857" t="s">
        <v>931</v>
      </c>
      <c r="C127" s="898">
        <v>102</v>
      </c>
      <c r="D127" s="898" t="s">
        <v>937</v>
      </c>
      <c r="E127" s="898" t="s">
        <v>1559</v>
      </c>
      <c r="F127" s="898">
        <v>10</v>
      </c>
      <c r="G127" s="898" t="s">
        <v>2173</v>
      </c>
      <c r="H127" s="708" t="s">
        <v>938</v>
      </c>
      <c r="I127" s="856">
        <v>35925</v>
      </c>
      <c r="J127" s="856">
        <v>0</v>
      </c>
      <c r="K127" s="856">
        <v>0</v>
      </c>
      <c r="L127" s="856">
        <v>0</v>
      </c>
      <c r="M127" s="856">
        <v>0</v>
      </c>
      <c r="N127" s="856">
        <v>0</v>
      </c>
      <c r="O127" s="856">
        <v>35925</v>
      </c>
      <c r="P127" s="856">
        <v>0</v>
      </c>
      <c r="Q127" s="856">
        <v>0</v>
      </c>
      <c r="R127" s="899">
        <v>0</v>
      </c>
      <c r="S127" s="899">
        <v>0</v>
      </c>
      <c r="T127" s="899">
        <v>2.8740000000000001</v>
      </c>
      <c r="U127" s="898"/>
      <c r="V127" s="856">
        <v>20482064</v>
      </c>
      <c r="W127" s="898"/>
      <c r="X127" s="899">
        <v>0</v>
      </c>
      <c r="Y127" s="898"/>
      <c r="Z127" s="898"/>
      <c r="AA127" s="898"/>
      <c r="AB127" s="899" t="s">
        <v>1954</v>
      </c>
      <c r="AC127" s="868" t="s">
        <v>2226</v>
      </c>
      <c r="AD127" s="898"/>
    </row>
    <row r="128" spans="1:30" ht="15.75" hidden="1" customHeight="1">
      <c r="A128" s="857">
        <v>17</v>
      </c>
      <c r="B128" s="857" t="s">
        <v>931</v>
      </c>
      <c r="C128" s="898">
        <v>103</v>
      </c>
      <c r="D128" s="898" t="s">
        <v>939</v>
      </c>
      <c r="E128" s="898" t="s">
        <v>1560</v>
      </c>
      <c r="F128" s="898">
        <v>10</v>
      </c>
      <c r="G128" s="898" t="s">
        <v>2173</v>
      </c>
      <c r="H128" s="708" t="s">
        <v>731</v>
      </c>
      <c r="I128" s="856">
        <v>1899651</v>
      </c>
      <c r="J128" s="856">
        <v>0</v>
      </c>
      <c r="K128" s="856">
        <v>0</v>
      </c>
      <c r="L128" s="856">
        <v>0</v>
      </c>
      <c r="M128" s="856">
        <v>0</v>
      </c>
      <c r="N128" s="856">
        <v>128500</v>
      </c>
      <c r="O128" s="856">
        <v>1771151</v>
      </c>
      <c r="P128" s="856">
        <v>11999.0756141</v>
      </c>
      <c r="Q128" s="856">
        <v>68933.196920000002</v>
      </c>
      <c r="R128" s="899">
        <v>0.11098386</v>
      </c>
      <c r="S128" s="899">
        <v>0.10884894203677725</v>
      </c>
      <c r="T128" s="899">
        <v>0.77504175723000601</v>
      </c>
      <c r="U128" s="898"/>
      <c r="V128" s="856">
        <v>10878626.07</v>
      </c>
      <c r="W128" s="898"/>
      <c r="X128" s="899">
        <v>0</v>
      </c>
      <c r="Y128" s="898"/>
      <c r="Z128" s="898"/>
      <c r="AA128" s="898"/>
      <c r="AB128" s="899" t="s">
        <v>1954</v>
      </c>
      <c r="AC128" s="868"/>
      <c r="AD128" s="898"/>
    </row>
    <row r="129" spans="1:30" ht="15.75" hidden="1" customHeight="1">
      <c r="A129" s="857">
        <v>17</v>
      </c>
      <c r="B129" s="857" t="s">
        <v>931</v>
      </c>
      <c r="C129" s="898">
        <v>104</v>
      </c>
      <c r="D129" s="898" t="s">
        <v>1239</v>
      </c>
      <c r="E129" s="898" t="s">
        <v>1760</v>
      </c>
      <c r="F129" s="898">
        <v>10</v>
      </c>
      <c r="G129" s="898" t="s">
        <v>2173</v>
      </c>
      <c r="H129" s="708" t="s">
        <v>737</v>
      </c>
      <c r="I129" s="856">
        <v>443946</v>
      </c>
      <c r="J129" s="856">
        <v>0</v>
      </c>
      <c r="K129" s="856">
        <v>0</v>
      </c>
      <c r="L129" s="856">
        <v>0</v>
      </c>
      <c r="M129" s="856">
        <v>0</v>
      </c>
      <c r="N129" s="856">
        <v>12000</v>
      </c>
      <c r="O129" s="856">
        <v>431946</v>
      </c>
      <c r="P129" s="856">
        <v>894.12821999999994</v>
      </c>
      <c r="Q129" s="856">
        <v>5615.2979999999998</v>
      </c>
      <c r="R129" s="899">
        <v>9.0407400000000002E-3</v>
      </c>
      <c r="S129" s="899">
        <v>8.8668344691829395E-3</v>
      </c>
      <c r="T129" s="899">
        <v>4.4714906832298098</v>
      </c>
      <c r="U129" s="898"/>
      <c r="V129" s="856">
        <v>6231548.4500000002</v>
      </c>
      <c r="W129" s="898"/>
      <c r="X129" s="899">
        <v>0</v>
      </c>
      <c r="Y129" s="898"/>
      <c r="Z129" s="898"/>
      <c r="AA129" s="898"/>
      <c r="AB129" s="899" t="s">
        <v>1954</v>
      </c>
      <c r="AC129" s="868"/>
      <c r="AD129" s="898"/>
    </row>
    <row r="130" spans="1:30" ht="15.75" hidden="1" customHeight="1">
      <c r="A130" s="857">
        <v>17</v>
      </c>
      <c r="B130" s="857" t="s">
        <v>931</v>
      </c>
      <c r="C130" s="898">
        <v>105</v>
      </c>
      <c r="D130" s="898" t="s">
        <v>1244</v>
      </c>
      <c r="E130" s="898" t="s">
        <v>1762</v>
      </c>
      <c r="F130" s="898">
        <v>10</v>
      </c>
      <c r="G130" s="898" t="s">
        <v>2173</v>
      </c>
      <c r="H130" s="708" t="s">
        <v>1245</v>
      </c>
      <c r="I130" s="856">
        <v>36944</v>
      </c>
      <c r="J130" s="856">
        <v>0</v>
      </c>
      <c r="K130" s="856">
        <v>0</v>
      </c>
      <c r="L130" s="856">
        <v>0</v>
      </c>
      <c r="M130" s="856">
        <v>0</v>
      </c>
      <c r="N130" s="856">
        <v>0</v>
      </c>
      <c r="O130" s="856">
        <v>36944</v>
      </c>
      <c r="P130" s="856">
        <v>0</v>
      </c>
      <c r="Q130" s="856">
        <v>0</v>
      </c>
      <c r="R130" s="899">
        <v>0</v>
      </c>
      <c r="S130" s="899">
        <v>0</v>
      </c>
      <c r="T130" s="899">
        <v>0.43209356725146097</v>
      </c>
      <c r="U130" s="898"/>
      <c r="V130" s="856">
        <v>369443.11</v>
      </c>
      <c r="W130" s="898"/>
      <c r="X130" s="899">
        <v>0</v>
      </c>
      <c r="Y130" s="898"/>
      <c r="Z130" s="898"/>
      <c r="AA130" s="898"/>
      <c r="AB130" s="899" t="s">
        <v>1954</v>
      </c>
      <c r="AC130" s="868" t="s">
        <v>2226</v>
      </c>
      <c r="AD130" s="898"/>
    </row>
    <row r="131" spans="1:30" ht="15.75" hidden="1" customHeight="1">
      <c r="A131" s="857">
        <v>17</v>
      </c>
      <c r="B131" s="857" t="s">
        <v>931</v>
      </c>
      <c r="C131" s="898">
        <v>106</v>
      </c>
      <c r="D131" s="898" t="s">
        <v>941</v>
      </c>
      <c r="E131" s="898" t="s">
        <v>1561</v>
      </c>
      <c r="F131" s="898">
        <v>10</v>
      </c>
      <c r="G131" s="898" t="s">
        <v>2173</v>
      </c>
      <c r="H131" s="708" t="s">
        <v>942</v>
      </c>
      <c r="I131" s="856">
        <v>2859830</v>
      </c>
      <c r="J131" s="856">
        <v>0</v>
      </c>
      <c r="K131" s="856">
        <v>0</v>
      </c>
      <c r="L131" s="856">
        <v>0</v>
      </c>
      <c r="M131" s="856">
        <v>0</v>
      </c>
      <c r="N131" s="856">
        <v>0</v>
      </c>
      <c r="O131" s="856">
        <v>2859830</v>
      </c>
      <c r="P131" s="856">
        <v>3002.8215</v>
      </c>
      <c r="Q131" s="856">
        <v>55394.907100000004</v>
      </c>
      <c r="R131" s="899">
        <v>8.9186940000000006E-2</v>
      </c>
      <c r="S131" s="899">
        <v>8.7471309927178706E-2</v>
      </c>
      <c r="T131" s="899">
        <v>5.6173125650645197</v>
      </c>
      <c r="U131" s="898"/>
      <c r="V131" s="856">
        <v>89898942.5</v>
      </c>
      <c r="W131" s="898"/>
      <c r="X131" s="899">
        <v>0</v>
      </c>
      <c r="Y131" s="898"/>
      <c r="Z131" s="898"/>
      <c r="AA131" s="898"/>
      <c r="AB131" s="899" t="s">
        <v>1954</v>
      </c>
      <c r="AC131" s="868"/>
      <c r="AD131" s="898"/>
    </row>
    <row r="132" spans="1:30" ht="15.75" hidden="1" customHeight="1">
      <c r="A132" s="857">
        <v>17</v>
      </c>
      <c r="B132" s="857" t="s">
        <v>931</v>
      </c>
      <c r="C132" s="898">
        <v>107</v>
      </c>
      <c r="D132" s="898" t="s">
        <v>943</v>
      </c>
      <c r="E132" s="898" t="s">
        <v>1767</v>
      </c>
      <c r="F132" s="898">
        <v>10</v>
      </c>
      <c r="G132" s="898" t="s">
        <v>2173</v>
      </c>
      <c r="H132" s="708" t="s">
        <v>745</v>
      </c>
      <c r="I132" s="856">
        <v>2747234</v>
      </c>
      <c r="J132" s="856">
        <v>0</v>
      </c>
      <c r="K132" s="856">
        <v>0</v>
      </c>
      <c r="L132" s="856">
        <v>0</v>
      </c>
      <c r="M132" s="856">
        <v>0</v>
      </c>
      <c r="N132" s="856">
        <v>295500</v>
      </c>
      <c r="O132" s="856">
        <v>2451734</v>
      </c>
      <c r="P132" s="856">
        <v>7502.3062416000002</v>
      </c>
      <c r="Q132" s="856">
        <v>172969.83369999999</v>
      </c>
      <c r="R132" s="899">
        <v>0.27848497</v>
      </c>
      <c r="S132" s="899">
        <v>0.27312795929619421</v>
      </c>
      <c r="T132" s="899">
        <v>0.99856308613907496</v>
      </c>
      <c r="U132" s="898"/>
      <c r="V132" s="856">
        <v>36707462.549999997</v>
      </c>
      <c r="W132" s="898"/>
      <c r="X132" s="899">
        <v>0</v>
      </c>
      <c r="Y132" s="898"/>
      <c r="Z132" s="898"/>
      <c r="AA132" s="898"/>
      <c r="AB132" s="899" t="s">
        <v>1954</v>
      </c>
      <c r="AC132" s="868"/>
      <c r="AD132" s="898"/>
    </row>
    <row r="133" spans="1:30" ht="15.75" hidden="1" customHeight="1">
      <c r="A133" s="857">
        <v>17</v>
      </c>
      <c r="B133" s="857" t="s">
        <v>931</v>
      </c>
      <c r="C133" s="898">
        <v>108</v>
      </c>
      <c r="D133" s="898" t="s">
        <v>1264</v>
      </c>
      <c r="E133" s="898" t="s">
        <v>1773</v>
      </c>
      <c r="F133" s="898">
        <v>10</v>
      </c>
      <c r="G133" s="898" t="s">
        <v>2173</v>
      </c>
      <c r="H133" s="708" t="s">
        <v>2236</v>
      </c>
      <c r="I133" s="856">
        <v>649777</v>
      </c>
      <c r="J133" s="856">
        <v>0</v>
      </c>
      <c r="K133" s="856">
        <v>0</v>
      </c>
      <c r="L133" s="856">
        <v>0</v>
      </c>
      <c r="M133" s="856">
        <v>0</v>
      </c>
      <c r="N133" s="856">
        <v>38500</v>
      </c>
      <c r="O133" s="856">
        <v>611277</v>
      </c>
      <c r="P133" s="856">
        <v>293.41285160000001</v>
      </c>
      <c r="Q133" s="856">
        <v>2139.4695000000002</v>
      </c>
      <c r="R133" s="899">
        <v>3.44459E-3</v>
      </c>
      <c r="S133" s="899">
        <v>3.3783286137913943E-3</v>
      </c>
      <c r="T133" s="899">
        <v>3.2361190521567802</v>
      </c>
      <c r="U133" s="898"/>
      <c r="V133" s="856">
        <v>29322988.91</v>
      </c>
      <c r="W133" s="898"/>
      <c r="X133" s="899">
        <v>0</v>
      </c>
      <c r="Y133" s="898"/>
      <c r="Z133" s="898"/>
      <c r="AA133" s="898"/>
      <c r="AB133" s="899" t="s">
        <v>1954</v>
      </c>
      <c r="AC133" s="868"/>
      <c r="AD133" s="898"/>
    </row>
    <row r="134" spans="1:30" ht="15.75" hidden="1" customHeight="1">
      <c r="A134" s="857">
        <v>17</v>
      </c>
      <c r="B134" s="857" t="s">
        <v>931</v>
      </c>
      <c r="C134" s="898">
        <v>109</v>
      </c>
      <c r="D134" s="898" t="s">
        <v>1257</v>
      </c>
      <c r="E134" s="898" t="s">
        <v>1769</v>
      </c>
      <c r="F134" s="898">
        <v>10</v>
      </c>
      <c r="G134" s="898" t="s">
        <v>2173</v>
      </c>
      <c r="H134" s="708" t="s">
        <v>749</v>
      </c>
      <c r="I134" s="856">
        <v>2025828</v>
      </c>
      <c r="J134" s="856">
        <v>0</v>
      </c>
      <c r="K134" s="856">
        <v>0</v>
      </c>
      <c r="L134" s="856">
        <v>0</v>
      </c>
      <c r="M134" s="856">
        <v>0</v>
      </c>
      <c r="N134" s="856">
        <v>13500</v>
      </c>
      <c r="O134" s="856">
        <v>2012328</v>
      </c>
      <c r="P134" s="856">
        <v>37039.362697299999</v>
      </c>
      <c r="Q134" s="856">
        <v>388379.304</v>
      </c>
      <c r="R134" s="899">
        <v>0.62529862999999997</v>
      </c>
      <c r="S134" s="899">
        <v>0.61327021287641004</v>
      </c>
      <c r="T134" s="899">
        <v>3.3538800000000002</v>
      </c>
      <c r="U134" s="898"/>
      <c r="V134" s="856" t="e">
        <v>#N/A</v>
      </c>
      <c r="W134" s="898"/>
      <c r="X134" s="899">
        <v>0</v>
      </c>
      <c r="Y134" s="898"/>
      <c r="Z134" s="898"/>
      <c r="AA134" s="898"/>
      <c r="AB134" s="899" t="e">
        <v>#N/A</v>
      </c>
      <c r="AC134" s="868"/>
      <c r="AD134" s="898"/>
    </row>
    <row r="135" spans="1:30" ht="15.75" hidden="1" customHeight="1">
      <c r="A135" s="857">
        <v>17</v>
      </c>
      <c r="B135" s="857" t="s">
        <v>931</v>
      </c>
      <c r="C135" s="898">
        <v>110</v>
      </c>
      <c r="D135" s="898" t="s">
        <v>1260</v>
      </c>
      <c r="E135" s="898" t="s">
        <v>1771</v>
      </c>
      <c r="F135" s="898">
        <v>10</v>
      </c>
      <c r="G135" s="898" t="s">
        <v>2173</v>
      </c>
      <c r="H135" s="708" t="s">
        <v>752</v>
      </c>
      <c r="I135" s="856">
        <v>645578</v>
      </c>
      <c r="J135" s="856">
        <v>0</v>
      </c>
      <c r="K135" s="856">
        <v>0</v>
      </c>
      <c r="L135" s="856">
        <v>0</v>
      </c>
      <c r="M135" s="856">
        <v>0</v>
      </c>
      <c r="N135" s="856">
        <v>20000</v>
      </c>
      <c r="O135" s="856">
        <v>625578</v>
      </c>
      <c r="P135" s="856">
        <v>187.67339999999999</v>
      </c>
      <c r="Q135" s="856">
        <v>1720.3395</v>
      </c>
      <c r="R135" s="899">
        <v>2.7697799999999999E-3</v>
      </c>
      <c r="S135" s="899">
        <v>2.7165015244599564E-3</v>
      </c>
      <c r="T135" s="899">
        <v>2.8300038000108501</v>
      </c>
      <c r="U135" s="898"/>
      <c r="V135" s="856">
        <v>7251523.1100000003</v>
      </c>
      <c r="W135" s="898"/>
      <c r="X135" s="899">
        <v>0</v>
      </c>
      <c r="Y135" s="898"/>
      <c r="Z135" s="898"/>
      <c r="AA135" s="898"/>
      <c r="AB135" s="899" t="s">
        <v>1954</v>
      </c>
      <c r="AC135" s="868"/>
      <c r="AD135" s="898"/>
    </row>
    <row r="136" spans="1:30" ht="15.75" hidden="1" customHeight="1">
      <c r="A136" s="857">
        <v>17</v>
      </c>
      <c r="B136" s="857" t="s">
        <v>931</v>
      </c>
      <c r="C136" s="898">
        <v>111</v>
      </c>
      <c r="D136" s="898" t="s">
        <v>945</v>
      </c>
      <c r="E136" s="898" t="s">
        <v>1774</v>
      </c>
      <c r="F136" s="898">
        <v>10</v>
      </c>
      <c r="G136" s="898" t="s">
        <v>2173</v>
      </c>
      <c r="H136" s="708" t="s">
        <v>2237</v>
      </c>
      <c r="I136" s="856">
        <v>8640868</v>
      </c>
      <c r="J136" s="856">
        <v>0</v>
      </c>
      <c r="K136" s="856">
        <v>0</v>
      </c>
      <c r="L136" s="856">
        <v>0</v>
      </c>
      <c r="M136" s="856">
        <v>0</v>
      </c>
      <c r="N136" s="856">
        <v>913500</v>
      </c>
      <c r="O136" s="856">
        <v>7727368</v>
      </c>
      <c r="P136" s="856">
        <v>104108.44739740001</v>
      </c>
      <c r="Q136" s="856">
        <v>297117.29960000003</v>
      </c>
      <c r="R136" s="899">
        <v>0.47836494000000002</v>
      </c>
      <c r="S136" s="899">
        <v>0.46916297469588158</v>
      </c>
      <c r="T136" s="899">
        <v>3.8601211082171099</v>
      </c>
      <c r="U136" s="898"/>
      <c r="V136" s="856">
        <v>66264982.259999998</v>
      </c>
      <c r="W136" s="898"/>
      <c r="X136" s="899">
        <v>0</v>
      </c>
      <c r="Y136" s="898"/>
      <c r="Z136" s="898"/>
      <c r="AA136" s="898"/>
      <c r="AB136" s="899" t="s">
        <v>1954</v>
      </c>
      <c r="AC136" s="868"/>
      <c r="AD136" s="898"/>
    </row>
    <row r="137" spans="1:30" ht="15.75" hidden="1" customHeight="1">
      <c r="A137" s="857">
        <v>17</v>
      </c>
      <c r="B137" s="857" t="s">
        <v>931</v>
      </c>
      <c r="C137" s="898">
        <v>112</v>
      </c>
      <c r="D137" s="898" t="s">
        <v>946</v>
      </c>
      <c r="E137" s="898" t="s">
        <v>1775</v>
      </c>
      <c r="F137" s="898">
        <v>10</v>
      </c>
      <c r="G137" s="898" t="s">
        <v>2173</v>
      </c>
      <c r="H137" s="708" t="s">
        <v>757</v>
      </c>
      <c r="I137" s="856">
        <v>6283599</v>
      </c>
      <c r="J137" s="856">
        <v>0</v>
      </c>
      <c r="K137" s="856">
        <v>0</v>
      </c>
      <c r="L137" s="856">
        <v>0</v>
      </c>
      <c r="M137" s="856">
        <v>0</v>
      </c>
      <c r="N137" s="856">
        <v>328700</v>
      </c>
      <c r="O137" s="856">
        <v>5954899</v>
      </c>
      <c r="P137" s="856">
        <v>258205.33836570001</v>
      </c>
      <c r="Q137" s="856">
        <v>591261.92171000002</v>
      </c>
      <c r="R137" s="899">
        <v>0.95194380000000001</v>
      </c>
      <c r="S137" s="899">
        <v>0.93363194397404603</v>
      </c>
      <c r="T137" s="899">
        <v>1.6936582444017301</v>
      </c>
      <c r="U137" s="898"/>
      <c r="V137" s="856">
        <v>231619649.31999999</v>
      </c>
      <c r="W137" s="898"/>
      <c r="X137" s="899">
        <v>0</v>
      </c>
      <c r="Y137" s="898"/>
      <c r="Z137" s="898"/>
      <c r="AA137" s="898"/>
      <c r="AB137" s="899" t="s">
        <v>1954</v>
      </c>
      <c r="AC137" s="868"/>
      <c r="AD137" s="898"/>
    </row>
    <row r="138" spans="1:30" ht="15.75" hidden="1" customHeight="1">
      <c r="A138" s="857">
        <v>17</v>
      </c>
      <c r="B138" s="857" t="s">
        <v>931</v>
      </c>
      <c r="C138" s="898">
        <v>113</v>
      </c>
      <c r="D138" s="898" t="s">
        <v>1277</v>
      </c>
      <c r="E138" s="898" t="s">
        <v>1776</v>
      </c>
      <c r="F138" s="898">
        <v>10</v>
      </c>
      <c r="G138" s="898" t="s">
        <v>2173</v>
      </c>
      <c r="H138" s="708" t="s">
        <v>1278</v>
      </c>
      <c r="I138" s="856">
        <v>1899686</v>
      </c>
      <c r="J138" s="856">
        <v>0</v>
      </c>
      <c r="K138" s="856">
        <v>0</v>
      </c>
      <c r="L138" s="856">
        <v>0</v>
      </c>
      <c r="M138" s="856">
        <v>0</v>
      </c>
      <c r="N138" s="856">
        <v>71000</v>
      </c>
      <c r="O138" s="856">
        <v>1828686</v>
      </c>
      <c r="P138" s="856">
        <v>6766.1381985999997</v>
      </c>
      <c r="Q138" s="856">
        <v>7095.3016799999996</v>
      </c>
      <c r="R138" s="899">
        <v>1.1423579999999999E-2</v>
      </c>
      <c r="S138" s="899">
        <v>1.1203833795726533E-2</v>
      </c>
      <c r="T138" s="899">
        <v>10.5385799000708</v>
      </c>
      <c r="U138" s="898"/>
      <c r="V138" s="856">
        <v>26912336.719999999</v>
      </c>
      <c r="W138" s="898"/>
      <c r="X138" s="899">
        <v>0</v>
      </c>
      <c r="Y138" s="898"/>
      <c r="Z138" s="898"/>
      <c r="AA138" s="898"/>
      <c r="AB138" s="899" t="s">
        <v>1954</v>
      </c>
      <c r="AC138" s="868"/>
      <c r="AD138" s="898"/>
    </row>
    <row r="139" spans="1:30" ht="15.75" hidden="1" customHeight="1">
      <c r="A139" s="857">
        <v>17</v>
      </c>
      <c r="B139" s="857" t="s">
        <v>931</v>
      </c>
      <c r="C139" s="898">
        <v>114</v>
      </c>
      <c r="D139" s="898" t="s">
        <v>1285</v>
      </c>
      <c r="E139" s="898" t="s">
        <v>1778</v>
      </c>
      <c r="F139" s="898">
        <v>10</v>
      </c>
      <c r="G139" s="898" t="s">
        <v>2173</v>
      </c>
      <c r="H139" s="708" t="s">
        <v>762</v>
      </c>
      <c r="I139" s="856">
        <v>592645</v>
      </c>
      <c r="J139" s="856">
        <v>0</v>
      </c>
      <c r="K139" s="856">
        <v>0</v>
      </c>
      <c r="L139" s="856">
        <v>0</v>
      </c>
      <c r="M139" s="856">
        <v>0</v>
      </c>
      <c r="N139" s="856">
        <v>0</v>
      </c>
      <c r="O139" s="856">
        <v>592645</v>
      </c>
      <c r="P139" s="856">
        <v>2074.2578899999999</v>
      </c>
      <c r="Q139" s="856">
        <v>17791.2029</v>
      </c>
      <c r="R139" s="899">
        <v>2.8644200000000002E-2</v>
      </c>
      <c r="S139" s="899">
        <v>2.8093193116722828E-2</v>
      </c>
      <c r="T139" s="899">
        <v>1.9234913618232501</v>
      </c>
      <c r="U139" s="898"/>
      <c r="V139" s="856">
        <v>1077944</v>
      </c>
      <c r="W139" s="898"/>
      <c r="X139" s="899">
        <v>0</v>
      </c>
      <c r="Y139" s="898"/>
      <c r="Z139" s="898"/>
      <c r="AA139" s="898"/>
      <c r="AB139" s="899" t="s">
        <v>1954</v>
      </c>
      <c r="AC139" s="868"/>
      <c r="AD139" s="898"/>
    </row>
    <row r="140" spans="1:30" ht="15.75" hidden="1" customHeight="1">
      <c r="A140" s="857">
        <v>17</v>
      </c>
      <c r="B140" s="857" t="s">
        <v>931</v>
      </c>
      <c r="C140" s="898">
        <v>115</v>
      </c>
      <c r="D140" s="898" t="s">
        <v>951</v>
      </c>
      <c r="E140" s="898" t="s">
        <v>1567</v>
      </c>
      <c r="F140" s="898">
        <v>10</v>
      </c>
      <c r="G140" s="898" t="s">
        <v>2173</v>
      </c>
      <c r="H140" s="708" t="s">
        <v>774</v>
      </c>
      <c r="I140" s="856">
        <v>352976</v>
      </c>
      <c r="J140" s="856">
        <v>0</v>
      </c>
      <c r="K140" s="856">
        <v>0</v>
      </c>
      <c r="L140" s="856">
        <v>0</v>
      </c>
      <c r="M140" s="856">
        <v>0</v>
      </c>
      <c r="N140" s="856">
        <v>0</v>
      </c>
      <c r="O140" s="856">
        <v>352976</v>
      </c>
      <c r="P140" s="856">
        <v>24355.344000000001</v>
      </c>
      <c r="Q140" s="856">
        <v>294417.28160000005</v>
      </c>
      <c r="R140" s="899">
        <v>0.47401785000000002</v>
      </c>
      <c r="S140" s="899">
        <v>0.46489951215661579</v>
      </c>
      <c r="T140" s="899">
        <v>1.7575772664578599</v>
      </c>
      <c r="U140" s="898"/>
      <c r="V140" s="856">
        <v>12548614</v>
      </c>
      <c r="W140" s="898"/>
      <c r="X140" s="899">
        <v>0</v>
      </c>
      <c r="Y140" s="898"/>
      <c r="Z140" s="898"/>
      <c r="AA140" s="898"/>
      <c r="AB140" s="899" t="s">
        <v>1954</v>
      </c>
      <c r="AC140" s="868"/>
      <c r="AD140" s="898"/>
    </row>
    <row r="141" spans="1:30" ht="15.75" hidden="1" customHeight="1">
      <c r="A141" s="857">
        <v>17</v>
      </c>
      <c r="B141" s="857" t="s">
        <v>931</v>
      </c>
      <c r="C141" s="898">
        <v>116</v>
      </c>
      <c r="D141" s="898" t="s">
        <v>1299</v>
      </c>
      <c r="E141" s="898" t="s">
        <v>1790</v>
      </c>
      <c r="F141" s="898">
        <v>10</v>
      </c>
      <c r="G141" s="898" t="s">
        <v>2173</v>
      </c>
      <c r="H141" s="708" t="s">
        <v>777</v>
      </c>
      <c r="I141" s="856">
        <v>258610</v>
      </c>
      <c r="J141" s="856">
        <v>0</v>
      </c>
      <c r="K141" s="856">
        <v>0</v>
      </c>
      <c r="L141" s="856">
        <v>0</v>
      </c>
      <c r="M141" s="856">
        <v>0</v>
      </c>
      <c r="N141" s="856">
        <v>0</v>
      </c>
      <c r="O141" s="856">
        <v>258610</v>
      </c>
      <c r="P141" s="856">
        <v>0</v>
      </c>
      <c r="Q141" s="856">
        <v>0</v>
      </c>
      <c r="R141" s="899">
        <v>0</v>
      </c>
      <c r="S141" s="899">
        <v>0</v>
      </c>
      <c r="T141" s="899">
        <v>2.1604845446950698</v>
      </c>
      <c r="U141" s="898"/>
      <c r="V141" s="856">
        <v>3238784.58</v>
      </c>
      <c r="W141" s="898"/>
      <c r="X141" s="899">
        <v>0</v>
      </c>
      <c r="Y141" s="898"/>
      <c r="Z141" s="898"/>
      <c r="AA141" s="898"/>
      <c r="AB141" s="899" t="s">
        <v>1954</v>
      </c>
      <c r="AC141" s="868" t="s">
        <v>2226</v>
      </c>
      <c r="AD141" s="898"/>
    </row>
    <row r="142" spans="1:30" ht="15.75" hidden="1" customHeight="1">
      <c r="A142" s="857">
        <v>17</v>
      </c>
      <c r="B142" s="857" t="s">
        <v>931</v>
      </c>
      <c r="C142" s="898">
        <v>117</v>
      </c>
      <c r="D142" s="898" t="s">
        <v>950</v>
      </c>
      <c r="E142" s="898" t="s">
        <v>1566</v>
      </c>
      <c r="F142" s="898">
        <v>10</v>
      </c>
      <c r="G142" s="898" t="s">
        <v>2173</v>
      </c>
      <c r="H142" s="708" t="s">
        <v>772</v>
      </c>
      <c r="I142" s="856">
        <v>224435</v>
      </c>
      <c r="J142" s="856">
        <v>0</v>
      </c>
      <c r="K142" s="856">
        <v>0</v>
      </c>
      <c r="L142" s="856">
        <v>0</v>
      </c>
      <c r="M142" s="856">
        <v>0</v>
      </c>
      <c r="N142" s="856">
        <v>0</v>
      </c>
      <c r="O142" s="856">
        <v>224435</v>
      </c>
      <c r="P142" s="856">
        <v>16945.09</v>
      </c>
      <c r="Q142" s="856">
        <v>152391.36499999999</v>
      </c>
      <c r="R142" s="899">
        <v>0.24535322000000001</v>
      </c>
      <c r="S142" s="899">
        <v>0.2406335350301691</v>
      </c>
      <c r="T142" s="899">
        <v>1.1399873015873001</v>
      </c>
      <c r="U142" s="898"/>
      <c r="V142" s="856">
        <v>17256939</v>
      </c>
      <c r="W142" s="898"/>
      <c r="X142" s="899">
        <v>0</v>
      </c>
      <c r="Y142" s="898"/>
      <c r="Z142" s="898"/>
      <c r="AA142" s="898"/>
      <c r="AB142" s="899" t="s">
        <v>1954</v>
      </c>
      <c r="AC142" s="868"/>
      <c r="AD142" s="898"/>
    </row>
    <row r="143" spans="1:30" ht="15.75" hidden="1" customHeight="1">
      <c r="A143" s="857">
        <v>17</v>
      </c>
      <c r="B143" s="857" t="s">
        <v>931</v>
      </c>
      <c r="C143" s="898">
        <v>118</v>
      </c>
      <c r="D143" s="898" t="s">
        <v>1311</v>
      </c>
      <c r="E143" s="898" t="s">
        <v>1796</v>
      </c>
      <c r="F143" s="898">
        <v>10</v>
      </c>
      <c r="G143" s="898" t="s">
        <v>2173</v>
      </c>
      <c r="H143" s="708" t="s">
        <v>781</v>
      </c>
      <c r="I143" s="856">
        <v>1211998</v>
      </c>
      <c r="J143" s="856">
        <v>0</v>
      </c>
      <c r="K143" s="856">
        <v>0</v>
      </c>
      <c r="L143" s="856">
        <v>0</v>
      </c>
      <c r="M143" s="856">
        <v>0</v>
      </c>
      <c r="N143" s="856">
        <v>0</v>
      </c>
      <c r="O143" s="856">
        <v>1211998</v>
      </c>
      <c r="P143" s="856">
        <v>6908.3885399999999</v>
      </c>
      <c r="Q143" s="856">
        <v>34444.983159999996</v>
      </c>
      <c r="R143" s="899">
        <v>5.545713E-2</v>
      </c>
      <c r="S143" s="899">
        <v>5.4390339385997653E-2</v>
      </c>
      <c r="T143" s="899">
        <v>14.0277546296296</v>
      </c>
      <c r="U143" s="898"/>
      <c r="V143" s="856">
        <v>21440492.370000001</v>
      </c>
      <c r="W143" s="898"/>
      <c r="X143" s="899">
        <v>0</v>
      </c>
      <c r="Y143" s="898"/>
      <c r="Z143" s="898"/>
      <c r="AA143" s="898"/>
      <c r="AB143" s="899" t="s">
        <v>1954</v>
      </c>
      <c r="AC143" s="868"/>
      <c r="AD143" s="898"/>
    </row>
    <row r="144" spans="1:30" ht="15.75" hidden="1" customHeight="1">
      <c r="A144" s="857">
        <v>17</v>
      </c>
      <c r="B144" s="857" t="s">
        <v>931</v>
      </c>
      <c r="C144" s="898">
        <v>119</v>
      </c>
      <c r="D144" s="898" t="s">
        <v>1318</v>
      </c>
      <c r="E144" s="898" t="s">
        <v>1799</v>
      </c>
      <c r="F144" s="898">
        <v>10</v>
      </c>
      <c r="G144" s="898" t="s">
        <v>2173</v>
      </c>
      <c r="H144" s="708" t="s">
        <v>786</v>
      </c>
      <c r="I144" s="856">
        <v>518566</v>
      </c>
      <c r="J144" s="856">
        <v>0</v>
      </c>
      <c r="K144" s="856">
        <v>0</v>
      </c>
      <c r="L144" s="856">
        <v>0</v>
      </c>
      <c r="M144" s="856">
        <v>0</v>
      </c>
      <c r="N144" s="856">
        <v>2000</v>
      </c>
      <c r="O144" s="856">
        <v>516566</v>
      </c>
      <c r="P144" s="856">
        <v>5183.0297391999993</v>
      </c>
      <c r="Q144" s="856">
        <v>82650.559999999998</v>
      </c>
      <c r="R144" s="899">
        <v>0.13306909</v>
      </c>
      <c r="S144" s="899">
        <v>0.13050933971897352</v>
      </c>
      <c r="T144" s="899">
        <v>2.1561315635695801</v>
      </c>
      <c r="U144" s="898"/>
      <c r="V144" s="856">
        <v>4557314</v>
      </c>
      <c r="W144" s="898"/>
      <c r="X144" s="899">
        <v>0</v>
      </c>
      <c r="Y144" s="898"/>
      <c r="Z144" s="898"/>
      <c r="AA144" s="898"/>
      <c r="AB144" s="899" t="s">
        <v>1954</v>
      </c>
      <c r="AC144" s="868"/>
      <c r="AD144" s="898"/>
    </row>
    <row r="145" spans="1:30" ht="15.75" hidden="1" customHeight="1">
      <c r="A145" s="857">
        <v>17</v>
      </c>
      <c r="B145" s="857" t="s">
        <v>931</v>
      </c>
      <c r="C145" s="898">
        <v>120</v>
      </c>
      <c r="D145" s="898" t="s">
        <v>1320</v>
      </c>
      <c r="E145" s="898" t="s">
        <v>1801</v>
      </c>
      <c r="F145" s="898">
        <v>10</v>
      </c>
      <c r="G145" s="898" t="s">
        <v>2173</v>
      </c>
      <c r="H145" s="708" t="s">
        <v>788</v>
      </c>
      <c r="I145" s="856">
        <v>1409947</v>
      </c>
      <c r="J145" s="856">
        <v>0</v>
      </c>
      <c r="K145" s="856">
        <v>0</v>
      </c>
      <c r="L145" s="856">
        <v>0</v>
      </c>
      <c r="M145" s="856">
        <v>0</v>
      </c>
      <c r="N145" s="856">
        <v>0</v>
      </c>
      <c r="O145" s="856">
        <v>1409947</v>
      </c>
      <c r="P145" s="856">
        <v>0</v>
      </c>
      <c r="Q145" s="856">
        <v>578.07826999999997</v>
      </c>
      <c r="R145" s="899">
        <v>9.3072000000000001E-4</v>
      </c>
      <c r="S145" s="899">
        <v>9.1281430305598056E-4</v>
      </c>
      <c r="T145" s="899">
        <v>4.2160965253274298</v>
      </c>
      <c r="U145" s="898"/>
      <c r="V145" s="856">
        <v>21400699.120000001</v>
      </c>
      <c r="W145" s="898"/>
      <c r="X145" s="899">
        <v>0</v>
      </c>
      <c r="Y145" s="898"/>
      <c r="Z145" s="898"/>
      <c r="AA145" s="898"/>
      <c r="AB145" s="899" t="s">
        <v>1954</v>
      </c>
      <c r="AC145" s="868"/>
      <c r="AD145" s="898"/>
    </row>
    <row r="146" spans="1:30" ht="15.75" hidden="1" customHeight="1">
      <c r="A146" s="857">
        <v>17</v>
      </c>
      <c r="B146" s="857" t="s">
        <v>931</v>
      </c>
      <c r="C146" s="898">
        <v>121</v>
      </c>
      <c r="D146" s="898" t="s">
        <v>1329</v>
      </c>
      <c r="E146" s="898" t="s">
        <v>1807</v>
      </c>
      <c r="F146" s="898">
        <v>10</v>
      </c>
      <c r="G146" s="898" t="s">
        <v>2173</v>
      </c>
      <c r="H146" s="708" t="s">
        <v>795</v>
      </c>
      <c r="I146" s="856">
        <v>485694</v>
      </c>
      <c r="J146" s="856">
        <v>0</v>
      </c>
      <c r="K146" s="856">
        <v>0</v>
      </c>
      <c r="L146" s="856">
        <v>0</v>
      </c>
      <c r="M146" s="856">
        <v>0</v>
      </c>
      <c r="N146" s="856">
        <v>0</v>
      </c>
      <c r="O146" s="856">
        <v>485694</v>
      </c>
      <c r="P146" s="856">
        <v>0</v>
      </c>
      <c r="Q146" s="856">
        <v>0</v>
      </c>
      <c r="R146" s="899">
        <v>0</v>
      </c>
      <c r="S146" s="899">
        <v>0</v>
      </c>
      <c r="T146" s="899">
        <v>4.9259026369168302</v>
      </c>
      <c r="U146" s="898"/>
      <c r="V146" s="856">
        <v>4856945.3899999997</v>
      </c>
      <c r="W146" s="898"/>
      <c r="X146" s="899">
        <v>0</v>
      </c>
      <c r="Y146" s="898"/>
      <c r="Z146" s="898"/>
      <c r="AA146" s="898"/>
      <c r="AB146" s="899" t="s">
        <v>1954</v>
      </c>
      <c r="AC146" s="868" t="s">
        <v>2226</v>
      </c>
      <c r="AD146" s="898"/>
    </row>
    <row r="147" spans="1:30" ht="15.75" hidden="1" customHeight="1">
      <c r="C147" s="898"/>
      <c r="D147" s="898"/>
      <c r="E147" s="898"/>
      <c r="F147" s="898"/>
      <c r="G147" s="701" t="s">
        <v>2174</v>
      </c>
      <c r="H147" s="710"/>
      <c r="I147" s="492">
        <v>37232390</v>
      </c>
      <c r="J147" s="492">
        <v>0</v>
      </c>
      <c r="K147" s="492">
        <v>0</v>
      </c>
      <c r="L147" s="492">
        <v>0</v>
      </c>
      <c r="M147" s="900">
        <v>0</v>
      </c>
      <c r="N147" s="492">
        <v>1823200</v>
      </c>
      <c r="O147" s="492">
        <v>35409190</v>
      </c>
      <c r="P147" s="492">
        <v>524528.88530960004</v>
      </c>
      <c r="Q147" s="492">
        <v>2284441.5980099998</v>
      </c>
      <c r="R147" s="493">
        <v>3.6779977500000007</v>
      </c>
      <c r="S147" s="493">
        <v>3.6072467577091052</v>
      </c>
      <c r="T147" s="626"/>
      <c r="U147" s="898"/>
      <c r="V147" s="856" t="e">
        <v>#N/A</v>
      </c>
      <c r="W147" s="898">
        <v>0</v>
      </c>
      <c r="X147" s="899">
        <v>0</v>
      </c>
      <c r="Y147" s="898">
        <v>0</v>
      </c>
      <c r="Z147" s="898">
        <v>0</v>
      </c>
      <c r="AA147" s="898">
        <v>0</v>
      </c>
      <c r="AB147" s="899" t="e">
        <v>#N/A</v>
      </c>
      <c r="AC147" s="868">
        <v>0</v>
      </c>
      <c r="AD147" s="898">
        <v>0</v>
      </c>
    </row>
    <row r="148" spans="1:30" ht="15.75" hidden="1" customHeight="1">
      <c r="C148" s="898"/>
      <c r="D148" s="898"/>
      <c r="E148" s="898"/>
      <c r="F148" s="898"/>
      <c r="G148" s="701"/>
      <c r="H148" s="891" t="s">
        <v>2175</v>
      </c>
      <c r="I148" s="625"/>
      <c r="J148" s="625"/>
      <c r="K148" s="625"/>
      <c r="L148" s="625"/>
      <c r="M148" s="856"/>
      <c r="N148" s="625"/>
      <c r="O148" s="625"/>
      <c r="P148" s="625"/>
      <c r="Q148" s="625"/>
      <c r="R148" s="626"/>
      <c r="S148" s="626"/>
      <c r="T148" s="626"/>
      <c r="U148" s="898"/>
      <c r="V148" s="856"/>
      <c r="W148" s="898"/>
      <c r="X148" s="899"/>
      <c r="Y148" s="898"/>
      <c r="Z148" s="898"/>
      <c r="AA148" s="898"/>
      <c r="AB148" s="899"/>
      <c r="AC148" s="868"/>
      <c r="AD148" s="898"/>
    </row>
    <row r="149" spans="1:30" ht="15.75" hidden="1" customHeight="1">
      <c r="A149" s="857">
        <v>17</v>
      </c>
      <c r="B149" s="857" t="s">
        <v>931</v>
      </c>
      <c r="C149" s="898">
        <v>122</v>
      </c>
      <c r="D149" s="898" t="s">
        <v>1262</v>
      </c>
      <c r="E149" s="898" t="s">
        <v>1772</v>
      </c>
      <c r="F149" s="898">
        <v>11</v>
      </c>
      <c r="G149" s="898" t="s">
        <v>2175</v>
      </c>
      <c r="H149" s="708" t="s">
        <v>754</v>
      </c>
      <c r="I149" s="856">
        <v>115477</v>
      </c>
      <c r="J149" s="856">
        <v>0</v>
      </c>
      <c r="K149" s="856">
        <v>0</v>
      </c>
      <c r="L149" s="856">
        <v>0</v>
      </c>
      <c r="M149" s="856">
        <v>0</v>
      </c>
      <c r="N149" s="856">
        <v>0</v>
      </c>
      <c r="O149" s="856">
        <v>115477</v>
      </c>
      <c r="P149" s="856">
        <v>635.12350000000004</v>
      </c>
      <c r="Q149" s="856">
        <v>2540.4940000000001</v>
      </c>
      <c r="R149" s="899">
        <v>4.0902500000000001E-3</v>
      </c>
      <c r="S149" s="899">
        <v>4.0115662192732144E-3</v>
      </c>
      <c r="T149" s="899">
        <v>5.3471476199296104</v>
      </c>
      <c r="U149" s="898"/>
      <c r="V149" s="856">
        <v>337533.04</v>
      </c>
      <c r="W149" s="898"/>
      <c r="X149" s="899">
        <v>0</v>
      </c>
      <c r="Y149" s="898"/>
      <c r="Z149" s="898"/>
      <c r="AA149" s="898"/>
      <c r="AB149" s="899" t="s">
        <v>1954</v>
      </c>
      <c r="AC149" s="868"/>
      <c r="AD149" s="898"/>
    </row>
    <row r="150" spans="1:30" ht="15.75" hidden="1" customHeight="1">
      <c r="C150" s="898"/>
      <c r="D150" s="898"/>
      <c r="E150" s="898"/>
      <c r="F150" s="898"/>
      <c r="G150" s="701" t="s">
        <v>2176</v>
      </c>
      <c r="H150" s="710"/>
      <c r="I150" s="492">
        <v>115477</v>
      </c>
      <c r="J150" s="492">
        <v>0</v>
      </c>
      <c r="K150" s="492">
        <v>0</v>
      </c>
      <c r="L150" s="492">
        <v>0</v>
      </c>
      <c r="M150" s="492">
        <v>0</v>
      </c>
      <c r="N150" s="492">
        <v>0</v>
      </c>
      <c r="O150" s="492">
        <v>115477</v>
      </c>
      <c r="P150" s="492">
        <v>635.12350000000004</v>
      </c>
      <c r="Q150" s="492">
        <v>2540.4940000000001</v>
      </c>
      <c r="R150" s="493">
        <v>4.0902500000000001E-3</v>
      </c>
      <c r="S150" s="493">
        <v>4.0115662192732144E-3</v>
      </c>
      <c r="T150" s="626"/>
      <c r="U150" s="898"/>
      <c r="V150" s="856">
        <v>337533.04</v>
      </c>
      <c r="W150" s="898">
        <v>0</v>
      </c>
      <c r="X150" s="899">
        <v>0</v>
      </c>
      <c r="Y150" s="898">
        <v>0</v>
      </c>
      <c r="Z150" s="898">
        <v>0</v>
      </c>
      <c r="AA150" s="898">
        <v>0</v>
      </c>
      <c r="AB150" s="899">
        <v>0</v>
      </c>
      <c r="AC150" s="868">
        <v>0</v>
      </c>
      <c r="AD150" s="898">
        <v>0</v>
      </c>
    </row>
    <row r="151" spans="1:30" ht="15.75" hidden="1" customHeight="1">
      <c r="C151" s="898"/>
      <c r="D151" s="898"/>
      <c r="E151" s="898"/>
      <c r="F151" s="898"/>
      <c r="G151" s="701"/>
      <c r="H151" s="891" t="s">
        <v>2177</v>
      </c>
      <c r="I151" s="625"/>
      <c r="J151" s="625"/>
      <c r="K151" s="625"/>
      <c r="L151" s="625"/>
      <c r="M151" s="856"/>
      <c r="N151" s="625"/>
      <c r="O151" s="625"/>
      <c r="P151" s="625"/>
      <c r="Q151" s="625"/>
      <c r="R151" s="626"/>
      <c r="S151" s="626"/>
      <c r="T151" s="626"/>
      <c r="U151" s="898"/>
      <c r="V151" s="856"/>
      <c r="W151" s="898"/>
      <c r="X151" s="899"/>
      <c r="Y151" s="898"/>
      <c r="Z151" s="898"/>
      <c r="AA151" s="898"/>
      <c r="AB151" s="899"/>
      <c r="AC151" s="868"/>
      <c r="AD151" s="898"/>
    </row>
    <row r="152" spans="1:30" ht="15.75" hidden="1" customHeight="1">
      <c r="A152" s="857">
        <v>15</v>
      </c>
      <c r="B152" s="857" t="s">
        <v>928</v>
      </c>
      <c r="C152" s="898">
        <v>123</v>
      </c>
      <c r="D152" s="898" t="s">
        <v>1714</v>
      </c>
      <c r="E152" s="898" t="s">
        <v>1715</v>
      </c>
      <c r="F152" s="898">
        <v>12</v>
      </c>
      <c r="G152" s="898" t="s">
        <v>2177</v>
      </c>
      <c r="H152" s="708" t="s">
        <v>1158</v>
      </c>
      <c r="I152" s="856">
        <v>1145187</v>
      </c>
      <c r="J152" s="856">
        <v>0</v>
      </c>
      <c r="K152" s="856">
        <v>0</v>
      </c>
      <c r="L152" s="856">
        <v>0</v>
      </c>
      <c r="M152" s="856">
        <v>0</v>
      </c>
      <c r="N152" s="856">
        <v>31500</v>
      </c>
      <c r="O152" s="856">
        <v>1113687</v>
      </c>
      <c r="P152" s="856">
        <v>6192.0999922999999</v>
      </c>
      <c r="Q152" s="856">
        <v>22362.83496</v>
      </c>
      <c r="R152" s="899">
        <v>3.6004620000000001E-2</v>
      </c>
      <c r="S152" s="899">
        <v>3.5312027224909039E-2</v>
      </c>
      <c r="T152" s="899">
        <v>8.3051470588235201</v>
      </c>
      <c r="U152" s="898"/>
      <c r="V152" s="856">
        <v>70591711.040000007</v>
      </c>
      <c r="W152" s="898"/>
      <c r="X152" s="899">
        <v>0</v>
      </c>
      <c r="Y152" s="898"/>
      <c r="Z152" s="898"/>
      <c r="AA152" s="898"/>
      <c r="AB152" s="899" t="s">
        <v>1954</v>
      </c>
      <c r="AC152" s="868"/>
      <c r="AD152" s="898"/>
    </row>
    <row r="153" spans="1:30" ht="15.75" hidden="1" customHeight="1">
      <c r="A153" s="857">
        <v>17</v>
      </c>
      <c r="B153" s="857" t="s">
        <v>931</v>
      </c>
      <c r="C153" s="898">
        <v>124</v>
      </c>
      <c r="D153" s="898" t="s">
        <v>940</v>
      </c>
      <c r="E153" s="898" t="s">
        <v>1757</v>
      </c>
      <c r="F153" s="898">
        <v>12</v>
      </c>
      <c r="G153" s="898" t="s">
        <v>2177</v>
      </c>
      <c r="H153" s="708" t="s">
        <v>736</v>
      </c>
      <c r="I153" s="856">
        <v>1597530</v>
      </c>
      <c r="J153" s="856">
        <v>0</v>
      </c>
      <c r="K153" s="856">
        <v>0</v>
      </c>
      <c r="L153" s="856">
        <v>0</v>
      </c>
      <c r="M153" s="856">
        <v>0</v>
      </c>
      <c r="N153" s="856">
        <v>0</v>
      </c>
      <c r="O153" s="856">
        <v>1597530</v>
      </c>
      <c r="P153" s="856">
        <v>43197.211200000005</v>
      </c>
      <c r="Q153" s="856">
        <v>96810.317999999999</v>
      </c>
      <c r="R153" s="899">
        <v>0.15586659</v>
      </c>
      <c r="S153" s="899">
        <v>0.15286830095481335</v>
      </c>
      <c r="T153" s="899">
        <v>0.51449082491684195</v>
      </c>
      <c r="U153" s="898"/>
      <c r="V153" s="856">
        <v>49447620</v>
      </c>
      <c r="W153" s="898"/>
      <c r="X153" s="899">
        <v>0</v>
      </c>
      <c r="Y153" s="898"/>
      <c r="Z153" s="898"/>
      <c r="AA153" s="898"/>
      <c r="AB153" s="899" t="s">
        <v>1954</v>
      </c>
      <c r="AC153" s="868"/>
      <c r="AD153" s="898"/>
    </row>
    <row r="154" spans="1:30" ht="15.75" hidden="1" customHeight="1">
      <c r="A154" s="857">
        <v>17</v>
      </c>
      <c r="B154" s="857" t="s">
        <v>931</v>
      </c>
      <c r="C154" s="898">
        <v>125</v>
      </c>
      <c r="D154" s="898" t="s">
        <v>948</v>
      </c>
      <c r="E154" s="898" t="s">
        <v>1780</v>
      </c>
      <c r="F154" s="898">
        <v>12</v>
      </c>
      <c r="G154" s="898" t="s">
        <v>2177</v>
      </c>
      <c r="H154" s="708" t="s">
        <v>764</v>
      </c>
      <c r="I154" s="856">
        <v>957000</v>
      </c>
      <c r="J154" s="856">
        <v>0</v>
      </c>
      <c r="K154" s="856">
        <v>0</v>
      </c>
      <c r="L154" s="856">
        <v>0</v>
      </c>
      <c r="M154" s="856">
        <v>0</v>
      </c>
      <c r="N154" s="856">
        <v>300500</v>
      </c>
      <c r="O154" s="856">
        <v>656500</v>
      </c>
      <c r="P154" s="856">
        <v>7352.7998612000001</v>
      </c>
      <c r="Q154" s="856">
        <v>8928.4</v>
      </c>
      <c r="R154" s="899">
        <v>1.4374909999999999E-2</v>
      </c>
      <c r="S154" s="899">
        <v>1.4098387098004941E-2</v>
      </c>
      <c r="T154" s="899">
        <v>1.92700001467631</v>
      </c>
      <c r="U154" s="898"/>
      <c r="V154" s="856">
        <v>18321114</v>
      </c>
      <c r="W154" s="898"/>
      <c r="X154" s="899">
        <v>0</v>
      </c>
      <c r="Y154" s="898"/>
      <c r="Z154" s="898"/>
      <c r="AA154" s="898"/>
      <c r="AB154" s="899" t="s">
        <v>1954</v>
      </c>
      <c r="AC154" s="868"/>
      <c r="AD154" s="898"/>
    </row>
    <row r="155" spans="1:30" ht="15.75" hidden="1" customHeight="1">
      <c r="C155" s="898"/>
      <c r="D155" s="898"/>
      <c r="E155" s="898"/>
      <c r="F155" s="898"/>
      <c r="G155" s="701" t="s">
        <v>2178</v>
      </c>
      <c r="H155" s="710"/>
      <c r="I155" s="492">
        <v>3699717</v>
      </c>
      <c r="J155" s="492">
        <v>0</v>
      </c>
      <c r="K155" s="492">
        <v>0</v>
      </c>
      <c r="L155" s="492">
        <v>0</v>
      </c>
      <c r="M155" s="492">
        <v>0</v>
      </c>
      <c r="N155" s="492">
        <v>332000</v>
      </c>
      <c r="O155" s="492">
        <v>3367717</v>
      </c>
      <c r="P155" s="492">
        <v>56742.111053500004</v>
      </c>
      <c r="Q155" s="492">
        <v>128101.55296</v>
      </c>
      <c r="R155" s="493">
        <v>0.20624612000000001</v>
      </c>
      <c r="S155" s="493">
        <v>0.20227871527772734</v>
      </c>
      <c r="T155" s="626"/>
      <c r="U155" s="898"/>
      <c r="V155" s="856">
        <v>138360445.04000002</v>
      </c>
      <c r="W155" s="898">
        <v>0</v>
      </c>
      <c r="X155" s="899">
        <v>0</v>
      </c>
      <c r="Y155" s="898">
        <v>0</v>
      </c>
      <c r="Z155" s="898">
        <v>0</v>
      </c>
      <c r="AA155" s="898">
        <v>0</v>
      </c>
      <c r="AB155" s="899">
        <v>0</v>
      </c>
      <c r="AC155" s="868">
        <v>0</v>
      </c>
      <c r="AD155" s="898">
        <v>0</v>
      </c>
    </row>
    <row r="156" spans="1:30" ht="15.75" hidden="1" customHeight="1">
      <c r="C156" s="898"/>
      <c r="D156" s="898"/>
      <c r="E156" s="898"/>
      <c r="F156" s="898"/>
      <c r="G156" s="701"/>
      <c r="H156" s="891" t="s">
        <v>2301</v>
      </c>
      <c r="I156" s="625"/>
      <c r="J156" s="625"/>
      <c r="K156" s="625"/>
      <c r="L156" s="625"/>
      <c r="M156" s="856"/>
      <c r="N156" s="625"/>
      <c r="O156" s="625"/>
      <c r="P156" s="625"/>
      <c r="Q156" s="625"/>
      <c r="R156" s="626"/>
      <c r="S156" s="626"/>
      <c r="T156" s="626"/>
      <c r="U156" s="898"/>
      <c r="V156" s="856"/>
      <c r="W156" s="898"/>
      <c r="X156" s="899"/>
      <c r="Y156" s="898"/>
      <c r="Z156" s="898"/>
      <c r="AA156" s="898"/>
      <c r="AB156" s="899"/>
      <c r="AC156" s="868"/>
      <c r="AD156" s="898"/>
    </row>
    <row r="157" spans="1:30" ht="15.75" hidden="1" customHeight="1">
      <c r="A157" s="857">
        <v>17</v>
      </c>
      <c r="B157" s="857" t="s">
        <v>931</v>
      </c>
      <c r="C157" s="898">
        <v>126</v>
      </c>
      <c r="D157" s="898" t="s">
        <v>1195</v>
      </c>
      <c r="E157" s="898" t="s">
        <v>1738</v>
      </c>
      <c r="F157" s="898">
        <v>13</v>
      </c>
      <c r="G157" s="898" t="s">
        <v>2301</v>
      </c>
      <c r="H157" s="708" t="s">
        <v>1196</v>
      </c>
      <c r="I157" s="856">
        <v>1488808</v>
      </c>
      <c r="J157" s="856">
        <v>0</v>
      </c>
      <c r="K157" s="856">
        <v>0</v>
      </c>
      <c r="L157" s="856">
        <v>0</v>
      </c>
      <c r="M157" s="856">
        <v>0</v>
      </c>
      <c r="N157" s="856">
        <v>35000</v>
      </c>
      <c r="O157" s="856">
        <v>1453808</v>
      </c>
      <c r="P157" s="856">
        <v>0</v>
      </c>
      <c r="Q157" s="856">
        <v>4172.4289600000002</v>
      </c>
      <c r="R157" s="899">
        <v>6.7177000000000001E-3</v>
      </c>
      <c r="S157" s="899">
        <v>6.5884725837783006E-3</v>
      </c>
      <c r="T157" s="899">
        <v>6.1178193447934799</v>
      </c>
      <c r="U157" s="898"/>
      <c r="V157" s="856">
        <v>29066945.800000001</v>
      </c>
      <c r="W157" s="898"/>
      <c r="X157" s="899">
        <v>0</v>
      </c>
      <c r="Y157" s="898"/>
      <c r="Z157" s="898"/>
      <c r="AA157" s="898"/>
      <c r="AB157" s="899" t="s">
        <v>1954</v>
      </c>
      <c r="AC157" s="868"/>
      <c r="AD157" s="898"/>
    </row>
    <row r="158" spans="1:30" ht="15.75" hidden="1" customHeight="1">
      <c r="A158" s="857">
        <v>7</v>
      </c>
      <c r="B158" s="857" t="s">
        <v>906</v>
      </c>
      <c r="C158" s="898">
        <v>127</v>
      </c>
      <c r="D158" s="898" t="s">
        <v>911</v>
      </c>
      <c r="E158" s="898" t="s">
        <v>1667</v>
      </c>
      <c r="F158" s="898">
        <v>13</v>
      </c>
      <c r="G158" s="898" t="s">
        <v>2301</v>
      </c>
      <c r="H158" s="708" t="s">
        <v>912</v>
      </c>
      <c r="I158" s="856">
        <v>2745908</v>
      </c>
      <c r="J158" s="856">
        <v>0</v>
      </c>
      <c r="K158" s="856">
        <v>0</v>
      </c>
      <c r="L158" s="856">
        <v>0</v>
      </c>
      <c r="M158" s="856">
        <v>0</v>
      </c>
      <c r="N158" s="856">
        <v>83800</v>
      </c>
      <c r="O158" s="856">
        <v>2662108</v>
      </c>
      <c r="P158" s="856">
        <v>109414.0553026</v>
      </c>
      <c r="Q158" s="856">
        <v>673513.32400000002</v>
      </c>
      <c r="R158" s="899">
        <v>1.0843702500000001</v>
      </c>
      <c r="S158" s="899">
        <v>1.0635109938416762</v>
      </c>
      <c r="T158" s="899">
        <v>3.2853362951993001</v>
      </c>
      <c r="U158" s="898"/>
      <c r="V158" s="856" t="e">
        <v>#N/A</v>
      </c>
      <c r="W158" s="898"/>
      <c r="X158" s="899">
        <v>0</v>
      </c>
      <c r="Y158" s="898"/>
      <c r="Z158" s="898"/>
      <c r="AA158" s="898"/>
      <c r="AB158" s="899" t="e">
        <v>#N/A</v>
      </c>
      <c r="AC158" s="868"/>
      <c r="AD158" s="898"/>
    </row>
    <row r="159" spans="1:30" ht="15.75" hidden="1" customHeight="1">
      <c r="C159" s="898"/>
      <c r="D159" s="898"/>
      <c r="E159" s="898"/>
      <c r="F159" s="898"/>
      <c r="G159" s="701" t="s">
        <v>2238</v>
      </c>
      <c r="H159" s="710"/>
      <c r="I159" s="492">
        <v>4234716</v>
      </c>
      <c r="J159" s="492">
        <v>0</v>
      </c>
      <c r="K159" s="492">
        <v>0</v>
      </c>
      <c r="L159" s="492">
        <v>0</v>
      </c>
      <c r="M159" s="492">
        <v>0</v>
      </c>
      <c r="N159" s="492">
        <v>118800</v>
      </c>
      <c r="O159" s="492">
        <v>4115916</v>
      </c>
      <c r="P159" s="492">
        <v>109414.0553026</v>
      </c>
      <c r="Q159" s="492">
        <v>677685.75296000007</v>
      </c>
      <c r="R159" s="493">
        <v>1.0910879500000001</v>
      </c>
      <c r="S159" s="493">
        <v>1.0700994664254546</v>
      </c>
      <c r="T159" s="626"/>
      <c r="U159" s="898"/>
      <c r="V159" s="856" t="e">
        <v>#N/A</v>
      </c>
      <c r="W159" s="898">
        <v>0</v>
      </c>
      <c r="X159" s="899">
        <v>0</v>
      </c>
      <c r="Y159" s="898">
        <v>0</v>
      </c>
      <c r="Z159" s="898">
        <v>0</v>
      </c>
      <c r="AA159" s="898">
        <v>0</v>
      </c>
      <c r="AB159" s="899" t="e">
        <v>#N/A</v>
      </c>
      <c r="AC159" s="868">
        <v>0</v>
      </c>
      <c r="AD159" s="898">
        <v>0</v>
      </c>
    </row>
    <row r="160" spans="1:30" ht="15.75" hidden="1" customHeight="1">
      <c r="C160" s="898"/>
      <c r="D160" s="898"/>
      <c r="E160" s="898"/>
      <c r="F160" s="898"/>
      <c r="G160" s="701"/>
      <c r="H160" s="891" t="s">
        <v>2302</v>
      </c>
      <c r="I160" s="625"/>
      <c r="J160" s="625"/>
      <c r="K160" s="625"/>
      <c r="L160" s="625"/>
      <c r="M160" s="856"/>
      <c r="N160" s="625"/>
      <c r="O160" s="625"/>
      <c r="P160" s="625"/>
      <c r="Q160" s="625"/>
      <c r="R160" s="626"/>
      <c r="S160" s="626"/>
      <c r="T160" s="626"/>
      <c r="U160" s="898"/>
      <c r="V160" s="856"/>
      <c r="W160" s="898"/>
      <c r="X160" s="899"/>
      <c r="Y160" s="898"/>
      <c r="Z160" s="898"/>
      <c r="AA160" s="898"/>
      <c r="AB160" s="899"/>
      <c r="AC160" s="868"/>
      <c r="AD160" s="898"/>
    </row>
    <row r="161" spans="1:30" ht="15.75" hidden="1" customHeight="1">
      <c r="A161" s="857">
        <v>14</v>
      </c>
      <c r="B161" s="857" t="s">
        <v>924</v>
      </c>
      <c r="C161" s="898">
        <v>1</v>
      </c>
      <c r="D161" s="898" t="s">
        <v>1690</v>
      </c>
      <c r="E161" s="898" t="s">
        <v>1691</v>
      </c>
      <c r="F161" s="898">
        <v>14</v>
      </c>
      <c r="G161" s="898" t="s">
        <v>2302</v>
      </c>
      <c r="H161" s="708" t="s">
        <v>1131</v>
      </c>
      <c r="I161" s="856">
        <v>829583</v>
      </c>
      <c r="J161" s="856">
        <v>0</v>
      </c>
      <c r="K161" s="856">
        <v>0</v>
      </c>
      <c r="L161" s="856">
        <v>0</v>
      </c>
      <c r="M161" s="856">
        <v>0</v>
      </c>
      <c r="N161" s="856">
        <v>0</v>
      </c>
      <c r="O161" s="856">
        <v>829583</v>
      </c>
      <c r="P161" s="856">
        <v>7869.1689335000001</v>
      </c>
      <c r="Q161" s="856">
        <v>133388.65057</v>
      </c>
      <c r="R161" s="899">
        <v>0.21475846000000001</v>
      </c>
      <c r="S161" s="899">
        <v>0.21062730502849084</v>
      </c>
      <c r="T161" s="899">
        <v>4.7780708777062904</v>
      </c>
      <c r="U161" s="898"/>
      <c r="V161" s="856" t="e">
        <v>#N/A</v>
      </c>
      <c r="W161" s="898"/>
      <c r="X161" s="899">
        <v>0</v>
      </c>
      <c r="Y161" s="898"/>
      <c r="Z161" s="898"/>
      <c r="AA161" s="898"/>
      <c r="AB161" s="899" t="e">
        <v>#N/A</v>
      </c>
      <c r="AC161" s="868"/>
      <c r="AD161" s="898"/>
    </row>
    <row r="162" spans="1:30" ht="15.75" hidden="1" customHeight="1">
      <c r="A162" s="857">
        <v>14</v>
      </c>
      <c r="B162" s="857" t="s">
        <v>924</v>
      </c>
      <c r="C162" s="898">
        <v>2</v>
      </c>
      <c r="D162" s="898" t="s">
        <v>1692</v>
      </c>
      <c r="E162" s="898" t="s">
        <v>1693</v>
      </c>
      <c r="F162" s="898">
        <v>14</v>
      </c>
      <c r="G162" s="898" t="s">
        <v>2302</v>
      </c>
      <c r="H162" s="708" t="s">
        <v>677</v>
      </c>
      <c r="I162" s="856">
        <v>2046887</v>
      </c>
      <c r="J162" s="856">
        <v>0</v>
      </c>
      <c r="K162" s="856">
        <v>0</v>
      </c>
      <c r="L162" s="856">
        <v>0</v>
      </c>
      <c r="M162" s="856">
        <v>0</v>
      </c>
      <c r="N162" s="856">
        <v>20000</v>
      </c>
      <c r="O162" s="856">
        <v>2026887</v>
      </c>
      <c r="P162" s="856">
        <v>0</v>
      </c>
      <c r="Q162" s="856">
        <v>104384.6805</v>
      </c>
      <c r="R162" s="899">
        <v>0.16806146999999999</v>
      </c>
      <c r="S162" s="899">
        <v>0.16482859558157878</v>
      </c>
      <c r="T162" s="899">
        <v>9.8999545758705008</v>
      </c>
      <c r="U162" s="898"/>
      <c r="V162" s="856">
        <v>32360810.399999999</v>
      </c>
      <c r="W162" s="898"/>
      <c r="X162" s="899">
        <v>0</v>
      </c>
      <c r="Y162" s="898"/>
      <c r="Z162" s="898"/>
      <c r="AA162" s="898"/>
      <c r="AB162" s="899" t="s">
        <v>1954</v>
      </c>
      <c r="AC162" s="868"/>
      <c r="AD162" s="898"/>
    </row>
    <row r="163" spans="1:30" ht="15.75" hidden="1" customHeight="1">
      <c r="A163" s="857">
        <v>14</v>
      </c>
      <c r="B163" s="857" t="s">
        <v>924</v>
      </c>
      <c r="C163" s="898">
        <v>3</v>
      </c>
      <c r="D163" s="898" t="s">
        <v>1132</v>
      </c>
      <c r="E163" s="898" t="s">
        <v>1694</v>
      </c>
      <c r="F163" s="898">
        <v>14</v>
      </c>
      <c r="G163" s="898" t="s">
        <v>2302</v>
      </c>
      <c r="H163" s="708" t="s">
        <v>1133</v>
      </c>
      <c r="I163" s="856">
        <v>852227</v>
      </c>
      <c r="J163" s="856">
        <v>0</v>
      </c>
      <c r="K163" s="856">
        <v>0</v>
      </c>
      <c r="L163" s="856">
        <v>0</v>
      </c>
      <c r="M163" s="856">
        <v>0</v>
      </c>
      <c r="N163" s="856">
        <v>0</v>
      </c>
      <c r="O163" s="856">
        <v>852227</v>
      </c>
      <c r="P163" s="856">
        <v>2769.7377499999998</v>
      </c>
      <c r="Q163" s="856">
        <v>58803.663</v>
      </c>
      <c r="R163" s="899">
        <v>9.4675099999999998E-2</v>
      </c>
      <c r="S163" s="899">
        <v>9.2853904815491078E-2</v>
      </c>
      <c r="T163" s="899">
        <v>2.9702600027882302</v>
      </c>
      <c r="U163" s="898"/>
      <c r="V163" s="856">
        <v>6395112.2199999997</v>
      </c>
      <c r="W163" s="898"/>
      <c r="X163" s="899">
        <v>0</v>
      </c>
      <c r="Y163" s="898"/>
      <c r="Z163" s="898"/>
      <c r="AA163" s="898"/>
      <c r="AB163" s="899" t="s">
        <v>1954</v>
      </c>
      <c r="AC163" s="868"/>
      <c r="AD163" s="898"/>
    </row>
    <row r="164" spans="1:30" ht="15.75" hidden="1" customHeight="1">
      <c r="A164" s="857">
        <v>14</v>
      </c>
      <c r="B164" s="857" t="s">
        <v>924</v>
      </c>
      <c r="C164" s="898">
        <v>4</v>
      </c>
      <c r="D164" s="898" t="s">
        <v>1134</v>
      </c>
      <c r="E164" s="898" t="s">
        <v>1695</v>
      </c>
      <c r="F164" s="898">
        <v>14</v>
      </c>
      <c r="G164" s="898" t="s">
        <v>2302</v>
      </c>
      <c r="H164" s="708" t="s">
        <v>678</v>
      </c>
      <c r="I164" s="856">
        <v>1932432</v>
      </c>
      <c r="J164" s="856">
        <v>0</v>
      </c>
      <c r="K164" s="856">
        <v>0</v>
      </c>
      <c r="L164" s="856">
        <v>0</v>
      </c>
      <c r="M164" s="856">
        <v>0</v>
      </c>
      <c r="N164" s="856">
        <v>0</v>
      </c>
      <c r="O164" s="856">
        <v>1932432</v>
      </c>
      <c r="P164" s="856">
        <v>3246.4857599999996</v>
      </c>
      <c r="Q164" s="856">
        <v>14879.7264</v>
      </c>
      <c r="R164" s="899">
        <v>2.3956660000000001E-2</v>
      </c>
      <c r="S164" s="899">
        <v>2.3495827102235956E-2</v>
      </c>
      <c r="T164" s="899">
        <v>5.2925942156003503</v>
      </c>
      <c r="U164" s="898"/>
      <c r="V164" s="856">
        <v>48643318.75</v>
      </c>
      <c r="W164" s="898"/>
      <c r="X164" s="899">
        <v>0</v>
      </c>
      <c r="Y164" s="898"/>
      <c r="Z164" s="898"/>
      <c r="AA164" s="898"/>
      <c r="AB164" s="899" t="s">
        <v>1954</v>
      </c>
      <c r="AC164" s="868"/>
      <c r="AD164" s="898"/>
    </row>
    <row r="165" spans="1:30" ht="15.75" hidden="1" customHeight="1">
      <c r="A165" s="857">
        <v>14</v>
      </c>
      <c r="B165" s="857" t="s">
        <v>924</v>
      </c>
      <c r="C165" s="898">
        <v>5</v>
      </c>
      <c r="D165" s="898" t="s">
        <v>1135</v>
      </c>
      <c r="E165" s="898" t="s">
        <v>1696</v>
      </c>
      <c r="F165" s="898">
        <v>14</v>
      </c>
      <c r="G165" s="898" t="s">
        <v>2302</v>
      </c>
      <c r="H165" s="708" t="s">
        <v>679</v>
      </c>
      <c r="I165" s="856">
        <v>2285774</v>
      </c>
      <c r="J165" s="856">
        <v>0</v>
      </c>
      <c r="K165" s="856">
        <v>0</v>
      </c>
      <c r="L165" s="856">
        <v>0</v>
      </c>
      <c r="M165" s="856">
        <v>0</v>
      </c>
      <c r="N165" s="856">
        <v>66500</v>
      </c>
      <c r="O165" s="856">
        <v>2219274</v>
      </c>
      <c r="P165" s="856">
        <v>26490.3470524</v>
      </c>
      <c r="Q165" s="856">
        <v>177541.92</v>
      </c>
      <c r="R165" s="899">
        <v>0.28584612999999998</v>
      </c>
      <c r="S165" s="899">
        <v>0.28034751067190378</v>
      </c>
      <c r="T165" s="899">
        <v>8.8745756205237694</v>
      </c>
      <c r="U165" s="898"/>
      <c r="V165" s="856" t="e">
        <v>#N/A</v>
      </c>
      <c r="W165" s="898"/>
      <c r="X165" s="899">
        <v>0</v>
      </c>
      <c r="Y165" s="898"/>
      <c r="Z165" s="898"/>
      <c r="AA165" s="898"/>
      <c r="AB165" s="899" t="e">
        <v>#N/A</v>
      </c>
      <c r="AC165" s="868"/>
      <c r="AD165" s="898"/>
    </row>
    <row r="166" spans="1:30" ht="15.75" hidden="1" customHeight="1">
      <c r="A166" s="857">
        <v>14</v>
      </c>
      <c r="B166" s="857" t="s">
        <v>924</v>
      </c>
      <c r="C166" s="898">
        <v>6</v>
      </c>
      <c r="D166" s="898" t="s">
        <v>1136</v>
      </c>
      <c r="E166" s="898" t="s">
        <v>1697</v>
      </c>
      <c r="F166" s="898">
        <v>14</v>
      </c>
      <c r="G166" s="898" t="s">
        <v>2302</v>
      </c>
      <c r="H166" s="708" t="s">
        <v>1137</v>
      </c>
      <c r="I166" s="856">
        <v>12070751</v>
      </c>
      <c r="J166" s="856">
        <v>0</v>
      </c>
      <c r="K166" s="856">
        <v>0</v>
      </c>
      <c r="L166" s="856">
        <v>0</v>
      </c>
      <c r="M166" s="856">
        <v>0</v>
      </c>
      <c r="N166" s="856">
        <v>387500</v>
      </c>
      <c r="O166" s="856">
        <v>11683251</v>
      </c>
      <c r="P166" s="856">
        <v>36947.168022400001</v>
      </c>
      <c r="Q166" s="856">
        <v>461838.91202999995</v>
      </c>
      <c r="R166" s="899">
        <v>0.74357010999999995</v>
      </c>
      <c r="S166" s="899">
        <v>0.72926658289507529</v>
      </c>
      <c r="T166" s="899">
        <v>7.7888339999999996</v>
      </c>
      <c r="U166" s="898"/>
      <c r="V166" s="856" t="e">
        <v>#N/A</v>
      </c>
      <c r="W166" s="898"/>
      <c r="X166" s="899">
        <v>0</v>
      </c>
      <c r="Y166" s="898"/>
      <c r="Z166" s="898"/>
      <c r="AA166" s="898"/>
      <c r="AB166" s="899" t="e">
        <v>#N/A</v>
      </c>
      <c r="AC166" s="868"/>
      <c r="AD166" s="898"/>
    </row>
    <row r="167" spans="1:30" ht="15.75" hidden="1" customHeight="1">
      <c r="A167" s="857">
        <v>14</v>
      </c>
      <c r="B167" s="857" t="s">
        <v>924</v>
      </c>
      <c r="C167" s="898">
        <v>7</v>
      </c>
      <c r="D167" s="901" t="s">
        <v>1698</v>
      </c>
      <c r="E167" s="898" t="s">
        <v>1699</v>
      </c>
      <c r="F167" s="898">
        <v>14</v>
      </c>
      <c r="G167" s="898" t="s">
        <v>2302</v>
      </c>
      <c r="H167" s="708" t="s">
        <v>2050</v>
      </c>
      <c r="I167" s="856">
        <v>719955</v>
      </c>
      <c r="J167" s="856">
        <v>0</v>
      </c>
      <c r="K167" s="856">
        <v>0</v>
      </c>
      <c r="L167" s="856">
        <v>0</v>
      </c>
      <c r="M167" s="856">
        <v>0</v>
      </c>
      <c r="N167" s="856">
        <v>0</v>
      </c>
      <c r="O167" s="856">
        <v>719955</v>
      </c>
      <c r="P167" s="856">
        <v>2145.4659999999999</v>
      </c>
      <c r="Q167" s="856">
        <v>12239.235000000001</v>
      </c>
      <c r="R167" s="899">
        <v>1.9705420000000001E-2</v>
      </c>
      <c r="S167" s="899">
        <v>1.9326360021218868E-2</v>
      </c>
      <c r="T167" s="899">
        <v>6.59916036934509</v>
      </c>
      <c r="U167" s="898"/>
      <c r="V167" s="856" t="e">
        <v>#N/A</v>
      </c>
      <c r="W167" s="898"/>
      <c r="X167" s="899">
        <v>0</v>
      </c>
      <c r="Y167" s="898"/>
      <c r="Z167" s="898"/>
      <c r="AA167" s="898"/>
      <c r="AB167" s="899" t="e">
        <v>#N/A</v>
      </c>
      <c r="AC167" s="868"/>
      <c r="AD167" s="898"/>
    </row>
    <row r="168" spans="1:30" ht="15.75" hidden="1" customHeight="1">
      <c r="A168" s="857">
        <v>14</v>
      </c>
      <c r="B168" s="857" t="s">
        <v>924</v>
      </c>
      <c r="C168" s="898">
        <v>8</v>
      </c>
      <c r="D168" s="898" t="s">
        <v>1139</v>
      </c>
      <c r="E168" s="898" t="s">
        <v>1701</v>
      </c>
      <c r="F168" s="898">
        <v>14</v>
      </c>
      <c r="G168" s="898" t="s">
        <v>2302</v>
      </c>
      <c r="H168" s="708" t="s">
        <v>682</v>
      </c>
      <c r="I168" s="856">
        <v>1173889</v>
      </c>
      <c r="J168" s="856">
        <v>0</v>
      </c>
      <c r="K168" s="856">
        <v>0</v>
      </c>
      <c r="L168" s="856">
        <v>0</v>
      </c>
      <c r="M168" s="856">
        <v>0</v>
      </c>
      <c r="N168" s="856">
        <v>0</v>
      </c>
      <c r="O168" s="856">
        <v>1173889</v>
      </c>
      <c r="P168" s="856">
        <v>0</v>
      </c>
      <c r="Q168" s="856">
        <v>99780.565000000002</v>
      </c>
      <c r="R168" s="899">
        <v>0.16064875000000001</v>
      </c>
      <c r="S168" s="899">
        <v>0.15755846850809144</v>
      </c>
      <c r="T168" s="899">
        <v>9.5685512137069804</v>
      </c>
      <c r="U168" s="898"/>
      <c r="V168" s="856">
        <v>22582208.469999999</v>
      </c>
      <c r="W168" s="898"/>
      <c r="X168" s="899">
        <v>0</v>
      </c>
      <c r="Y168" s="898"/>
      <c r="Z168" s="898"/>
      <c r="AA168" s="898"/>
      <c r="AB168" s="899" t="s">
        <v>1954</v>
      </c>
      <c r="AC168" s="868"/>
      <c r="AD168" s="898"/>
    </row>
    <row r="169" spans="1:30" ht="15.75" hidden="1" customHeight="1">
      <c r="A169" s="857">
        <v>14</v>
      </c>
      <c r="B169" s="857" t="s">
        <v>924</v>
      </c>
      <c r="C169" s="898">
        <v>9</v>
      </c>
      <c r="D169" s="898" t="s">
        <v>1145</v>
      </c>
      <c r="E169" s="898" t="s">
        <v>1705</v>
      </c>
      <c r="F169" s="898">
        <v>14</v>
      </c>
      <c r="G169" s="898" t="s">
        <v>2302</v>
      </c>
      <c r="H169" s="708" t="s">
        <v>2239</v>
      </c>
      <c r="I169" s="856">
        <v>58825</v>
      </c>
      <c r="J169" s="856">
        <v>0</v>
      </c>
      <c r="K169" s="856">
        <v>0</v>
      </c>
      <c r="L169" s="856">
        <v>0</v>
      </c>
      <c r="M169" s="856">
        <v>0</v>
      </c>
      <c r="N169" s="856">
        <v>0</v>
      </c>
      <c r="O169" s="856">
        <v>58825</v>
      </c>
      <c r="P169" s="856">
        <v>2439.5977940000002</v>
      </c>
      <c r="Q169" s="856">
        <v>9117.875</v>
      </c>
      <c r="R169" s="899">
        <v>1.4679970000000001E-2</v>
      </c>
      <c r="S169" s="899">
        <v>1.439757753474551E-2</v>
      </c>
      <c r="T169" s="899">
        <v>1.56866666666666</v>
      </c>
      <c r="U169" s="898"/>
      <c r="V169" s="856" t="e">
        <v>#N/A</v>
      </c>
      <c r="W169" s="898"/>
      <c r="X169" s="899">
        <v>0</v>
      </c>
      <c r="Y169" s="898"/>
      <c r="Z169" s="898"/>
      <c r="AA169" s="898"/>
      <c r="AB169" s="899" t="e">
        <v>#N/A</v>
      </c>
      <c r="AC169" s="868"/>
      <c r="AD169" s="898"/>
    </row>
    <row r="170" spans="1:30" ht="15.75" hidden="1" customHeight="1">
      <c r="A170" s="857">
        <v>14</v>
      </c>
      <c r="B170" s="857" t="s">
        <v>924</v>
      </c>
      <c r="C170" s="898">
        <v>10</v>
      </c>
      <c r="D170" s="898" t="s">
        <v>1144</v>
      </c>
      <c r="E170" s="898" t="s">
        <v>1704</v>
      </c>
      <c r="F170" s="898">
        <v>14</v>
      </c>
      <c r="G170" s="898" t="s">
        <v>2302</v>
      </c>
      <c r="H170" s="708" t="s">
        <v>686</v>
      </c>
      <c r="I170" s="856">
        <v>760820</v>
      </c>
      <c r="J170" s="856">
        <v>0</v>
      </c>
      <c r="K170" s="856">
        <v>0</v>
      </c>
      <c r="L170" s="856">
        <v>0</v>
      </c>
      <c r="M170" s="856">
        <v>0</v>
      </c>
      <c r="N170" s="856">
        <v>0</v>
      </c>
      <c r="O170" s="856">
        <v>760820</v>
      </c>
      <c r="P170" s="856">
        <v>0</v>
      </c>
      <c r="Q170" s="856">
        <v>2122.6877999999997</v>
      </c>
      <c r="R170" s="899">
        <v>3.41757E-3</v>
      </c>
      <c r="S170" s="899">
        <v>3.351829475898536E-3</v>
      </c>
      <c r="T170" s="899">
        <v>7.0121658986175097</v>
      </c>
      <c r="U170" s="898"/>
      <c r="V170" s="856">
        <v>9696565.2300000004</v>
      </c>
      <c r="W170" s="898"/>
      <c r="X170" s="899">
        <v>0</v>
      </c>
      <c r="Y170" s="898"/>
      <c r="Z170" s="898"/>
      <c r="AA170" s="898"/>
      <c r="AB170" s="899" t="s">
        <v>1954</v>
      </c>
      <c r="AC170" s="868"/>
      <c r="AD170" s="898"/>
    </row>
    <row r="171" spans="1:30" ht="15.75" hidden="1" customHeight="1">
      <c r="A171" s="857">
        <v>14</v>
      </c>
      <c r="B171" s="857" t="s">
        <v>924</v>
      </c>
      <c r="C171" s="898">
        <v>11</v>
      </c>
      <c r="D171" s="898" t="s">
        <v>1153</v>
      </c>
      <c r="E171" s="898" t="s">
        <v>1710</v>
      </c>
      <c r="F171" s="898">
        <v>14</v>
      </c>
      <c r="G171" s="898" t="s">
        <v>2302</v>
      </c>
      <c r="H171" s="708" t="s">
        <v>689</v>
      </c>
      <c r="I171" s="856">
        <v>1063616</v>
      </c>
      <c r="J171" s="856">
        <v>0</v>
      </c>
      <c r="K171" s="856">
        <v>0</v>
      </c>
      <c r="L171" s="856">
        <v>0</v>
      </c>
      <c r="M171" s="856">
        <v>0</v>
      </c>
      <c r="N171" s="856">
        <v>0</v>
      </c>
      <c r="O171" s="856">
        <v>1063616</v>
      </c>
      <c r="P171" s="856">
        <v>0</v>
      </c>
      <c r="Q171" s="856">
        <v>44391.821907199999</v>
      </c>
      <c r="R171" s="899">
        <v>7.1471740000000006E-2</v>
      </c>
      <c r="S171" s="899">
        <v>7.0096891854464591E-2</v>
      </c>
      <c r="T171" s="899">
        <v>8.90353256320107</v>
      </c>
      <c r="U171" s="898"/>
      <c r="V171" s="856">
        <v>17191031.809999999</v>
      </c>
      <c r="W171" s="898"/>
      <c r="X171" s="899">
        <v>0</v>
      </c>
      <c r="Y171" s="898"/>
      <c r="Z171" s="898"/>
      <c r="AA171" s="898"/>
      <c r="AB171" s="899" t="s">
        <v>1954</v>
      </c>
      <c r="AC171" s="868"/>
      <c r="AD171" s="898"/>
    </row>
    <row r="172" spans="1:30" ht="15.75" hidden="1" customHeight="1">
      <c r="A172" s="857">
        <v>14</v>
      </c>
      <c r="B172" s="857" t="s">
        <v>924</v>
      </c>
      <c r="C172" s="898">
        <v>12</v>
      </c>
      <c r="D172" s="901" t="s">
        <v>2240</v>
      </c>
      <c r="E172" s="898" t="s">
        <v>1713</v>
      </c>
      <c r="F172" s="898">
        <v>14</v>
      </c>
      <c r="G172" s="898" t="s">
        <v>2302</v>
      </c>
      <c r="H172" s="708" t="s">
        <v>2052</v>
      </c>
      <c r="I172" s="856">
        <v>7049053</v>
      </c>
      <c r="J172" s="856">
        <v>0</v>
      </c>
      <c r="K172" s="856">
        <v>0</v>
      </c>
      <c r="L172" s="856">
        <v>0</v>
      </c>
      <c r="M172" s="856">
        <v>0</v>
      </c>
      <c r="N172" s="856">
        <v>252500</v>
      </c>
      <c r="O172" s="856">
        <v>6796553</v>
      </c>
      <c r="P172" s="856">
        <v>25826.901399999999</v>
      </c>
      <c r="Q172" s="856">
        <v>120366.95362999999</v>
      </c>
      <c r="R172" s="899">
        <v>0.19379325999999999</v>
      </c>
      <c r="S172" s="899">
        <v>0.19006539873699105</v>
      </c>
      <c r="T172" s="899">
        <v>9.7758658057163608</v>
      </c>
      <c r="U172" s="898"/>
      <c r="V172" s="856" t="e">
        <v>#N/A</v>
      </c>
      <c r="W172" s="898"/>
      <c r="X172" s="899">
        <v>0</v>
      </c>
      <c r="Y172" s="898"/>
      <c r="Z172" s="898"/>
      <c r="AA172" s="898"/>
      <c r="AB172" s="899" t="e">
        <v>#N/A</v>
      </c>
      <c r="AC172" s="868"/>
      <c r="AD172" s="898"/>
    </row>
    <row r="173" spans="1:30" ht="15.75" hidden="1" customHeight="1">
      <c r="A173" s="857">
        <v>14</v>
      </c>
      <c r="B173" s="857" t="s">
        <v>924</v>
      </c>
      <c r="C173" s="898">
        <v>13</v>
      </c>
      <c r="D173" s="898" t="s">
        <v>1155</v>
      </c>
      <c r="E173" s="898" t="s">
        <v>1712</v>
      </c>
      <c r="F173" s="898">
        <v>14</v>
      </c>
      <c r="G173" s="898" t="s">
        <v>2302</v>
      </c>
      <c r="H173" s="708" t="s">
        <v>691</v>
      </c>
      <c r="I173" s="856">
        <v>801695</v>
      </c>
      <c r="J173" s="856">
        <v>0</v>
      </c>
      <c r="K173" s="856">
        <v>0</v>
      </c>
      <c r="L173" s="856">
        <v>0</v>
      </c>
      <c r="M173" s="856">
        <v>0</v>
      </c>
      <c r="N173" s="856">
        <v>0</v>
      </c>
      <c r="O173" s="856">
        <v>801695</v>
      </c>
      <c r="P173" s="856">
        <v>13393.354310000001</v>
      </c>
      <c r="Q173" s="856">
        <v>69199.666806499998</v>
      </c>
      <c r="R173" s="899">
        <v>0.11141288000000001</v>
      </c>
      <c r="S173" s="899">
        <v>0.10926971122384754</v>
      </c>
      <c r="T173" s="899">
        <v>6.67456207539629</v>
      </c>
      <c r="U173" s="898"/>
      <c r="V173" s="856" t="e">
        <v>#N/A</v>
      </c>
      <c r="W173" s="898"/>
      <c r="X173" s="899">
        <v>0</v>
      </c>
      <c r="Y173" s="898"/>
      <c r="Z173" s="898"/>
      <c r="AA173" s="898"/>
      <c r="AB173" s="899" t="e">
        <v>#N/A</v>
      </c>
      <c r="AC173" s="868"/>
      <c r="AD173" s="898"/>
    </row>
    <row r="174" spans="1:30" ht="15.75" hidden="1" customHeight="1">
      <c r="A174" s="857">
        <v>14</v>
      </c>
      <c r="B174" s="857" t="s">
        <v>924</v>
      </c>
      <c r="C174" s="898">
        <v>14</v>
      </c>
      <c r="D174" s="898" t="s">
        <v>1154</v>
      </c>
      <c r="E174" s="898" t="s">
        <v>1711</v>
      </c>
      <c r="F174" s="898">
        <v>14</v>
      </c>
      <c r="G174" s="898" t="s">
        <v>2302</v>
      </c>
      <c r="H174" s="708" t="s">
        <v>690</v>
      </c>
      <c r="I174" s="856">
        <v>1789910</v>
      </c>
      <c r="J174" s="856">
        <v>0</v>
      </c>
      <c r="K174" s="856">
        <v>0</v>
      </c>
      <c r="L174" s="856">
        <v>0</v>
      </c>
      <c r="M174" s="856">
        <v>0</v>
      </c>
      <c r="N174" s="856">
        <v>0</v>
      </c>
      <c r="O174" s="856">
        <v>1789910</v>
      </c>
      <c r="P174" s="856">
        <v>0</v>
      </c>
      <c r="Q174" s="856">
        <v>105246.708</v>
      </c>
      <c r="R174" s="899">
        <v>0.16944935999999999</v>
      </c>
      <c r="S174" s="899">
        <v>0.16618977982333827</v>
      </c>
      <c r="T174" s="899">
        <v>8.4754342102770899</v>
      </c>
      <c r="U174" s="898"/>
      <c r="V174" s="856">
        <v>32558994.960000001</v>
      </c>
      <c r="W174" s="898"/>
      <c r="X174" s="899">
        <v>0</v>
      </c>
      <c r="Y174" s="898"/>
      <c r="Z174" s="898"/>
      <c r="AA174" s="898"/>
      <c r="AB174" s="899" t="s">
        <v>1954</v>
      </c>
      <c r="AC174" s="868"/>
      <c r="AD174" s="898"/>
    </row>
    <row r="175" spans="1:30" ht="15.75" hidden="1" customHeight="1">
      <c r="A175" s="857">
        <v>14</v>
      </c>
      <c r="B175" s="857" t="s">
        <v>924</v>
      </c>
      <c r="C175" s="898">
        <v>15</v>
      </c>
      <c r="D175" s="898" t="s">
        <v>1148</v>
      </c>
      <c r="E175" s="898" t="s">
        <v>1707</v>
      </c>
      <c r="F175" s="898">
        <v>14</v>
      </c>
      <c r="G175" s="898" t="s">
        <v>2302</v>
      </c>
      <c r="H175" s="708" t="s">
        <v>688</v>
      </c>
      <c r="I175" s="856">
        <v>340700</v>
      </c>
      <c r="J175" s="856">
        <v>0</v>
      </c>
      <c r="K175" s="856">
        <v>0</v>
      </c>
      <c r="L175" s="856">
        <v>0</v>
      </c>
      <c r="M175" s="856">
        <v>0</v>
      </c>
      <c r="N175" s="856">
        <v>0</v>
      </c>
      <c r="O175" s="856">
        <v>340700</v>
      </c>
      <c r="P175" s="856">
        <v>0</v>
      </c>
      <c r="Q175" s="856">
        <v>1069.798</v>
      </c>
      <c r="R175" s="899">
        <v>1.7224E-3</v>
      </c>
      <c r="S175" s="899">
        <v>1.6892641817874974E-3</v>
      </c>
      <c r="T175" s="899">
        <v>1.5272547964855601</v>
      </c>
      <c r="U175" s="898"/>
      <c r="V175" s="856" t="e">
        <v>#N/A</v>
      </c>
      <c r="W175" s="898"/>
      <c r="X175" s="899">
        <v>0</v>
      </c>
      <c r="Y175" s="898"/>
      <c r="Z175" s="898"/>
      <c r="AA175" s="898"/>
      <c r="AB175" s="899" t="e">
        <v>#N/A</v>
      </c>
      <c r="AC175" s="868"/>
      <c r="AD175" s="898"/>
    </row>
    <row r="176" spans="1:30" ht="15.75" hidden="1" customHeight="1">
      <c r="A176" s="857">
        <v>14</v>
      </c>
      <c r="B176" s="857" t="s">
        <v>924</v>
      </c>
      <c r="C176" s="898">
        <v>16</v>
      </c>
      <c r="D176" s="898" t="s">
        <v>1149</v>
      </c>
      <c r="E176" s="898" t="s">
        <v>1708</v>
      </c>
      <c r="F176" s="898">
        <v>14</v>
      </c>
      <c r="G176" s="898" t="s">
        <v>2302</v>
      </c>
      <c r="H176" s="708" t="s">
        <v>1150</v>
      </c>
      <c r="I176" s="856">
        <v>8761</v>
      </c>
      <c r="J176" s="856">
        <v>0</v>
      </c>
      <c r="K176" s="856">
        <v>0</v>
      </c>
      <c r="L176" s="856">
        <v>0</v>
      </c>
      <c r="M176" s="856">
        <v>0</v>
      </c>
      <c r="N176" s="856">
        <v>0</v>
      </c>
      <c r="O176" s="856">
        <v>8761</v>
      </c>
      <c r="P176" s="856">
        <v>0</v>
      </c>
      <c r="Q176" s="856">
        <v>0</v>
      </c>
      <c r="R176" s="899">
        <v>0</v>
      </c>
      <c r="S176" s="899">
        <v>0</v>
      </c>
      <c r="T176" s="899">
        <v>0.78111626248216803</v>
      </c>
      <c r="U176" s="898"/>
      <c r="V176" s="856" t="e">
        <v>#N/A</v>
      </c>
      <c r="W176" s="898"/>
      <c r="X176" s="899">
        <v>0</v>
      </c>
      <c r="Y176" s="898"/>
      <c r="Z176" s="898"/>
      <c r="AA176" s="898"/>
      <c r="AB176" s="899" t="e">
        <v>#N/A</v>
      </c>
      <c r="AC176" s="868" t="s">
        <v>2226</v>
      </c>
      <c r="AD176" s="898"/>
    </row>
    <row r="177" spans="1:30" ht="15.75" hidden="1" customHeight="1">
      <c r="A177" s="857">
        <v>14</v>
      </c>
      <c r="B177" s="857" t="s">
        <v>924</v>
      </c>
      <c r="C177" s="898">
        <v>17</v>
      </c>
      <c r="D177" s="898" t="s">
        <v>1151</v>
      </c>
      <c r="E177" s="898" t="s">
        <v>1709</v>
      </c>
      <c r="F177" s="898">
        <v>14</v>
      </c>
      <c r="G177" s="898" t="s">
        <v>2302</v>
      </c>
      <c r="H177" s="708" t="s">
        <v>1152</v>
      </c>
      <c r="I177" s="856">
        <v>198</v>
      </c>
      <c r="J177" s="856">
        <v>0</v>
      </c>
      <c r="K177" s="856">
        <v>0</v>
      </c>
      <c r="L177" s="856">
        <v>0</v>
      </c>
      <c r="M177" s="856">
        <v>0</v>
      </c>
      <c r="N177" s="856">
        <v>0</v>
      </c>
      <c r="O177" s="856">
        <v>198</v>
      </c>
      <c r="P177" s="856">
        <v>0</v>
      </c>
      <c r="Q177" s="856">
        <v>0</v>
      </c>
      <c r="R177" s="899">
        <v>0</v>
      </c>
      <c r="S177" s="899">
        <v>0</v>
      </c>
      <c r="T177" s="899">
        <v>0.39600000000000002</v>
      </c>
      <c r="U177" s="898"/>
      <c r="V177" s="856">
        <v>136128.46</v>
      </c>
      <c r="W177" s="898"/>
      <c r="X177" s="899">
        <v>0</v>
      </c>
      <c r="Y177" s="898"/>
      <c r="Z177" s="898"/>
      <c r="AA177" s="898"/>
      <c r="AB177" s="899" t="s">
        <v>1954</v>
      </c>
      <c r="AC177" s="868" t="s">
        <v>2226</v>
      </c>
      <c r="AD177" s="898"/>
    </row>
    <row r="178" spans="1:30" ht="15.75" hidden="1" customHeight="1">
      <c r="C178" s="898"/>
      <c r="D178" s="898"/>
      <c r="E178" s="898"/>
      <c r="F178" s="898"/>
      <c r="G178" s="701" t="s">
        <v>2241</v>
      </c>
      <c r="H178" s="710"/>
      <c r="I178" s="492">
        <v>33785076</v>
      </c>
      <c r="J178" s="492">
        <v>0</v>
      </c>
      <c r="K178" s="492">
        <v>0</v>
      </c>
      <c r="L178" s="492">
        <v>0</v>
      </c>
      <c r="M178" s="900">
        <v>0</v>
      </c>
      <c r="N178" s="492">
        <v>726500</v>
      </c>
      <c r="O178" s="492">
        <v>33058576</v>
      </c>
      <c r="P178" s="492">
        <v>121128.22702229999</v>
      </c>
      <c r="Q178" s="492">
        <v>1414372.8636436998</v>
      </c>
      <c r="R178" s="493">
        <v>2.2771692799999994</v>
      </c>
      <c r="S178" s="493">
        <v>2.2333650074551592</v>
      </c>
      <c r="T178" s="626"/>
      <c r="U178" s="898"/>
      <c r="V178" s="856" t="e">
        <v>#N/A</v>
      </c>
      <c r="W178" s="898">
        <v>0</v>
      </c>
      <c r="X178" s="899">
        <v>0</v>
      </c>
      <c r="Y178" s="898">
        <v>0</v>
      </c>
      <c r="Z178" s="898">
        <v>0</v>
      </c>
      <c r="AA178" s="898">
        <v>0</v>
      </c>
      <c r="AB178" s="899" t="e">
        <v>#N/A</v>
      </c>
      <c r="AC178" s="868">
        <v>0</v>
      </c>
      <c r="AD178" s="898">
        <v>0</v>
      </c>
    </row>
    <row r="179" spans="1:30" ht="15.75" hidden="1" customHeight="1">
      <c r="C179" s="898"/>
      <c r="D179" s="898"/>
      <c r="E179" s="898"/>
      <c r="F179" s="898"/>
      <c r="G179" s="701"/>
      <c r="H179" s="891" t="s">
        <v>2179</v>
      </c>
      <c r="I179" s="625"/>
      <c r="J179" s="625"/>
      <c r="K179" s="625"/>
      <c r="L179" s="625"/>
      <c r="M179" s="856"/>
      <c r="N179" s="625"/>
      <c r="O179" s="625"/>
      <c r="P179" s="625"/>
      <c r="Q179" s="625"/>
      <c r="R179" s="626"/>
      <c r="S179" s="626"/>
      <c r="T179" s="626"/>
      <c r="U179" s="898"/>
      <c r="V179" s="856"/>
      <c r="W179" s="898"/>
      <c r="X179" s="899"/>
      <c r="Y179" s="898"/>
      <c r="Z179" s="898"/>
      <c r="AA179" s="898"/>
      <c r="AB179" s="899"/>
      <c r="AC179" s="868"/>
      <c r="AD179" s="898"/>
    </row>
    <row r="180" spans="1:30" ht="15.75" hidden="1" customHeight="1">
      <c r="A180" s="857">
        <v>6</v>
      </c>
      <c r="B180" s="857" t="s">
        <v>899</v>
      </c>
      <c r="C180" s="898">
        <v>18</v>
      </c>
      <c r="D180" s="898" t="s">
        <v>1068</v>
      </c>
      <c r="E180" s="898" t="s">
        <v>1642</v>
      </c>
      <c r="F180" s="898">
        <v>15</v>
      </c>
      <c r="G180" s="898" t="s">
        <v>2179</v>
      </c>
      <c r="H180" s="708" t="s">
        <v>631</v>
      </c>
      <c r="I180" s="856">
        <v>66956</v>
      </c>
      <c r="J180" s="856">
        <v>0</v>
      </c>
      <c r="K180" s="856">
        <v>0</v>
      </c>
      <c r="L180" s="856">
        <v>0</v>
      </c>
      <c r="M180" s="856">
        <v>0</v>
      </c>
      <c r="N180" s="856">
        <v>0</v>
      </c>
      <c r="O180" s="856">
        <v>66956</v>
      </c>
      <c r="P180" s="856">
        <v>2457.0147148000001</v>
      </c>
      <c r="Q180" s="856">
        <v>11705.24792</v>
      </c>
      <c r="R180" s="899">
        <v>1.8845689999999998E-2</v>
      </c>
      <c r="S180" s="899">
        <v>1.8483167897302671E-2</v>
      </c>
      <c r="T180" s="899">
        <v>5.8465367067606799E-2</v>
      </c>
      <c r="U180" s="898"/>
      <c r="V180" s="856">
        <v>14885886.42</v>
      </c>
      <c r="W180" s="898"/>
      <c r="X180" s="899">
        <v>0</v>
      </c>
      <c r="Y180" s="898"/>
      <c r="Z180" s="898"/>
      <c r="AA180" s="898"/>
      <c r="AB180" s="899" t="s">
        <v>1954</v>
      </c>
      <c r="AC180" s="868"/>
      <c r="AD180" s="898"/>
    </row>
    <row r="181" spans="1:30" ht="15.75" hidden="1" customHeight="1">
      <c r="A181" s="857">
        <v>6</v>
      </c>
      <c r="B181" s="857" t="s">
        <v>899</v>
      </c>
      <c r="C181" s="898">
        <v>19</v>
      </c>
      <c r="D181" s="901" t="s">
        <v>1644</v>
      </c>
      <c r="E181" s="898" t="s">
        <v>1645</v>
      </c>
      <c r="F181" s="898">
        <v>15</v>
      </c>
      <c r="G181" s="898" t="s">
        <v>2179</v>
      </c>
      <c r="H181" s="708" t="s">
        <v>1646</v>
      </c>
      <c r="I181" s="856">
        <v>447020</v>
      </c>
      <c r="J181" s="856">
        <v>0</v>
      </c>
      <c r="K181" s="856">
        <v>0</v>
      </c>
      <c r="L181" s="856">
        <v>0</v>
      </c>
      <c r="M181" s="856">
        <v>0</v>
      </c>
      <c r="N181" s="856">
        <v>0</v>
      </c>
      <c r="O181" s="856">
        <v>447020</v>
      </c>
      <c r="P181" s="856">
        <v>5223.0528408</v>
      </c>
      <c r="Q181" s="856">
        <v>64817.9</v>
      </c>
      <c r="R181" s="899">
        <v>0.10435815</v>
      </c>
      <c r="S181" s="899">
        <v>0.10235068378206337</v>
      </c>
      <c r="T181" s="899">
        <v>7.7154237191890906E-2</v>
      </c>
      <c r="U181" s="898"/>
      <c r="V181" s="856">
        <v>81695186.930000007</v>
      </c>
      <c r="W181" s="898"/>
      <c r="X181" s="899">
        <v>0</v>
      </c>
      <c r="Y181" s="898"/>
      <c r="Z181" s="898"/>
      <c r="AA181" s="898"/>
      <c r="AB181" s="899" t="s">
        <v>1954</v>
      </c>
      <c r="AC181" s="868"/>
      <c r="AD181" s="898"/>
    </row>
    <row r="182" spans="1:30" ht="15.75" hidden="1" customHeight="1">
      <c r="A182" s="857">
        <v>6</v>
      </c>
      <c r="B182" s="857" t="s">
        <v>899</v>
      </c>
      <c r="C182" s="898">
        <v>20</v>
      </c>
      <c r="D182" s="898" t="s">
        <v>900</v>
      </c>
      <c r="E182" s="898" t="s">
        <v>1648</v>
      </c>
      <c r="F182" s="898">
        <v>15</v>
      </c>
      <c r="G182" s="898" t="s">
        <v>2179</v>
      </c>
      <c r="H182" s="708" t="s">
        <v>634</v>
      </c>
      <c r="I182" s="856">
        <v>14521858</v>
      </c>
      <c r="J182" s="856">
        <v>0</v>
      </c>
      <c r="K182" s="856">
        <v>0</v>
      </c>
      <c r="L182" s="856">
        <v>0</v>
      </c>
      <c r="M182" s="856">
        <v>0</v>
      </c>
      <c r="N182" s="856">
        <v>1718500</v>
      </c>
      <c r="O182" s="856">
        <v>12803358</v>
      </c>
      <c r="P182" s="856">
        <v>187529.05052230001</v>
      </c>
      <c r="Q182" s="856">
        <v>1103905.52676</v>
      </c>
      <c r="R182" s="899">
        <v>1.77731051</v>
      </c>
      <c r="S182" s="899">
        <v>1.7431216607555142</v>
      </c>
      <c r="T182" s="899">
        <v>7.2486102453747003</v>
      </c>
      <c r="U182" s="898"/>
      <c r="V182" s="856">
        <v>342278510.74000001</v>
      </c>
      <c r="W182" s="898"/>
      <c r="X182" s="899">
        <v>0</v>
      </c>
      <c r="Y182" s="898"/>
      <c r="Z182" s="898"/>
      <c r="AA182" s="898"/>
      <c r="AB182" s="899" t="s">
        <v>1954</v>
      </c>
      <c r="AC182" s="868"/>
      <c r="AD182" s="898"/>
    </row>
    <row r="183" spans="1:30" ht="15.75" hidden="1" customHeight="1">
      <c r="A183" s="857">
        <v>6</v>
      </c>
      <c r="B183" s="857" t="s">
        <v>899</v>
      </c>
      <c r="C183" s="898">
        <v>21</v>
      </c>
      <c r="D183" s="898" t="s">
        <v>901</v>
      </c>
      <c r="E183" s="898" t="s">
        <v>1544</v>
      </c>
      <c r="F183" s="898">
        <v>15</v>
      </c>
      <c r="G183" s="898" t="s">
        <v>2179</v>
      </c>
      <c r="H183" s="708" t="s">
        <v>902</v>
      </c>
      <c r="I183" s="856">
        <v>2063181</v>
      </c>
      <c r="J183" s="856">
        <v>0</v>
      </c>
      <c r="K183" s="856">
        <v>0</v>
      </c>
      <c r="L183" s="856">
        <v>0</v>
      </c>
      <c r="M183" s="856">
        <v>0</v>
      </c>
      <c r="N183" s="856">
        <v>200000</v>
      </c>
      <c r="O183" s="856">
        <v>1863181</v>
      </c>
      <c r="P183" s="856">
        <v>60715.866730899994</v>
      </c>
      <c r="Q183" s="856">
        <v>255293.06062</v>
      </c>
      <c r="R183" s="899">
        <v>0.41102706</v>
      </c>
      <c r="S183" s="899">
        <v>0.40312042382231994</v>
      </c>
      <c r="T183" s="899">
        <v>0.42526815197054801</v>
      </c>
      <c r="U183" s="898"/>
      <c r="V183" s="856">
        <v>57463341.229999997</v>
      </c>
      <c r="W183" s="898"/>
      <c r="X183" s="899">
        <v>0</v>
      </c>
      <c r="Y183" s="898"/>
      <c r="Z183" s="898"/>
      <c r="AA183" s="898"/>
      <c r="AB183" s="899" t="s">
        <v>1954</v>
      </c>
      <c r="AC183" s="868"/>
      <c r="AD183" s="898"/>
    </row>
    <row r="184" spans="1:30" ht="15.75" hidden="1" customHeight="1">
      <c r="A184" s="857">
        <v>6</v>
      </c>
      <c r="B184" s="857" t="s">
        <v>899</v>
      </c>
      <c r="C184" s="898">
        <v>22</v>
      </c>
      <c r="D184" s="898" t="s">
        <v>1072</v>
      </c>
      <c r="E184" s="898" t="s">
        <v>1545</v>
      </c>
      <c r="F184" s="898">
        <v>15</v>
      </c>
      <c r="G184" s="898" t="s">
        <v>2179</v>
      </c>
      <c r="H184" s="708" t="s">
        <v>636</v>
      </c>
      <c r="I184" s="856">
        <v>2771867</v>
      </c>
      <c r="J184" s="856">
        <v>440000</v>
      </c>
      <c r="K184" s="856">
        <v>0</v>
      </c>
      <c r="L184" s="856">
        <v>0</v>
      </c>
      <c r="M184" s="856">
        <v>0</v>
      </c>
      <c r="N184" s="856">
        <v>0</v>
      </c>
      <c r="O184" s="856">
        <v>3211867</v>
      </c>
      <c r="P184" s="856">
        <v>82064.138451799998</v>
      </c>
      <c r="Q184" s="856">
        <v>107533.30716</v>
      </c>
      <c r="R184" s="899">
        <v>0.17313083000000001</v>
      </c>
      <c r="S184" s="899">
        <v>0.16980043347860158</v>
      </c>
      <c r="T184" s="899">
        <v>0.24129132867328201</v>
      </c>
      <c r="U184" s="898"/>
      <c r="V184" s="856">
        <v>4064066.6</v>
      </c>
      <c r="W184" s="898"/>
      <c r="X184" s="899">
        <v>0</v>
      </c>
      <c r="Y184" s="898"/>
      <c r="Z184" s="898"/>
      <c r="AA184" s="898"/>
      <c r="AB184" s="899" t="s">
        <v>1954</v>
      </c>
      <c r="AC184" s="906"/>
      <c r="AD184" s="898"/>
    </row>
    <row r="185" spans="1:30" ht="15.75" hidden="1" customHeight="1">
      <c r="A185" s="857">
        <v>6</v>
      </c>
      <c r="B185" s="857" t="s">
        <v>899</v>
      </c>
      <c r="C185" s="898">
        <v>23</v>
      </c>
      <c r="D185" s="898" t="s">
        <v>1073</v>
      </c>
      <c r="E185" s="898" t="s">
        <v>1653</v>
      </c>
      <c r="F185" s="898">
        <v>15</v>
      </c>
      <c r="G185" s="898" t="s">
        <v>2179</v>
      </c>
      <c r="H185" s="708" t="s">
        <v>637</v>
      </c>
      <c r="I185" s="856">
        <v>1161655</v>
      </c>
      <c r="J185" s="856">
        <v>0</v>
      </c>
      <c r="K185" s="856">
        <v>0</v>
      </c>
      <c r="L185" s="856">
        <v>0</v>
      </c>
      <c r="M185" s="856">
        <v>0</v>
      </c>
      <c r="N185" s="856">
        <v>0</v>
      </c>
      <c r="O185" s="856">
        <v>1161655</v>
      </c>
      <c r="P185" s="856">
        <v>4530.4546682999999</v>
      </c>
      <c r="Q185" s="856">
        <v>92758.151750000005</v>
      </c>
      <c r="R185" s="899">
        <v>0.14934252000000001</v>
      </c>
      <c r="S185" s="899">
        <v>0.14646972916390222</v>
      </c>
      <c r="T185" s="899">
        <v>2.3158991228070098</v>
      </c>
      <c r="U185" s="898"/>
      <c r="V185" s="856">
        <v>50813392.350000001</v>
      </c>
      <c r="W185" s="898"/>
      <c r="X185" s="899">
        <v>0</v>
      </c>
      <c r="Y185" s="898"/>
      <c r="Z185" s="898"/>
      <c r="AA185" s="898"/>
      <c r="AB185" s="899" t="s">
        <v>1954</v>
      </c>
      <c r="AC185" s="868"/>
      <c r="AD185" s="898"/>
    </row>
    <row r="186" spans="1:30" ht="15.75" hidden="1" customHeight="1">
      <c r="A186" s="857">
        <v>6</v>
      </c>
      <c r="B186" s="857" t="s">
        <v>899</v>
      </c>
      <c r="C186" s="898">
        <v>24</v>
      </c>
      <c r="D186" s="901" t="s">
        <v>1074</v>
      </c>
      <c r="E186" s="898" t="s">
        <v>1654</v>
      </c>
      <c r="F186" s="898">
        <v>15</v>
      </c>
      <c r="G186" s="898" t="s">
        <v>2179</v>
      </c>
      <c r="H186" s="708" t="s">
        <v>638</v>
      </c>
      <c r="I186" s="856">
        <v>102600</v>
      </c>
      <c r="J186" s="856">
        <v>0</v>
      </c>
      <c r="K186" s="856">
        <v>0</v>
      </c>
      <c r="L186" s="856">
        <v>0</v>
      </c>
      <c r="M186" s="856">
        <v>0</v>
      </c>
      <c r="N186" s="856">
        <v>6100</v>
      </c>
      <c r="O186" s="856">
        <v>96500</v>
      </c>
      <c r="P186" s="856">
        <v>7614.8159937</v>
      </c>
      <c r="Q186" s="856">
        <v>18427.64</v>
      </c>
      <c r="R186" s="899">
        <v>2.9668880000000002E-2</v>
      </c>
      <c r="S186" s="899">
        <v>2.9098158911191229E-2</v>
      </c>
      <c r="T186" s="899">
        <v>6.24560704064369E-2</v>
      </c>
      <c r="U186" s="898"/>
      <c r="V186" s="856">
        <v>1219218.3999999999</v>
      </c>
      <c r="W186" s="898"/>
      <c r="X186" s="899">
        <v>0</v>
      </c>
      <c r="Y186" s="898"/>
      <c r="Z186" s="898"/>
      <c r="AA186" s="898"/>
      <c r="AB186" s="899" t="s">
        <v>1954</v>
      </c>
      <c r="AC186" s="868"/>
      <c r="AD186" s="898"/>
    </row>
    <row r="187" spans="1:30" ht="15.75" hidden="1" customHeight="1">
      <c r="A187" s="857">
        <v>6</v>
      </c>
      <c r="B187" s="857" t="s">
        <v>899</v>
      </c>
      <c r="C187" s="898">
        <v>25</v>
      </c>
      <c r="D187" s="898" t="s">
        <v>2242</v>
      </c>
      <c r="E187" s="898" t="s">
        <v>1655</v>
      </c>
      <c r="F187" s="898">
        <v>15</v>
      </c>
      <c r="G187" s="898" t="s">
        <v>2179</v>
      </c>
      <c r="H187" s="708" t="s">
        <v>2243</v>
      </c>
      <c r="I187" s="856">
        <v>5126952</v>
      </c>
      <c r="J187" s="856">
        <v>0</v>
      </c>
      <c r="K187" s="856">
        <v>0</v>
      </c>
      <c r="L187" s="856">
        <v>0</v>
      </c>
      <c r="M187" s="856">
        <v>0</v>
      </c>
      <c r="N187" s="856">
        <v>0</v>
      </c>
      <c r="O187" s="856">
        <v>5126952</v>
      </c>
      <c r="P187" s="856">
        <v>9638.6698745000012</v>
      </c>
      <c r="Q187" s="856">
        <v>92797.831200000001</v>
      </c>
      <c r="R187" s="899">
        <v>0.14940640999999999</v>
      </c>
      <c r="S187" s="899">
        <v>0.14653238498643884</v>
      </c>
      <c r="T187" s="899">
        <v>0.39058191307699802</v>
      </c>
      <c r="U187" s="898"/>
      <c r="V187" s="856" t="e">
        <v>#N/A</v>
      </c>
      <c r="W187" s="898"/>
      <c r="X187" s="899">
        <v>0</v>
      </c>
      <c r="Y187" s="898"/>
      <c r="Z187" s="898"/>
      <c r="AA187" s="898"/>
      <c r="AB187" s="899" t="e">
        <v>#N/A</v>
      </c>
      <c r="AC187" s="868"/>
      <c r="AD187" s="898"/>
    </row>
    <row r="188" spans="1:30" ht="15.75" hidden="1" customHeight="1">
      <c r="A188" s="857">
        <v>6</v>
      </c>
      <c r="B188" s="857" t="s">
        <v>899</v>
      </c>
      <c r="C188" s="898">
        <v>26</v>
      </c>
      <c r="D188" s="898" t="s">
        <v>903</v>
      </c>
      <c r="E188" s="898" t="s">
        <v>1547</v>
      </c>
      <c r="F188" s="898">
        <v>15</v>
      </c>
      <c r="G188" s="898" t="s">
        <v>2179</v>
      </c>
      <c r="H188" s="708" t="s">
        <v>640</v>
      </c>
      <c r="I188" s="856">
        <v>1688235</v>
      </c>
      <c r="J188" s="856">
        <v>0</v>
      </c>
      <c r="K188" s="856">
        <v>0</v>
      </c>
      <c r="L188" s="856">
        <v>0</v>
      </c>
      <c r="M188" s="856">
        <v>0</v>
      </c>
      <c r="N188" s="856">
        <v>25000</v>
      </c>
      <c r="O188" s="856">
        <v>1663235</v>
      </c>
      <c r="P188" s="856">
        <v>144600.32779800001</v>
      </c>
      <c r="Q188" s="856">
        <v>876025.87450000003</v>
      </c>
      <c r="R188" s="899">
        <v>1.4104196</v>
      </c>
      <c r="S188" s="899">
        <v>1.3832883704324737</v>
      </c>
      <c r="T188" s="899">
        <v>0.51433629686895999</v>
      </c>
      <c r="U188" s="898"/>
      <c r="V188" s="856">
        <v>183811303.18000001</v>
      </c>
      <c r="W188" s="898"/>
      <c r="X188" s="899">
        <v>0</v>
      </c>
      <c r="Y188" s="898"/>
      <c r="Z188" s="898"/>
      <c r="AA188" s="898"/>
      <c r="AB188" s="899" t="s">
        <v>1954</v>
      </c>
      <c r="AC188" s="868"/>
      <c r="AD188" s="898"/>
    </row>
    <row r="189" spans="1:30" ht="15.75" hidden="1" customHeight="1">
      <c r="A189" s="857">
        <v>6</v>
      </c>
      <c r="B189" s="857" t="s">
        <v>899</v>
      </c>
      <c r="C189" s="898">
        <v>27</v>
      </c>
      <c r="D189" s="898" t="s">
        <v>904</v>
      </c>
      <c r="E189" s="898" t="s">
        <v>1656</v>
      </c>
      <c r="F189" s="898">
        <v>15</v>
      </c>
      <c r="G189" s="898" t="s">
        <v>2179</v>
      </c>
      <c r="H189" s="708" t="s">
        <v>641</v>
      </c>
      <c r="I189" s="856">
        <v>249746</v>
      </c>
      <c r="J189" s="856">
        <v>0</v>
      </c>
      <c r="K189" s="856">
        <v>0</v>
      </c>
      <c r="L189" s="856">
        <v>0</v>
      </c>
      <c r="M189" s="856">
        <v>0</v>
      </c>
      <c r="N189" s="856">
        <v>0</v>
      </c>
      <c r="O189" s="856">
        <v>249746</v>
      </c>
      <c r="P189" s="856">
        <v>577.62362719999999</v>
      </c>
      <c r="Q189" s="856">
        <v>17117.590840000001</v>
      </c>
      <c r="R189" s="899">
        <v>2.7559670000000001E-2</v>
      </c>
      <c r="S189" s="899">
        <v>2.7029526213832668E-2</v>
      </c>
      <c r="T189" s="899">
        <v>4.7324229123806502E-2</v>
      </c>
      <c r="U189" s="898"/>
      <c r="V189" s="856">
        <v>45961101.600000001</v>
      </c>
      <c r="W189" s="898"/>
      <c r="X189" s="899">
        <v>0</v>
      </c>
      <c r="Y189" s="898"/>
      <c r="Z189" s="898"/>
      <c r="AA189" s="898"/>
      <c r="AB189" s="899" t="s">
        <v>1954</v>
      </c>
      <c r="AC189" s="868"/>
      <c r="AD189" s="898"/>
    </row>
    <row r="190" spans="1:30" ht="15.75" hidden="1" customHeight="1">
      <c r="A190" s="857">
        <v>6</v>
      </c>
      <c r="B190" s="857" t="s">
        <v>899</v>
      </c>
      <c r="C190" s="898">
        <v>28</v>
      </c>
      <c r="D190" s="898" t="s">
        <v>1076</v>
      </c>
      <c r="E190" s="898" t="s">
        <v>1657</v>
      </c>
      <c r="F190" s="898">
        <v>15</v>
      </c>
      <c r="G190" s="898" t="s">
        <v>2179</v>
      </c>
      <c r="H190" s="708" t="s">
        <v>642</v>
      </c>
      <c r="I190" s="856">
        <v>429444</v>
      </c>
      <c r="J190" s="856">
        <v>0</v>
      </c>
      <c r="K190" s="856">
        <v>0</v>
      </c>
      <c r="L190" s="856">
        <v>0</v>
      </c>
      <c r="M190" s="856">
        <v>0</v>
      </c>
      <c r="N190" s="856">
        <v>0</v>
      </c>
      <c r="O190" s="856">
        <v>429444</v>
      </c>
      <c r="P190" s="856">
        <v>1417.1652801</v>
      </c>
      <c r="Q190" s="856">
        <v>37249.972560000002</v>
      </c>
      <c r="R190" s="899">
        <v>5.9973220000000001E-2</v>
      </c>
      <c r="S190" s="899">
        <v>5.881955698007954E-2</v>
      </c>
      <c r="T190" s="899">
        <v>0.18905844979150199</v>
      </c>
      <c r="U190" s="898"/>
      <c r="V190" s="856">
        <v>27894473.850000001</v>
      </c>
      <c r="W190" s="898"/>
      <c r="X190" s="899">
        <v>0</v>
      </c>
      <c r="Y190" s="898"/>
      <c r="Z190" s="898"/>
      <c r="AA190" s="898"/>
      <c r="AB190" s="899" t="s">
        <v>1954</v>
      </c>
      <c r="AC190" s="868"/>
      <c r="AD190" s="898"/>
    </row>
    <row r="191" spans="1:30" ht="15.75" hidden="1" customHeight="1">
      <c r="A191" s="857">
        <v>6</v>
      </c>
      <c r="B191" s="857" t="s">
        <v>899</v>
      </c>
      <c r="C191" s="898">
        <v>29</v>
      </c>
      <c r="D191" s="898" t="s">
        <v>1082</v>
      </c>
      <c r="E191" s="898" t="s">
        <v>1660</v>
      </c>
      <c r="F191" s="898">
        <v>15</v>
      </c>
      <c r="G191" s="898" t="s">
        <v>2179</v>
      </c>
      <c r="H191" s="708" t="s">
        <v>644</v>
      </c>
      <c r="I191" s="856">
        <v>3186580</v>
      </c>
      <c r="J191" s="856">
        <v>0</v>
      </c>
      <c r="K191" s="856">
        <v>0</v>
      </c>
      <c r="L191" s="856">
        <v>0</v>
      </c>
      <c r="M191" s="856">
        <v>0</v>
      </c>
      <c r="N191" s="856">
        <v>21000</v>
      </c>
      <c r="O191" s="856">
        <v>3165580</v>
      </c>
      <c r="P191" s="856">
        <v>56681.994239699998</v>
      </c>
      <c r="Q191" s="856">
        <v>89554.258199999997</v>
      </c>
      <c r="R191" s="899">
        <v>0.14418418999999999</v>
      </c>
      <c r="S191" s="899">
        <v>0.14141062210231209</v>
      </c>
      <c r="T191" s="899">
        <v>3.17453218074971</v>
      </c>
      <c r="U191" s="898"/>
      <c r="V191" s="856" t="e">
        <v>#N/A</v>
      </c>
      <c r="W191" s="898"/>
      <c r="X191" s="899">
        <v>0</v>
      </c>
      <c r="Y191" s="898"/>
      <c r="Z191" s="898"/>
      <c r="AA191" s="898"/>
      <c r="AB191" s="899" t="e">
        <v>#N/A</v>
      </c>
      <c r="AC191" s="868"/>
      <c r="AD191" s="898"/>
    </row>
    <row r="192" spans="1:30" ht="15.75" hidden="1" customHeight="1">
      <c r="A192" s="857">
        <v>6</v>
      </c>
      <c r="B192" s="857" t="s">
        <v>899</v>
      </c>
      <c r="C192" s="898">
        <v>30</v>
      </c>
      <c r="D192" s="898" t="s">
        <v>1083</v>
      </c>
      <c r="E192" s="898" t="s">
        <v>1661</v>
      </c>
      <c r="F192" s="898">
        <v>15</v>
      </c>
      <c r="G192" s="898" t="s">
        <v>2179</v>
      </c>
      <c r="H192" s="708" t="s">
        <v>645</v>
      </c>
      <c r="I192" s="856">
        <v>486248</v>
      </c>
      <c r="J192" s="856">
        <v>0</v>
      </c>
      <c r="K192" s="856">
        <v>0</v>
      </c>
      <c r="L192" s="856">
        <v>0</v>
      </c>
      <c r="M192" s="856">
        <v>0</v>
      </c>
      <c r="N192" s="856">
        <v>0</v>
      </c>
      <c r="O192" s="856">
        <v>486248</v>
      </c>
      <c r="P192" s="856">
        <v>0</v>
      </c>
      <c r="Q192" s="856">
        <v>213.94911999999999</v>
      </c>
      <c r="R192" s="899">
        <v>3.4445999999999999E-4</v>
      </c>
      <c r="S192" s="899">
        <v>3.3783628791692923E-4</v>
      </c>
      <c r="T192" s="899">
        <v>0.11365223092358399</v>
      </c>
      <c r="U192" s="898"/>
      <c r="V192" s="856">
        <v>40697309.890000001</v>
      </c>
      <c r="W192" s="898"/>
      <c r="X192" s="899">
        <v>0</v>
      </c>
      <c r="Y192" s="898"/>
      <c r="Z192" s="898"/>
      <c r="AA192" s="898"/>
      <c r="AB192" s="899" t="s">
        <v>1954</v>
      </c>
      <c r="AC192" s="868"/>
      <c r="AD192" s="898"/>
    </row>
    <row r="193" spans="1:30" ht="15.75" hidden="1" customHeight="1">
      <c r="C193" s="898"/>
      <c r="D193" s="898"/>
      <c r="E193" s="898"/>
      <c r="F193" s="898"/>
      <c r="G193" s="701" t="s">
        <v>2180</v>
      </c>
      <c r="H193" s="710"/>
      <c r="I193" s="492">
        <v>32302342</v>
      </c>
      <c r="J193" s="492">
        <v>440000</v>
      </c>
      <c r="K193" s="492">
        <v>0</v>
      </c>
      <c r="L193" s="492">
        <v>0</v>
      </c>
      <c r="M193" s="900">
        <v>0</v>
      </c>
      <c r="N193" s="492">
        <v>1970600</v>
      </c>
      <c r="O193" s="492">
        <v>30771742</v>
      </c>
      <c r="P193" s="492">
        <v>563050.17474210006</v>
      </c>
      <c r="Q193" s="492">
        <v>2767400.3106300002</v>
      </c>
      <c r="R193" s="493">
        <v>4.4555711899999988</v>
      </c>
      <c r="S193" s="493">
        <v>4.3698625548139489</v>
      </c>
      <c r="T193" s="626"/>
      <c r="U193" s="898"/>
      <c r="V193" s="856" t="e">
        <v>#N/A</v>
      </c>
      <c r="W193" s="898">
        <v>0</v>
      </c>
      <c r="X193" s="899">
        <v>0</v>
      </c>
      <c r="Y193" s="898">
        <v>0</v>
      </c>
      <c r="Z193" s="898">
        <v>0</v>
      </c>
      <c r="AA193" s="898">
        <v>0</v>
      </c>
      <c r="AB193" s="899" t="e">
        <v>#N/A</v>
      </c>
      <c r="AC193" s="868">
        <v>0</v>
      </c>
      <c r="AD193" s="898">
        <v>0</v>
      </c>
    </row>
    <row r="194" spans="1:30" ht="15.75" hidden="1" customHeight="1">
      <c r="C194" s="898"/>
      <c r="D194" s="898"/>
      <c r="E194" s="898"/>
      <c r="F194" s="898"/>
      <c r="G194" s="701"/>
      <c r="H194" s="891" t="s">
        <v>954</v>
      </c>
      <c r="I194" s="625"/>
      <c r="J194" s="625"/>
      <c r="K194" s="625"/>
      <c r="L194" s="625"/>
      <c r="M194" s="856"/>
      <c r="N194" s="625"/>
      <c r="O194" s="625"/>
      <c r="P194" s="625"/>
      <c r="Q194" s="625"/>
      <c r="R194" s="626"/>
      <c r="S194" s="626"/>
      <c r="T194" s="626"/>
      <c r="U194" s="898"/>
      <c r="V194" s="856"/>
      <c r="W194" s="898"/>
      <c r="X194" s="899"/>
      <c r="Y194" s="898"/>
      <c r="Z194" s="898"/>
      <c r="AA194" s="898"/>
      <c r="AB194" s="899"/>
      <c r="AC194" s="868"/>
      <c r="AD194" s="898"/>
    </row>
    <row r="195" spans="1:30" ht="15.75" hidden="1" customHeight="1">
      <c r="A195" s="857">
        <v>18</v>
      </c>
      <c r="B195" s="857" t="s">
        <v>954</v>
      </c>
      <c r="C195" s="898">
        <v>31</v>
      </c>
      <c r="D195" s="898" t="s">
        <v>955</v>
      </c>
      <c r="E195" s="898" t="s">
        <v>1570</v>
      </c>
      <c r="F195" s="898">
        <v>16</v>
      </c>
      <c r="G195" s="898" t="s">
        <v>954</v>
      </c>
      <c r="H195" s="708" t="s">
        <v>956</v>
      </c>
      <c r="I195" s="856">
        <v>1813539</v>
      </c>
      <c r="J195" s="856">
        <v>0</v>
      </c>
      <c r="K195" s="856">
        <v>0</v>
      </c>
      <c r="L195" s="856">
        <v>0</v>
      </c>
      <c r="M195" s="856">
        <v>0</v>
      </c>
      <c r="N195" s="856">
        <v>0</v>
      </c>
      <c r="O195" s="856">
        <v>1813539</v>
      </c>
      <c r="P195" s="856">
        <v>89919.274912699999</v>
      </c>
      <c r="Q195" s="856">
        <v>1837640.93331</v>
      </c>
      <c r="R195" s="899">
        <v>2.9586395400000001</v>
      </c>
      <c r="S195" s="899">
        <v>2.9017263143389034</v>
      </c>
      <c r="T195" s="899">
        <v>0.70981722452756102</v>
      </c>
      <c r="U195" s="898"/>
      <c r="V195" s="856">
        <v>124780141.08</v>
      </c>
      <c r="W195" s="898"/>
      <c r="X195" s="899">
        <v>0</v>
      </c>
      <c r="Y195" s="898"/>
      <c r="Z195" s="898"/>
      <c r="AA195" s="898"/>
      <c r="AB195" s="899" t="s">
        <v>1954</v>
      </c>
      <c r="AC195" s="868"/>
      <c r="AD195" s="898"/>
    </row>
    <row r="196" spans="1:30" ht="15.75" hidden="1" customHeight="1">
      <c r="C196" s="898"/>
      <c r="D196" s="898"/>
      <c r="E196" s="898"/>
      <c r="F196" s="898"/>
      <c r="G196" s="701" t="s">
        <v>957</v>
      </c>
      <c r="H196" s="710"/>
      <c r="I196" s="492">
        <v>1813539</v>
      </c>
      <c r="J196" s="492">
        <v>0</v>
      </c>
      <c r="K196" s="492">
        <v>0</v>
      </c>
      <c r="L196" s="492">
        <v>0</v>
      </c>
      <c r="M196" s="900">
        <v>0</v>
      </c>
      <c r="N196" s="492">
        <v>0</v>
      </c>
      <c r="O196" s="492">
        <v>1813539</v>
      </c>
      <c r="P196" s="492">
        <v>89919.274912699999</v>
      </c>
      <c r="Q196" s="492">
        <v>1837640.93331</v>
      </c>
      <c r="R196" s="493">
        <v>2.9586395400000001</v>
      </c>
      <c r="S196" s="493">
        <v>2.9017263143389034</v>
      </c>
      <c r="T196" s="626"/>
      <c r="U196" s="898"/>
      <c r="V196" s="856">
        <v>124780141.08</v>
      </c>
      <c r="W196" s="898">
        <v>0</v>
      </c>
      <c r="X196" s="899">
        <v>0</v>
      </c>
      <c r="Y196" s="898">
        <v>0</v>
      </c>
      <c r="Z196" s="898">
        <v>0</v>
      </c>
      <c r="AA196" s="898">
        <v>0</v>
      </c>
      <c r="AB196" s="899">
        <v>0</v>
      </c>
      <c r="AC196" s="868">
        <v>0</v>
      </c>
      <c r="AD196" s="898">
        <v>0</v>
      </c>
    </row>
    <row r="197" spans="1:30" ht="15.75" hidden="1" customHeight="1">
      <c r="C197" s="898"/>
      <c r="D197" s="898"/>
      <c r="E197" s="898"/>
      <c r="F197" s="898"/>
      <c r="G197" s="701"/>
      <c r="H197" s="891" t="s">
        <v>2181</v>
      </c>
      <c r="I197" s="625"/>
      <c r="J197" s="625"/>
      <c r="K197" s="625"/>
      <c r="L197" s="625"/>
      <c r="M197" s="856"/>
      <c r="N197" s="625"/>
      <c r="O197" s="625"/>
      <c r="P197" s="625"/>
      <c r="Q197" s="625"/>
      <c r="R197" s="626"/>
      <c r="S197" s="626"/>
      <c r="T197" s="626"/>
      <c r="U197" s="898"/>
      <c r="V197" s="856"/>
      <c r="W197" s="898"/>
      <c r="X197" s="899"/>
      <c r="Y197" s="898"/>
      <c r="Z197" s="898"/>
      <c r="AA197" s="898"/>
      <c r="AB197" s="899"/>
      <c r="AC197" s="868"/>
      <c r="AD197" s="898"/>
    </row>
    <row r="198" spans="1:30" ht="15.75" hidden="1" customHeight="1">
      <c r="A198" s="857">
        <v>2</v>
      </c>
      <c r="B198" s="857" t="s">
        <v>867</v>
      </c>
      <c r="C198" s="898">
        <v>32</v>
      </c>
      <c r="D198" s="898" t="s">
        <v>868</v>
      </c>
      <c r="E198" s="898" t="s">
        <v>1529</v>
      </c>
      <c r="F198" s="898">
        <v>17</v>
      </c>
      <c r="G198" s="898" t="s">
        <v>2181</v>
      </c>
      <c r="H198" s="708" t="s">
        <v>610</v>
      </c>
      <c r="I198" s="856">
        <v>2870757</v>
      </c>
      <c r="J198" s="856">
        <v>0</v>
      </c>
      <c r="K198" s="856">
        <v>0</v>
      </c>
      <c r="L198" s="856">
        <v>0</v>
      </c>
      <c r="M198" s="856">
        <v>0</v>
      </c>
      <c r="N198" s="856">
        <v>788900</v>
      </c>
      <c r="O198" s="856">
        <v>2081857</v>
      </c>
      <c r="P198" s="856">
        <v>192070.3528243</v>
      </c>
      <c r="Q198" s="856">
        <v>397613.86843000003</v>
      </c>
      <c r="R198" s="899">
        <v>0.64016647000000004</v>
      </c>
      <c r="S198" s="899">
        <v>0.62785204881740819</v>
      </c>
      <c r="T198" s="899">
        <v>2.44082984535659</v>
      </c>
      <c r="U198" s="898"/>
      <c r="V198" s="856">
        <v>88347072.459999993</v>
      </c>
      <c r="W198" s="898"/>
      <c r="X198" s="899">
        <v>0</v>
      </c>
      <c r="Y198" s="898"/>
      <c r="Z198" s="898"/>
      <c r="AA198" s="898"/>
      <c r="AB198" s="899" t="s">
        <v>1954</v>
      </c>
      <c r="AC198" s="868"/>
      <c r="AD198" s="898"/>
    </row>
    <row r="199" spans="1:30" ht="15.75" hidden="1" customHeight="1">
      <c r="A199" s="857">
        <v>2</v>
      </c>
      <c r="B199" s="857" t="s">
        <v>867</v>
      </c>
      <c r="C199" s="898">
        <v>33</v>
      </c>
      <c r="D199" s="898" t="s">
        <v>869</v>
      </c>
      <c r="E199" s="898" t="s">
        <v>1604</v>
      </c>
      <c r="F199" s="898">
        <v>17</v>
      </c>
      <c r="G199" s="898" t="s">
        <v>2181</v>
      </c>
      <c r="H199" s="708" t="s">
        <v>612</v>
      </c>
      <c r="I199" s="856">
        <v>4165451</v>
      </c>
      <c r="J199" s="856">
        <v>0</v>
      </c>
      <c r="K199" s="856">
        <v>0</v>
      </c>
      <c r="L199" s="856">
        <v>0</v>
      </c>
      <c r="M199" s="856">
        <v>0</v>
      </c>
      <c r="N199" s="856">
        <v>1060700</v>
      </c>
      <c r="O199" s="856">
        <v>3104751</v>
      </c>
      <c r="P199" s="856">
        <v>427437.9809574</v>
      </c>
      <c r="Q199" s="856">
        <v>682796.83991999994</v>
      </c>
      <c r="R199" s="899">
        <v>1.0993169</v>
      </c>
      <c r="S199" s="899">
        <v>1.0781701266169383</v>
      </c>
      <c r="T199" s="899">
        <v>3.8825616607742002</v>
      </c>
      <c r="U199" s="898"/>
      <c r="V199" s="856">
        <v>633622182.69000006</v>
      </c>
      <c r="W199" s="898"/>
      <c r="X199" s="899">
        <v>0</v>
      </c>
      <c r="Y199" s="898"/>
      <c r="Z199" s="898"/>
      <c r="AA199" s="898"/>
      <c r="AB199" s="899" t="s">
        <v>1954</v>
      </c>
      <c r="AC199" s="868"/>
      <c r="AD199" s="898"/>
    </row>
    <row r="200" spans="1:30" ht="15.75" hidden="1" customHeight="1">
      <c r="A200" s="857">
        <v>2</v>
      </c>
      <c r="B200" s="857" t="s">
        <v>867</v>
      </c>
      <c r="C200" s="898">
        <v>33</v>
      </c>
      <c r="D200" s="898" t="s">
        <v>874</v>
      </c>
      <c r="E200" s="898" t="s">
        <v>1536</v>
      </c>
      <c r="F200" s="898">
        <v>17</v>
      </c>
      <c r="G200" s="898" t="s">
        <v>2181</v>
      </c>
      <c r="H200" s="708" t="s">
        <v>615</v>
      </c>
      <c r="I200" s="856">
        <v>14188116</v>
      </c>
      <c r="J200" s="856">
        <v>0</v>
      </c>
      <c r="K200" s="856">
        <v>0</v>
      </c>
      <c r="L200" s="856">
        <v>0</v>
      </c>
      <c r="M200" s="856">
        <v>0</v>
      </c>
      <c r="N200" s="856">
        <v>2204572</v>
      </c>
      <c r="O200" s="856">
        <v>11983544</v>
      </c>
      <c r="P200" s="856">
        <v>182341.12450850001</v>
      </c>
      <c r="Q200" s="856">
        <v>491924.48119999998</v>
      </c>
      <c r="R200" s="899">
        <v>0.79200848999999995</v>
      </c>
      <c r="S200" s="899">
        <v>0.77677319104686782</v>
      </c>
      <c r="T200" s="899">
        <v>4.07603537414965</v>
      </c>
      <c r="U200" s="898"/>
      <c r="V200" s="856">
        <v>221428620</v>
      </c>
      <c r="W200" s="898"/>
      <c r="X200" s="899">
        <v>0</v>
      </c>
      <c r="Y200" s="898"/>
      <c r="Z200" s="898"/>
      <c r="AA200" s="898"/>
      <c r="AB200" s="899" t="s">
        <v>1954</v>
      </c>
      <c r="AC200" s="868"/>
      <c r="AD200" s="898"/>
    </row>
    <row r="201" spans="1:30" ht="15.75" hidden="1" customHeight="1">
      <c r="C201" s="898"/>
      <c r="D201" s="898"/>
      <c r="E201" s="898"/>
      <c r="F201" s="898"/>
      <c r="G201" s="701" t="s">
        <v>2182</v>
      </c>
      <c r="H201" s="710"/>
      <c r="I201" s="492">
        <v>21224324</v>
      </c>
      <c r="J201" s="492">
        <v>0</v>
      </c>
      <c r="K201" s="492">
        <v>0</v>
      </c>
      <c r="L201" s="492">
        <v>0</v>
      </c>
      <c r="M201" s="900">
        <v>0</v>
      </c>
      <c r="N201" s="492">
        <v>4054172</v>
      </c>
      <c r="O201" s="492">
        <v>17170152</v>
      </c>
      <c r="P201" s="492">
        <v>801849.45829019998</v>
      </c>
      <c r="Q201" s="492">
        <v>1572335.18955</v>
      </c>
      <c r="R201" s="493">
        <v>2.53149186</v>
      </c>
      <c r="S201" s="493">
        <v>2.4827953664812146</v>
      </c>
      <c r="T201" s="626"/>
      <c r="U201" s="898"/>
      <c r="V201" s="856">
        <v>943397875.1500001</v>
      </c>
      <c r="W201" s="898">
        <v>0</v>
      </c>
      <c r="X201" s="899">
        <v>0</v>
      </c>
      <c r="Y201" s="898">
        <v>0</v>
      </c>
      <c r="Z201" s="898">
        <v>0</v>
      </c>
      <c r="AA201" s="898">
        <v>0</v>
      </c>
      <c r="AB201" s="899">
        <v>0</v>
      </c>
      <c r="AC201" s="868">
        <v>0</v>
      </c>
      <c r="AD201" s="898">
        <v>0</v>
      </c>
    </row>
    <row r="202" spans="1:30" ht="15.75" hidden="1" customHeight="1">
      <c r="C202" s="898"/>
      <c r="D202" s="898"/>
      <c r="E202" s="898"/>
      <c r="F202" s="898"/>
      <c r="G202" s="701"/>
      <c r="H202" s="891" t="s">
        <v>2184</v>
      </c>
      <c r="I202" s="625"/>
      <c r="J202" s="625"/>
      <c r="K202" s="625"/>
      <c r="L202" s="625"/>
      <c r="M202" s="856"/>
      <c r="N202" s="625"/>
      <c r="O202" s="625"/>
      <c r="P202" s="625"/>
      <c r="Q202" s="625"/>
      <c r="R202" s="626"/>
      <c r="S202" s="626"/>
      <c r="T202" s="626"/>
      <c r="U202" s="898"/>
      <c r="V202" s="856"/>
      <c r="W202" s="898"/>
      <c r="X202" s="899"/>
      <c r="Y202" s="898"/>
      <c r="Z202" s="898"/>
      <c r="AA202" s="898"/>
      <c r="AB202" s="899"/>
      <c r="AC202" s="868"/>
      <c r="AD202" s="898"/>
    </row>
    <row r="203" spans="1:30" ht="15.75" hidden="1" customHeight="1">
      <c r="A203" s="857">
        <v>24</v>
      </c>
      <c r="B203" s="857" t="s">
        <v>974</v>
      </c>
      <c r="C203" s="898">
        <v>34</v>
      </c>
      <c r="D203" s="898" t="s">
        <v>975</v>
      </c>
      <c r="E203" s="898" t="s">
        <v>1576</v>
      </c>
      <c r="F203" s="898">
        <v>18</v>
      </c>
      <c r="G203" s="898" t="s">
        <v>2184</v>
      </c>
      <c r="H203" s="708" t="s">
        <v>810</v>
      </c>
      <c r="I203" s="856">
        <v>6289797</v>
      </c>
      <c r="J203" s="856">
        <v>0</v>
      </c>
      <c r="K203" s="856">
        <v>0</v>
      </c>
      <c r="L203" s="856">
        <v>0</v>
      </c>
      <c r="M203" s="856">
        <v>0</v>
      </c>
      <c r="N203" s="856">
        <v>310500</v>
      </c>
      <c r="O203" s="856">
        <v>5979297</v>
      </c>
      <c r="P203" s="856">
        <v>89419.960419299998</v>
      </c>
      <c r="Q203" s="856">
        <v>587406.13728000002</v>
      </c>
      <c r="R203" s="899">
        <v>0.94573591000000001</v>
      </c>
      <c r="S203" s="899">
        <v>0.927543468831736</v>
      </c>
      <c r="T203" s="899">
        <v>0.51672421588683404</v>
      </c>
      <c r="U203" s="898"/>
      <c r="V203" s="856">
        <v>326848807.86000001</v>
      </c>
      <c r="W203" s="898"/>
      <c r="X203" s="899">
        <v>0</v>
      </c>
      <c r="Y203" s="898"/>
      <c r="Z203" s="898"/>
      <c r="AA203" s="898"/>
      <c r="AB203" s="899" t="s">
        <v>1954</v>
      </c>
      <c r="AC203" s="868"/>
      <c r="AD203" s="898"/>
    </row>
    <row r="204" spans="1:30" ht="15.75" hidden="1" customHeight="1">
      <c r="A204" s="857">
        <v>24</v>
      </c>
      <c r="B204" s="857" t="s">
        <v>974</v>
      </c>
      <c r="C204" s="898">
        <v>35</v>
      </c>
      <c r="D204" s="898" t="s">
        <v>978</v>
      </c>
      <c r="E204" s="898" t="s">
        <v>1820</v>
      </c>
      <c r="F204" s="898">
        <v>18</v>
      </c>
      <c r="G204" s="898" t="s">
        <v>2184</v>
      </c>
      <c r="H204" s="708" t="s">
        <v>979</v>
      </c>
      <c r="I204" s="856">
        <v>927832</v>
      </c>
      <c r="J204" s="856">
        <v>0</v>
      </c>
      <c r="K204" s="856">
        <v>0</v>
      </c>
      <c r="L204" s="856">
        <v>0</v>
      </c>
      <c r="M204" s="856">
        <v>0</v>
      </c>
      <c r="N204" s="856">
        <v>75000</v>
      </c>
      <c r="O204" s="856">
        <v>852832</v>
      </c>
      <c r="P204" s="856">
        <v>26915.377921200001</v>
      </c>
      <c r="Q204" s="856">
        <v>80805.831999999995</v>
      </c>
      <c r="R204" s="899">
        <v>0.13009904</v>
      </c>
      <c r="S204" s="899">
        <v>0.12759642257429715</v>
      </c>
      <c r="T204" s="899">
        <v>9.6884847777007996E-2</v>
      </c>
      <c r="U204" s="898"/>
      <c r="V204" s="856">
        <v>24839452.670000002</v>
      </c>
      <c r="W204" s="898"/>
      <c r="X204" s="899">
        <v>0</v>
      </c>
      <c r="Y204" s="898"/>
      <c r="Z204" s="898"/>
      <c r="AA204" s="898"/>
      <c r="AB204" s="899" t="s">
        <v>1954</v>
      </c>
      <c r="AC204" s="868"/>
      <c r="AD204" s="898"/>
    </row>
    <row r="205" spans="1:30" ht="15.75" hidden="1" customHeight="1">
      <c r="A205" s="857">
        <v>24</v>
      </c>
      <c r="B205" s="857" t="s">
        <v>974</v>
      </c>
      <c r="C205" s="898">
        <v>36</v>
      </c>
      <c r="D205" s="901" t="s">
        <v>1817</v>
      </c>
      <c r="E205" s="898" t="s">
        <v>1818</v>
      </c>
      <c r="F205" s="898">
        <v>18</v>
      </c>
      <c r="G205" s="898" t="s">
        <v>2184</v>
      </c>
      <c r="H205" s="708" t="s">
        <v>976</v>
      </c>
      <c r="I205" s="856">
        <v>5073775</v>
      </c>
      <c r="J205" s="856">
        <v>0</v>
      </c>
      <c r="K205" s="856">
        <v>0</v>
      </c>
      <c r="L205" s="856">
        <v>0</v>
      </c>
      <c r="M205" s="856">
        <v>0</v>
      </c>
      <c r="N205" s="856">
        <v>400000</v>
      </c>
      <c r="O205" s="856">
        <v>4673775</v>
      </c>
      <c r="P205" s="856">
        <v>7478.0396535999998</v>
      </c>
      <c r="Q205" s="856">
        <v>32996.851499999997</v>
      </c>
      <c r="R205" s="899">
        <v>5.3125609999999997E-2</v>
      </c>
      <c r="S205" s="899">
        <v>5.210366756220431E-2</v>
      </c>
      <c r="T205" s="899">
        <v>1.6924650248700001E-2</v>
      </c>
      <c r="U205" s="898"/>
      <c r="V205" s="856">
        <v>24207343.02</v>
      </c>
      <c r="W205" s="898"/>
      <c r="X205" s="899">
        <v>0</v>
      </c>
      <c r="Y205" s="898"/>
      <c r="Z205" s="898"/>
      <c r="AA205" s="898"/>
      <c r="AB205" s="899" t="s">
        <v>1954</v>
      </c>
      <c r="AC205" s="868"/>
      <c r="AD205" s="898"/>
    </row>
    <row r="206" spans="1:30" ht="15.75" hidden="1" customHeight="1">
      <c r="A206" s="857">
        <v>24</v>
      </c>
      <c r="B206" s="857" t="s">
        <v>974</v>
      </c>
      <c r="C206" s="898">
        <v>37</v>
      </c>
      <c r="D206" s="898" t="s">
        <v>977</v>
      </c>
      <c r="E206" s="898" t="s">
        <v>1819</v>
      </c>
      <c r="F206" s="898">
        <v>18</v>
      </c>
      <c r="G206" s="898" t="s">
        <v>2184</v>
      </c>
      <c r="H206" s="708" t="s">
        <v>811</v>
      </c>
      <c r="I206" s="856">
        <v>410390</v>
      </c>
      <c r="J206" s="856">
        <v>0</v>
      </c>
      <c r="K206" s="856">
        <v>0</v>
      </c>
      <c r="L206" s="856">
        <v>0</v>
      </c>
      <c r="M206" s="856">
        <v>0</v>
      </c>
      <c r="N206" s="856">
        <v>0</v>
      </c>
      <c r="O206" s="856">
        <v>410390</v>
      </c>
      <c r="P206" s="856">
        <v>6471.85</v>
      </c>
      <c r="Q206" s="856">
        <v>20330.720600000001</v>
      </c>
      <c r="R206" s="899">
        <v>3.2732879999999999E-2</v>
      </c>
      <c r="S206" s="899">
        <v>3.2103217709800555E-2</v>
      </c>
      <c r="T206" s="899">
        <v>0.24217714533225199</v>
      </c>
      <c r="U206" s="898"/>
      <c r="V206" s="856">
        <v>8522693</v>
      </c>
      <c r="W206" s="898"/>
      <c r="X206" s="899">
        <v>0</v>
      </c>
      <c r="Y206" s="898"/>
      <c r="Z206" s="898"/>
      <c r="AA206" s="898"/>
      <c r="AB206" s="899" t="s">
        <v>1954</v>
      </c>
      <c r="AC206" s="868"/>
      <c r="AD206" s="898"/>
    </row>
    <row r="207" spans="1:30" ht="15.75" hidden="1" customHeight="1">
      <c r="A207" s="857">
        <v>24</v>
      </c>
      <c r="B207" s="857" t="s">
        <v>974</v>
      </c>
      <c r="C207" s="898">
        <v>38</v>
      </c>
      <c r="D207" s="898" t="s">
        <v>1821</v>
      </c>
      <c r="E207" s="898" t="s">
        <v>1822</v>
      </c>
      <c r="F207" s="898">
        <v>18</v>
      </c>
      <c r="G207" s="898" t="s">
        <v>2184</v>
      </c>
      <c r="H207" s="708" t="s">
        <v>1823</v>
      </c>
      <c r="I207" s="856">
        <v>1024055</v>
      </c>
      <c r="J207" s="856">
        <v>0</v>
      </c>
      <c r="K207" s="856">
        <v>0</v>
      </c>
      <c r="L207" s="856">
        <v>0</v>
      </c>
      <c r="M207" s="856">
        <v>0</v>
      </c>
      <c r="N207" s="856">
        <v>50000</v>
      </c>
      <c r="O207" s="856">
        <v>974055</v>
      </c>
      <c r="P207" s="856">
        <v>16705.043564799998</v>
      </c>
      <c r="Q207" s="856">
        <v>28413.184350000003</v>
      </c>
      <c r="R207" s="899">
        <v>4.5745809999999998E-2</v>
      </c>
      <c r="S207" s="899">
        <v>4.4865829449092329E-2</v>
      </c>
      <c r="T207" s="899">
        <v>0.25643911481373499</v>
      </c>
      <c r="U207" s="898"/>
      <c r="V207" s="856" t="e">
        <v>#N/A</v>
      </c>
      <c r="W207" s="898"/>
      <c r="X207" s="899">
        <v>0</v>
      </c>
      <c r="Y207" s="898"/>
      <c r="Z207" s="898"/>
      <c r="AA207" s="898"/>
      <c r="AB207" s="899" t="e">
        <v>#N/A</v>
      </c>
      <c r="AC207" s="868"/>
      <c r="AD207" s="898"/>
    </row>
    <row r="208" spans="1:30" ht="15.75" hidden="1" customHeight="1">
      <c r="A208" s="857">
        <v>24</v>
      </c>
      <c r="B208" s="857" t="s">
        <v>974</v>
      </c>
      <c r="C208" s="898">
        <v>39</v>
      </c>
      <c r="D208" s="898" t="s">
        <v>1341</v>
      </c>
      <c r="E208" s="898" t="s">
        <v>1824</v>
      </c>
      <c r="F208" s="898">
        <v>18</v>
      </c>
      <c r="G208" s="898" t="s">
        <v>2184</v>
      </c>
      <c r="H208" s="708" t="s">
        <v>812</v>
      </c>
      <c r="I208" s="856">
        <v>866000</v>
      </c>
      <c r="J208" s="856">
        <v>0</v>
      </c>
      <c r="K208" s="856">
        <v>0</v>
      </c>
      <c r="L208" s="856">
        <v>0</v>
      </c>
      <c r="M208" s="856">
        <v>0</v>
      </c>
      <c r="N208" s="856">
        <v>6000</v>
      </c>
      <c r="O208" s="856">
        <v>860000</v>
      </c>
      <c r="P208" s="856">
        <v>8600</v>
      </c>
      <c r="Q208" s="856">
        <v>48160</v>
      </c>
      <c r="R208" s="899">
        <v>7.7538590000000004E-2</v>
      </c>
      <c r="S208" s="899">
        <v>7.6047032238689805E-2</v>
      </c>
      <c r="T208" s="899">
        <v>0.23411113582284199</v>
      </c>
      <c r="U208" s="898"/>
      <c r="V208" s="856" t="e">
        <v>#N/A</v>
      </c>
      <c r="W208" s="898"/>
      <c r="X208" s="899">
        <v>0</v>
      </c>
      <c r="Y208" s="898"/>
      <c r="Z208" s="898"/>
      <c r="AA208" s="898"/>
      <c r="AB208" s="899" t="e">
        <v>#N/A</v>
      </c>
      <c r="AC208" s="868"/>
      <c r="AD208" s="898"/>
    </row>
    <row r="209" spans="1:30" ht="15.75" hidden="1" customHeight="1">
      <c r="A209" s="857">
        <v>24</v>
      </c>
      <c r="B209" s="857" t="s">
        <v>974</v>
      </c>
      <c r="C209" s="898">
        <v>40</v>
      </c>
      <c r="D209" s="898" t="s">
        <v>1342</v>
      </c>
      <c r="E209" s="898" t="s">
        <v>1825</v>
      </c>
      <c r="F209" s="898">
        <v>18</v>
      </c>
      <c r="G209" s="898" t="s">
        <v>2184</v>
      </c>
      <c r="H209" s="708" t="s">
        <v>813</v>
      </c>
      <c r="I209" s="856">
        <v>256117</v>
      </c>
      <c r="J209" s="856">
        <v>0</v>
      </c>
      <c r="K209" s="856">
        <v>0</v>
      </c>
      <c r="L209" s="856">
        <v>0</v>
      </c>
      <c r="M209" s="856">
        <v>0</v>
      </c>
      <c r="N209" s="856">
        <v>0</v>
      </c>
      <c r="O209" s="856">
        <v>256117</v>
      </c>
      <c r="P209" s="856">
        <v>4225.9305000000004</v>
      </c>
      <c r="Q209" s="856">
        <v>8567.1136500000011</v>
      </c>
      <c r="R209" s="899">
        <v>1.379323E-2</v>
      </c>
      <c r="S209" s="899">
        <v>1.352789800527553E-2</v>
      </c>
      <c r="T209" s="899">
        <v>1.3414885816048601</v>
      </c>
      <c r="U209" s="898"/>
      <c r="V209" s="856">
        <v>2179560.2999999998</v>
      </c>
      <c r="W209" s="898"/>
      <c r="X209" s="899">
        <v>0</v>
      </c>
      <c r="Y209" s="898"/>
      <c r="Z209" s="898"/>
      <c r="AA209" s="898"/>
      <c r="AB209" s="899" t="s">
        <v>1954</v>
      </c>
      <c r="AC209" s="868"/>
      <c r="AD209" s="898"/>
    </row>
    <row r="210" spans="1:30" ht="15.75" hidden="1" customHeight="1">
      <c r="C210" s="898"/>
      <c r="D210" s="898"/>
      <c r="E210" s="898"/>
      <c r="F210" s="898"/>
      <c r="G210" s="701" t="s">
        <v>2185</v>
      </c>
      <c r="H210" s="710"/>
      <c r="I210" s="492">
        <v>14847966</v>
      </c>
      <c r="J210" s="492">
        <v>0</v>
      </c>
      <c r="K210" s="492">
        <v>0</v>
      </c>
      <c r="L210" s="492">
        <v>0</v>
      </c>
      <c r="M210" s="900">
        <v>0</v>
      </c>
      <c r="N210" s="492">
        <v>841500</v>
      </c>
      <c r="O210" s="492">
        <v>14006466</v>
      </c>
      <c r="P210" s="492">
        <v>159816.2020589</v>
      </c>
      <c r="Q210" s="492">
        <v>806679.83938000002</v>
      </c>
      <c r="R210" s="493">
        <v>1.2987710699999999</v>
      </c>
      <c r="S210" s="493">
        <v>1.2737875363710958</v>
      </c>
      <c r="T210" s="626"/>
      <c r="U210" s="898"/>
      <c r="V210" s="856" t="e">
        <v>#N/A</v>
      </c>
      <c r="W210" s="898">
        <v>0</v>
      </c>
      <c r="X210" s="899">
        <v>0</v>
      </c>
      <c r="Y210" s="898">
        <v>0</v>
      </c>
      <c r="Z210" s="898">
        <v>0</v>
      </c>
      <c r="AA210" s="898">
        <v>0</v>
      </c>
      <c r="AB210" s="899" t="e">
        <v>#N/A</v>
      </c>
      <c r="AC210" s="868">
        <v>0</v>
      </c>
      <c r="AD210" s="898">
        <v>0</v>
      </c>
    </row>
    <row r="211" spans="1:30" ht="15.75" hidden="1" customHeight="1">
      <c r="C211" s="898"/>
      <c r="D211" s="898"/>
      <c r="E211" s="898"/>
      <c r="F211" s="898"/>
      <c r="G211" s="701"/>
      <c r="H211" s="891" t="s">
        <v>2186</v>
      </c>
      <c r="I211" s="625"/>
      <c r="J211" s="625"/>
      <c r="K211" s="625"/>
      <c r="L211" s="625"/>
      <c r="M211" s="856"/>
      <c r="N211" s="625"/>
      <c r="O211" s="625"/>
      <c r="P211" s="625"/>
      <c r="Q211" s="625"/>
      <c r="R211" s="626"/>
      <c r="S211" s="626"/>
      <c r="T211" s="626"/>
      <c r="U211" s="898"/>
      <c r="V211" s="856"/>
      <c r="W211" s="898"/>
      <c r="X211" s="899"/>
      <c r="Y211" s="898"/>
      <c r="Z211" s="898"/>
      <c r="AA211" s="898"/>
      <c r="AB211" s="899"/>
      <c r="AC211" s="868"/>
      <c r="AD211" s="898"/>
    </row>
    <row r="212" spans="1:30" ht="15.75" hidden="1" customHeight="1">
      <c r="A212" s="857">
        <v>25</v>
      </c>
      <c r="B212" s="857" t="s">
        <v>982</v>
      </c>
      <c r="C212" s="898">
        <v>41</v>
      </c>
      <c r="D212" s="898" t="s">
        <v>1023</v>
      </c>
      <c r="E212" s="898" t="s">
        <v>1602</v>
      </c>
      <c r="F212" s="898">
        <v>19</v>
      </c>
      <c r="G212" s="898" t="s">
        <v>2186</v>
      </c>
      <c r="H212" s="708" t="s">
        <v>609</v>
      </c>
      <c r="I212" s="856">
        <v>55229</v>
      </c>
      <c r="J212" s="856">
        <v>0</v>
      </c>
      <c r="K212" s="856">
        <v>0</v>
      </c>
      <c r="L212" s="856">
        <v>0</v>
      </c>
      <c r="M212" s="856">
        <v>0</v>
      </c>
      <c r="N212" s="856">
        <v>0</v>
      </c>
      <c r="O212" s="856">
        <v>55229</v>
      </c>
      <c r="P212" s="856">
        <v>14920.147072799999</v>
      </c>
      <c r="Q212" s="856">
        <v>27628.307250000002</v>
      </c>
      <c r="R212" s="899">
        <v>4.4482140000000003E-2</v>
      </c>
      <c r="S212" s="899">
        <v>4.3626469521203845E-2</v>
      </c>
      <c r="T212" s="899">
        <v>6.6585889274691307E-2</v>
      </c>
      <c r="U212" s="898"/>
      <c r="V212" s="856" t="e">
        <v>#N/A</v>
      </c>
      <c r="W212" s="898"/>
      <c r="X212" s="899">
        <v>0</v>
      </c>
      <c r="Y212" s="898"/>
      <c r="Z212" s="898"/>
      <c r="AA212" s="898"/>
      <c r="AB212" s="899" t="e">
        <v>#N/A</v>
      </c>
      <c r="AC212" s="868"/>
      <c r="AD212" s="898"/>
    </row>
    <row r="213" spans="1:30" ht="15.75" hidden="1" customHeight="1">
      <c r="A213" s="857">
        <v>25</v>
      </c>
      <c r="B213" s="857" t="s">
        <v>982</v>
      </c>
      <c r="C213" s="898">
        <v>42</v>
      </c>
      <c r="D213" s="898" t="s">
        <v>1024</v>
      </c>
      <c r="E213" s="898" t="s">
        <v>1606</v>
      </c>
      <c r="F213" s="898">
        <v>19</v>
      </c>
      <c r="G213" s="898" t="s">
        <v>2186</v>
      </c>
      <c r="H213" s="708" t="s">
        <v>1420</v>
      </c>
      <c r="I213" s="856">
        <v>1445033</v>
      </c>
      <c r="J213" s="856">
        <v>0</v>
      </c>
      <c r="K213" s="856">
        <v>0</v>
      </c>
      <c r="L213" s="856">
        <v>0</v>
      </c>
      <c r="M213" s="856">
        <v>0</v>
      </c>
      <c r="N213" s="856">
        <v>8000</v>
      </c>
      <c r="O213" s="856">
        <v>1437033</v>
      </c>
      <c r="P213" s="856">
        <v>33750.723069300002</v>
      </c>
      <c r="Q213" s="856">
        <v>128758.1568</v>
      </c>
      <c r="R213" s="899">
        <v>0.20730327000000001</v>
      </c>
      <c r="S213" s="899">
        <v>0.20331552535639277</v>
      </c>
      <c r="T213" s="899">
        <v>6.3473189045936298</v>
      </c>
      <c r="U213" s="898"/>
      <c r="V213" s="856" t="e">
        <v>#N/A</v>
      </c>
      <c r="W213" s="898"/>
      <c r="X213" s="899">
        <v>0</v>
      </c>
      <c r="Y213" s="898"/>
      <c r="Z213" s="898"/>
      <c r="AA213" s="898"/>
      <c r="AB213" s="899" t="e">
        <v>#N/A</v>
      </c>
      <c r="AC213" s="868"/>
      <c r="AD213" s="898"/>
    </row>
    <row r="214" spans="1:30" ht="15.75" hidden="1" customHeight="1">
      <c r="A214" s="857">
        <v>25</v>
      </c>
      <c r="B214" s="857" t="s">
        <v>982</v>
      </c>
      <c r="C214" s="898">
        <v>43</v>
      </c>
      <c r="D214" s="898" t="s">
        <v>875</v>
      </c>
      <c r="E214" s="898" t="s">
        <v>1605</v>
      </c>
      <c r="F214" s="898">
        <v>19</v>
      </c>
      <c r="G214" s="898" t="s">
        <v>2186</v>
      </c>
      <c r="H214" s="708" t="s">
        <v>876</v>
      </c>
      <c r="I214" s="856">
        <v>20215015</v>
      </c>
      <c r="J214" s="856">
        <v>0</v>
      </c>
      <c r="K214" s="856">
        <v>0</v>
      </c>
      <c r="L214" s="856">
        <v>0</v>
      </c>
      <c r="M214" s="856">
        <v>0</v>
      </c>
      <c r="N214" s="856">
        <v>0</v>
      </c>
      <c r="O214" s="856">
        <v>20215015</v>
      </c>
      <c r="P214" s="856">
        <v>1300763.8262527999</v>
      </c>
      <c r="Q214" s="856">
        <v>5829808.1758500002</v>
      </c>
      <c r="R214" s="899">
        <v>9.3861105699999996</v>
      </c>
      <c r="S214" s="899">
        <v>9.2055566921561951</v>
      </c>
      <c r="T214" s="899">
        <v>7.4405830409307203</v>
      </c>
      <c r="U214" s="898"/>
      <c r="V214" s="856" t="e">
        <v>#N/A</v>
      </c>
      <c r="W214" s="898"/>
      <c r="X214" s="899">
        <v>0</v>
      </c>
      <c r="Y214" s="898"/>
      <c r="Z214" s="898"/>
      <c r="AA214" s="898"/>
      <c r="AB214" s="899" t="e">
        <v>#N/A</v>
      </c>
      <c r="AC214" s="868"/>
      <c r="AD214" s="898"/>
    </row>
    <row r="215" spans="1:30" ht="15.75" hidden="1" customHeight="1">
      <c r="A215" s="857">
        <v>25</v>
      </c>
      <c r="B215" s="857" t="s">
        <v>982</v>
      </c>
      <c r="C215" s="898">
        <v>44</v>
      </c>
      <c r="D215" s="907" t="s">
        <v>2244</v>
      </c>
      <c r="E215" s="908" t="s">
        <v>2245</v>
      </c>
      <c r="F215" s="898">
        <v>19</v>
      </c>
      <c r="G215" s="898" t="s">
        <v>2186</v>
      </c>
      <c r="H215" s="708" t="s">
        <v>2246</v>
      </c>
      <c r="I215" s="856">
        <v>25</v>
      </c>
      <c r="J215" s="856">
        <v>0</v>
      </c>
      <c r="K215" s="856">
        <v>0</v>
      </c>
      <c r="L215" s="856">
        <v>0</v>
      </c>
      <c r="M215" s="856">
        <v>0</v>
      </c>
      <c r="N215" s="856">
        <v>0</v>
      </c>
      <c r="O215" s="856">
        <v>25</v>
      </c>
      <c r="P215" s="856">
        <v>1E-3</v>
      </c>
      <c r="Q215" s="856">
        <v>4.8962500000000002</v>
      </c>
      <c r="R215" s="899">
        <v>7.8800000000000008E-6</v>
      </c>
      <c r="S215" s="899">
        <v>7.7314219601055838E-6</v>
      </c>
      <c r="T215" s="899">
        <v>2.92022301159094E-5</v>
      </c>
      <c r="U215" s="898"/>
      <c r="V215" s="856" t="e">
        <v>#N/A</v>
      </c>
      <c r="W215" s="898"/>
      <c r="X215" s="899">
        <v>0</v>
      </c>
      <c r="Y215" s="898"/>
      <c r="Z215" s="898"/>
      <c r="AA215" s="898"/>
      <c r="AB215" s="899"/>
      <c r="AC215" s="868"/>
      <c r="AD215" s="898"/>
    </row>
    <row r="216" spans="1:30" ht="15.75" hidden="1" customHeight="1">
      <c r="A216" s="857">
        <v>25</v>
      </c>
      <c r="B216" s="857" t="s">
        <v>982</v>
      </c>
      <c r="C216" s="898">
        <v>45</v>
      </c>
      <c r="D216" s="898" t="s">
        <v>983</v>
      </c>
      <c r="E216" s="898" t="s">
        <v>1577</v>
      </c>
      <c r="F216" s="898">
        <v>19</v>
      </c>
      <c r="G216" s="898" t="s">
        <v>2186</v>
      </c>
      <c r="H216" s="708" t="s">
        <v>814</v>
      </c>
      <c r="I216" s="856">
        <v>19513012</v>
      </c>
      <c r="J216" s="856">
        <v>0</v>
      </c>
      <c r="K216" s="856">
        <v>0</v>
      </c>
      <c r="L216" s="856">
        <v>0</v>
      </c>
      <c r="M216" s="856">
        <v>0</v>
      </c>
      <c r="N216" s="856">
        <v>0</v>
      </c>
      <c r="O216" s="856">
        <v>19513012</v>
      </c>
      <c r="P216" s="856">
        <v>109282.04531839999</v>
      </c>
      <c r="Q216" s="856">
        <v>613293.96716</v>
      </c>
      <c r="R216" s="899">
        <v>0.98741584999999998</v>
      </c>
      <c r="S216" s="899">
        <v>0.96842163813144688</v>
      </c>
      <c r="T216" s="899">
        <v>3.0767110163940798</v>
      </c>
      <c r="U216" s="898"/>
      <c r="V216" s="856" t="e">
        <v>#N/A</v>
      </c>
      <c r="W216" s="898"/>
      <c r="X216" s="899">
        <v>0</v>
      </c>
      <c r="Y216" s="898"/>
      <c r="Z216" s="898"/>
      <c r="AA216" s="898"/>
      <c r="AB216" s="899" t="e">
        <v>#N/A</v>
      </c>
      <c r="AC216" s="868"/>
      <c r="AD216" s="898"/>
    </row>
    <row r="217" spans="1:30" ht="15.75" hidden="1" customHeight="1">
      <c r="A217" s="857">
        <v>25</v>
      </c>
      <c r="B217" s="857" t="s">
        <v>982</v>
      </c>
      <c r="C217" s="898">
        <v>46</v>
      </c>
      <c r="D217" s="898" t="s">
        <v>984</v>
      </c>
      <c r="E217" s="898" t="s">
        <v>1578</v>
      </c>
      <c r="F217" s="898">
        <v>19</v>
      </c>
      <c r="G217" s="898" t="s">
        <v>2186</v>
      </c>
      <c r="H217" s="708" t="s">
        <v>815</v>
      </c>
      <c r="I217" s="856">
        <v>10696823</v>
      </c>
      <c r="J217" s="856">
        <v>0</v>
      </c>
      <c r="K217" s="856">
        <v>0</v>
      </c>
      <c r="L217" s="856">
        <v>0</v>
      </c>
      <c r="M217" s="856">
        <v>0</v>
      </c>
      <c r="N217" s="856">
        <v>3900000</v>
      </c>
      <c r="O217" s="856">
        <v>6796823</v>
      </c>
      <c r="P217" s="856">
        <v>54419.445237</v>
      </c>
      <c r="Q217" s="856">
        <v>252026.19683999999</v>
      </c>
      <c r="R217" s="899">
        <v>0.40576733999999998</v>
      </c>
      <c r="S217" s="899">
        <v>0.39796188363965657</v>
      </c>
      <c r="T217" s="899">
        <v>0.77156277258545702</v>
      </c>
      <c r="U217" s="898"/>
      <c r="V217" s="856">
        <v>32810056.75</v>
      </c>
      <c r="W217" s="898"/>
      <c r="X217" s="899">
        <v>0</v>
      </c>
      <c r="Y217" s="898"/>
      <c r="Z217" s="898"/>
      <c r="AA217" s="898"/>
      <c r="AB217" s="899" t="s">
        <v>1954</v>
      </c>
      <c r="AC217" s="868"/>
      <c r="AD217" s="898"/>
    </row>
    <row r="218" spans="1:30" ht="15.75" hidden="1" customHeight="1">
      <c r="C218" s="898"/>
      <c r="D218" s="898"/>
      <c r="E218" s="898"/>
      <c r="F218" s="898"/>
      <c r="G218" s="701" t="s">
        <v>2187</v>
      </c>
      <c r="H218" s="710"/>
      <c r="I218" s="492">
        <v>51925137</v>
      </c>
      <c r="J218" s="492">
        <v>0</v>
      </c>
      <c r="K218" s="492">
        <v>0</v>
      </c>
      <c r="L218" s="492">
        <v>0</v>
      </c>
      <c r="M218" s="900">
        <v>0</v>
      </c>
      <c r="N218" s="492">
        <v>3908000</v>
      </c>
      <c r="O218" s="492">
        <v>48017137</v>
      </c>
      <c r="P218" s="492">
        <v>1513136.1879502998</v>
      </c>
      <c r="Q218" s="492">
        <v>6851519.7001500009</v>
      </c>
      <c r="R218" s="493">
        <v>11.03108705</v>
      </c>
      <c r="S218" s="493">
        <v>10.818889940226855</v>
      </c>
      <c r="T218" s="626"/>
      <c r="U218" s="898"/>
      <c r="V218" s="856" t="e">
        <v>#N/A</v>
      </c>
      <c r="W218" s="898">
        <v>0</v>
      </c>
      <c r="X218" s="899">
        <v>0</v>
      </c>
      <c r="Y218" s="898">
        <v>0</v>
      </c>
      <c r="Z218" s="898">
        <v>0</v>
      </c>
      <c r="AA218" s="898">
        <v>0</v>
      </c>
      <c r="AB218" s="899" t="e">
        <v>#N/A</v>
      </c>
      <c r="AC218" s="868">
        <v>0</v>
      </c>
      <c r="AD218" s="898">
        <v>0</v>
      </c>
    </row>
    <row r="219" spans="1:30" ht="15.75" hidden="1" customHeight="1">
      <c r="C219" s="898"/>
      <c r="D219" s="898"/>
      <c r="E219" s="898"/>
      <c r="F219" s="898"/>
      <c r="G219" s="701"/>
      <c r="H219" s="891" t="s">
        <v>2188</v>
      </c>
      <c r="I219" s="625"/>
      <c r="J219" s="625"/>
      <c r="K219" s="625"/>
      <c r="L219" s="625"/>
      <c r="M219" s="856"/>
      <c r="N219" s="625"/>
      <c r="O219" s="625"/>
      <c r="P219" s="625"/>
      <c r="Q219" s="625"/>
      <c r="R219" s="626"/>
      <c r="S219" s="626"/>
      <c r="T219" s="626"/>
      <c r="U219" s="898"/>
      <c r="V219" s="856"/>
      <c r="W219" s="898"/>
      <c r="X219" s="899"/>
      <c r="Y219" s="898"/>
      <c r="Z219" s="898"/>
      <c r="AA219" s="898"/>
      <c r="AB219" s="899"/>
      <c r="AC219" s="868"/>
      <c r="AD219" s="898"/>
    </row>
    <row r="220" spans="1:30" ht="15.75" hidden="1" customHeight="1">
      <c r="A220" s="857">
        <v>2</v>
      </c>
      <c r="B220" s="857" t="s">
        <v>867</v>
      </c>
      <c r="C220" s="898">
        <v>47</v>
      </c>
      <c r="D220" s="901" t="s">
        <v>1419</v>
      </c>
      <c r="E220" s="898" t="s">
        <v>1603</v>
      </c>
      <c r="F220" s="898">
        <v>20</v>
      </c>
      <c r="G220" s="898" t="s">
        <v>2188</v>
      </c>
      <c r="H220" s="708" t="s">
        <v>2049</v>
      </c>
      <c r="I220" s="856">
        <v>4208974</v>
      </c>
      <c r="J220" s="856">
        <v>0</v>
      </c>
      <c r="K220" s="856">
        <v>0</v>
      </c>
      <c r="L220" s="856">
        <v>0</v>
      </c>
      <c r="M220" s="856">
        <v>0</v>
      </c>
      <c r="N220" s="856">
        <v>482600</v>
      </c>
      <c r="O220" s="856">
        <v>3726374</v>
      </c>
      <c r="P220" s="856">
        <v>140619.92284119999</v>
      </c>
      <c r="Q220" s="856">
        <v>1353344.50932</v>
      </c>
      <c r="R220" s="899">
        <v>2.1789123799999999</v>
      </c>
      <c r="S220" s="899">
        <v>2.1369982045330538</v>
      </c>
      <c r="T220" s="899">
        <v>3.3799310657596302</v>
      </c>
      <c r="U220" s="898"/>
      <c r="V220" s="856">
        <v>128895533.40000001</v>
      </c>
      <c r="W220" s="898"/>
      <c r="X220" s="899">
        <v>0</v>
      </c>
      <c r="Y220" s="898"/>
      <c r="Z220" s="898"/>
      <c r="AA220" s="898"/>
      <c r="AB220" s="899" t="s">
        <v>1954</v>
      </c>
      <c r="AC220" s="868"/>
      <c r="AD220" s="898"/>
    </row>
    <row r="221" spans="1:30" ht="15.75" hidden="1" customHeight="1">
      <c r="A221" s="857">
        <v>2</v>
      </c>
      <c r="B221" s="857" t="s">
        <v>867</v>
      </c>
      <c r="C221" s="898">
        <v>48</v>
      </c>
      <c r="D221" s="898" t="s">
        <v>870</v>
      </c>
      <c r="E221" s="898" t="s">
        <v>1531</v>
      </c>
      <c r="F221" s="898">
        <v>20</v>
      </c>
      <c r="G221" s="898" t="s">
        <v>2188</v>
      </c>
      <c r="H221" s="708" t="s">
        <v>871</v>
      </c>
      <c r="I221" s="856">
        <v>1576743</v>
      </c>
      <c r="J221" s="856">
        <v>0</v>
      </c>
      <c r="K221" s="856">
        <v>0</v>
      </c>
      <c r="L221" s="856">
        <v>0</v>
      </c>
      <c r="M221" s="856">
        <v>0</v>
      </c>
      <c r="N221" s="856">
        <v>493100</v>
      </c>
      <c r="O221" s="856">
        <v>1083643</v>
      </c>
      <c r="P221" s="856">
        <v>100049.3097772</v>
      </c>
      <c r="Q221" s="856">
        <v>135097.77280999999</v>
      </c>
      <c r="R221" s="899">
        <v>0.21751018</v>
      </c>
      <c r="S221" s="899">
        <v>0.21332609394221885</v>
      </c>
      <c r="T221" s="899">
        <v>2.5195560102790799E-2</v>
      </c>
      <c r="U221" s="898"/>
      <c r="V221" s="856">
        <v>232575954.06999999</v>
      </c>
      <c r="W221" s="898"/>
      <c r="X221" s="899">
        <v>0</v>
      </c>
      <c r="Y221" s="898"/>
      <c r="Z221" s="898"/>
      <c r="AA221" s="898"/>
      <c r="AB221" s="899" t="s">
        <v>1954</v>
      </c>
      <c r="AC221" s="868"/>
      <c r="AD221" s="898"/>
    </row>
    <row r="222" spans="1:30" ht="15.75" hidden="1" customHeight="1">
      <c r="A222" s="857">
        <v>2</v>
      </c>
      <c r="B222" s="857" t="s">
        <v>867</v>
      </c>
      <c r="C222" s="898">
        <v>49</v>
      </c>
      <c r="D222" s="898" t="s">
        <v>872</v>
      </c>
      <c r="E222" s="898" t="s">
        <v>1532</v>
      </c>
      <c r="F222" s="898">
        <v>20</v>
      </c>
      <c r="G222" s="898" t="s">
        <v>2188</v>
      </c>
      <c r="H222" s="708" t="s">
        <v>613</v>
      </c>
      <c r="I222" s="856">
        <v>1862422</v>
      </c>
      <c r="J222" s="856">
        <v>0</v>
      </c>
      <c r="K222" s="856">
        <v>0</v>
      </c>
      <c r="L222" s="856">
        <v>0</v>
      </c>
      <c r="M222" s="856">
        <v>0</v>
      </c>
      <c r="N222" s="856">
        <v>654800</v>
      </c>
      <c r="O222" s="856">
        <v>1207622</v>
      </c>
      <c r="P222" s="856">
        <v>272832.5043496</v>
      </c>
      <c r="Q222" s="856">
        <v>354956.33445999998</v>
      </c>
      <c r="R222" s="899">
        <v>0.57148697000000004</v>
      </c>
      <c r="S222" s="899">
        <v>0.56049368376259923</v>
      </c>
      <c r="T222" s="899">
        <v>0.510523327607876</v>
      </c>
      <c r="U222" s="898"/>
      <c r="V222" s="856">
        <v>320493800.41000003</v>
      </c>
      <c r="W222" s="898"/>
      <c r="X222" s="899">
        <v>0</v>
      </c>
      <c r="Y222" s="898"/>
      <c r="Z222" s="898"/>
      <c r="AA222" s="898"/>
      <c r="AB222" s="899" t="s">
        <v>1954</v>
      </c>
      <c r="AC222" s="868"/>
      <c r="AD222" s="898"/>
    </row>
    <row r="223" spans="1:30" ht="15.75" hidden="1" customHeight="1">
      <c r="A223" s="857">
        <v>2</v>
      </c>
      <c r="B223" s="857" t="s">
        <v>867</v>
      </c>
      <c r="C223" s="898">
        <v>50</v>
      </c>
      <c r="D223" s="898" t="s">
        <v>873</v>
      </c>
      <c r="E223" s="898" t="s">
        <v>1534</v>
      </c>
      <c r="F223" s="898">
        <v>20</v>
      </c>
      <c r="G223" s="898" t="s">
        <v>2188</v>
      </c>
      <c r="H223" s="708" t="s">
        <v>614</v>
      </c>
      <c r="I223" s="856">
        <v>3313274</v>
      </c>
      <c r="J223" s="856">
        <v>0</v>
      </c>
      <c r="K223" s="856">
        <v>0</v>
      </c>
      <c r="L223" s="856">
        <v>0</v>
      </c>
      <c r="M223" s="856">
        <v>0</v>
      </c>
      <c r="N223" s="856">
        <v>992100</v>
      </c>
      <c r="O223" s="856">
        <v>2321174</v>
      </c>
      <c r="P223" s="856">
        <v>229567.5648807</v>
      </c>
      <c r="Q223" s="856">
        <v>276544.67035999999</v>
      </c>
      <c r="R223" s="899">
        <v>0.44524258</v>
      </c>
      <c r="S223" s="899">
        <v>0.43667777122725837</v>
      </c>
      <c r="T223" s="899">
        <v>0.11772357027555</v>
      </c>
      <c r="U223" s="898"/>
      <c r="V223" s="856">
        <v>124517157.06999999</v>
      </c>
      <c r="W223" s="898"/>
      <c r="X223" s="899">
        <v>0</v>
      </c>
      <c r="Y223" s="898"/>
      <c r="Z223" s="898"/>
      <c r="AA223" s="898"/>
      <c r="AB223" s="899" t="s">
        <v>1954</v>
      </c>
      <c r="AC223" s="868"/>
      <c r="AD223" s="898"/>
    </row>
    <row r="224" spans="1:30" ht="15.75" hidden="1" customHeight="1">
      <c r="C224" s="898"/>
      <c r="D224" s="898"/>
      <c r="E224" s="898"/>
      <c r="F224" s="898"/>
      <c r="G224" s="701" t="s">
        <v>2189</v>
      </c>
      <c r="H224" s="710"/>
      <c r="I224" s="492">
        <v>10961413</v>
      </c>
      <c r="J224" s="492">
        <v>0</v>
      </c>
      <c r="K224" s="492">
        <v>0</v>
      </c>
      <c r="L224" s="492">
        <v>0</v>
      </c>
      <c r="M224" s="900">
        <v>0</v>
      </c>
      <c r="N224" s="492">
        <v>2622600</v>
      </c>
      <c r="O224" s="492">
        <v>8338813</v>
      </c>
      <c r="P224" s="492">
        <v>743069.30184870004</v>
      </c>
      <c r="Q224" s="492">
        <v>2119943.2869500001</v>
      </c>
      <c r="R224" s="493">
        <v>3.41315211</v>
      </c>
      <c r="S224" s="493">
        <v>3.3474957534651302</v>
      </c>
      <c r="T224" s="626"/>
      <c r="U224" s="898"/>
      <c r="V224" s="856">
        <v>806482444.95000005</v>
      </c>
      <c r="W224" s="898">
        <v>0</v>
      </c>
      <c r="X224" s="899">
        <v>0</v>
      </c>
      <c r="Y224" s="898">
        <v>0</v>
      </c>
      <c r="Z224" s="898">
        <v>0</v>
      </c>
      <c r="AA224" s="898">
        <v>0</v>
      </c>
      <c r="AB224" s="899">
        <v>0</v>
      </c>
      <c r="AC224" s="868">
        <v>0</v>
      </c>
      <c r="AD224" s="898">
        <v>0</v>
      </c>
    </row>
    <row r="225" spans="1:30" ht="15.75" hidden="1" customHeight="1">
      <c r="C225" s="898"/>
      <c r="D225" s="898"/>
      <c r="E225" s="898"/>
      <c r="F225" s="898"/>
      <c r="G225" s="701"/>
      <c r="H225" s="891" t="s">
        <v>2303</v>
      </c>
      <c r="I225" s="625"/>
      <c r="J225" s="625"/>
      <c r="K225" s="625"/>
      <c r="L225" s="625"/>
      <c r="M225" s="856"/>
      <c r="N225" s="625"/>
      <c r="O225" s="625"/>
      <c r="P225" s="625"/>
      <c r="Q225" s="625"/>
      <c r="R225" s="626"/>
      <c r="S225" s="626"/>
      <c r="T225" s="626"/>
      <c r="U225" s="898"/>
      <c r="V225" s="856"/>
      <c r="W225" s="898"/>
      <c r="X225" s="899"/>
      <c r="Y225" s="898"/>
      <c r="Z225" s="898"/>
      <c r="AA225" s="898"/>
      <c r="AB225" s="899"/>
      <c r="AC225" s="868"/>
      <c r="AD225" s="898"/>
    </row>
    <row r="226" spans="1:30" ht="15.75" hidden="1" customHeight="1">
      <c r="A226" s="857">
        <v>5</v>
      </c>
      <c r="B226" s="857" t="s">
        <v>894</v>
      </c>
      <c r="C226" s="898">
        <v>51</v>
      </c>
      <c r="D226" s="901" t="s">
        <v>1424</v>
      </c>
      <c r="E226" s="898" t="s">
        <v>1631</v>
      </c>
      <c r="F226" s="898">
        <v>21</v>
      </c>
      <c r="G226" s="898" t="s">
        <v>2303</v>
      </c>
      <c r="H226" s="708" t="s">
        <v>1425</v>
      </c>
      <c r="I226" s="866">
        <v>392388</v>
      </c>
      <c r="J226" s="856">
        <v>0</v>
      </c>
      <c r="K226" s="856">
        <v>0</v>
      </c>
      <c r="L226" s="856">
        <v>0</v>
      </c>
      <c r="M226" s="856">
        <v>0</v>
      </c>
      <c r="N226" s="856">
        <v>210000</v>
      </c>
      <c r="O226" s="856">
        <v>182388</v>
      </c>
      <c r="P226" s="856">
        <v>1289.4830938</v>
      </c>
      <c r="Q226" s="856">
        <v>1424.45028</v>
      </c>
      <c r="R226" s="899">
        <v>2.2933900000000002E-3</v>
      </c>
      <c r="S226" s="899">
        <v>2.2492777484545414E-3</v>
      </c>
      <c r="T226" s="899">
        <v>6.7411120683824294E-2</v>
      </c>
      <c r="U226" s="898"/>
      <c r="V226" s="856" t="e">
        <v>#N/A</v>
      </c>
      <c r="W226" s="898"/>
      <c r="X226" s="899">
        <v>0</v>
      </c>
      <c r="Y226" s="898"/>
      <c r="Z226" s="898"/>
      <c r="AA226" s="898"/>
      <c r="AB226" s="899" t="e">
        <v>#N/A</v>
      </c>
      <c r="AC226" s="868"/>
      <c r="AD226" s="898"/>
    </row>
    <row r="227" spans="1:30" ht="15.75" hidden="1" customHeight="1">
      <c r="A227" s="857">
        <v>5</v>
      </c>
      <c r="B227" s="857" t="s">
        <v>894</v>
      </c>
      <c r="C227" s="898">
        <v>52</v>
      </c>
      <c r="D227" s="901" t="s">
        <v>1426</v>
      </c>
      <c r="E227" s="840" t="s">
        <v>1632</v>
      </c>
      <c r="F227" s="898">
        <v>21</v>
      </c>
      <c r="G227" s="898" t="s">
        <v>2303</v>
      </c>
      <c r="H227" s="708" t="s">
        <v>1427</v>
      </c>
      <c r="I227" s="866">
        <v>121208</v>
      </c>
      <c r="J227" s="856">
        <v>0</v>
      </c>
      <c r="K227" s="856">
        <v>0</v>
      </c>
      <c r="L227" s="856">
        <v>0</v>
      </c>
      <c r="M227" s="856">
        <v>0</v>
      </c>
      <c r="N227" s="856">
        <v>0</v>
      </c>
      <c r="O227" s="856">
        <v>121208</v>
      </c>
      <c r="P227" s="856">
        <v>0</v>
      </c>
      <c r="Q227" s="856">
        <v>888.45464000000004</v>
      </c>
      <c r="R227" s="899">
        <v>1.4304299999999999E-3</v>
      </c>
      <c r="S227" s="899">
        <v>1.4029140085276897E-3</v>
      </c>
      <c r="T227" s="899">
        <v>0.16545066633178299</v>
      </c>
      <c r="U227" s="898"/>
      <c r="V227" s="856" t="e">
        <v>#N/A</v>
      </c>
      <c r="W227" s="898"/>
      <c r="X227" s="899">
        <v>0</v>
      </c>
      <c r="Y227" s="898"/>
      <c r="Z227" s="898"/>
      <c r="AA227" s="898"/>
      <c r="AB227" s="899" t="e">
        <v>#N/A</v>
      </c>
      <c r="AC227" s="868"/>
      <c r="AD227" s="898"/>
    </row>
    <row r="228" spans="1:30" ht="15.75" hidden="1" customHeight="1">
      <c r="A228" s="857">
        <v>9</v>
      </c>
      <c r="B228" s="857" t="s">
        <v>914</v>
      </c>
      <c r="C228" s="898">
        <v>53</v>
      </c>
      <c r="D228" s="898" t="s">
        <v>1105</v>
      </c>
      <c r="E228" s="898" t="s">
        <v>1671</v>
      </c>
      <c r="F228" s="898">
        <v>21</v>
      </c>
      <c r="G228" s="898" t="s">
        <v>2303</v>
      </c>
      <c r="H228" s="708" t="s">
        <v>657</v>
      </c>
      <c r="I228" s="856">
        <v>490276</v>
      </c>
      <c r="J228" s="856">
        <v>0</v>
      </c>
      <c r="K228" s="856">
        <v>0</v>
      </c>
      <c r="L228" s="856">
        <v>0</v>
      </c>
      <c r="M228" s="856">
        <v>0</v>
      </c>
      <c r="N228" s="856">
        <v>2000</v>
      </c>
      <c r="O228" s="856">
        <v>488276</v>
      </c>
      <c r="P228" s="856">
        <v>4829.9096473999998</v>
      </c>
      <c r="Q228" s="856">
        <v>28759.456399999999</v>
      </c>
      <c r="R228" s="899">
        <v>4.630331E-2</v>
      </c>
      <c r="S228" s="899">
        <v>4.5412610216320468E-2</v>
      </c>
      <c r="T228" s="899">
        <v>4.2560557855741896</v>
      </c>
      <c r="U228" s="898"/>
      <c r="V228" s="856" t="e">
        <v>#N/A</v>
      </c>
      <c r="W228" s="898"/>
      <c r="X228" s="899">
        <v>0</v>
      </c>
      <c r="Y228" s="898"/>
      <c r="Z228" s="898"/>
      <c r="AA228" s="898"/>
      <c r="AB228" s="899" t="e">
        <v>#N/A</v>
      </c>
      <c r="AC228" s="868"/>
      <c r="AD228" s="898"/>
    </row>
    <row r="229" spans="1:30" ht="15.75" hidden="1" customHeight="1">
      <c r="A229" s="857">
        <v>5</v>
      </c>
      <c r="B229" s="857" t="s">
        <v>894</v>
      </c>
      <c r="C229" s="898">
        <v>53</v>
      </c>
      <c r="D229" s="898" t="s">
        <v>895</v>
      </c>
      <c r="E229" s="898" t="s">
        <v>1633</v>
      </c>
      <c r="F229" s="898">
        <v>21</v>
      </c>
      <c r="G229" s="898" t="s">
        <v>2303</v>
      </c>
      <c r="H229" s="708" t="s">
        <v>2247</v>
      </c>
      <c r="I229" s="856">
        <v>3314789</v>
      </c>
      <c r="J229" s="856">
        <v>0</v>
      </c>
      <c r="K229" s="856">
        <v>0</v>
      </c>
      <c r="L229" s="856">
        <v>0</v>
      </c>
      <c r="M229" s="856">
        <v>0</v>
      </c>
      <c r="N229" s="856">
        <v>585000</v>
      </c>
      <c r="O229" s="856">
        <v>2729789</v>
      </c>
      <c r="P229" s="856">
        <v>46874.134931100001</v>
      </c>
      <c r="Q229" s="856">
        <v>226627.08278</v>
      </c>
      <c r="R229" s="899">
        <v>0.36487425000000001</v>
      </c>
      <c r="S229" s="899">
        <v>0.35785542089557476</v>
      </c>
      <c r="T229" s="899">
        <v>4.39537081763436</v>
      </c>
      <c r="U229" s="898"/>
      <c r="V229" s="856">
        <v>25169630.530000001</v>
      </c>
      <c r="W229" s="898"/>
      <c r="X229" s="899">
        <v>0</v>
      </c>
      <c r="Y229" s="898"/>
      <c r="Z229" s="898"/>
      <c r="AA229" s="898"/>
      <c r="AB229" s="899" t="s">
        <v>1954</v>
      </c>
      <c r="AC229" s="868"/>
      <c r="AD229" s="898"/>
    </row>
    <row r="230" spans="1:30" ht="30" hidden="1" customHeight="1">
      <c r="A230" s="857">
        <v>5</v>
      </c>
      <c r="B230" s="857" t="s">
        <v>894</v>
      </c>
      <c r="C230" s="898">
        <v>54</v>
      </c>
      <c r="D230" s="857" t="s">
        <v>2248</v>
      </c>
      <c r="E230" s="898" t="s">
        <v>2249</v>
      </c>
      <c r="F230" s="898">
        <v>21</v>
      </c>
      <c r="G230" s="898" t="s">
        <v>2303</v>
      </c>
      <c r="H230" s="708" t="s">
        <v>2250</v>
      </c>
      <c r="I230" s="856">
        <v>0</v>
      </c>
      <c r="J230" s="856">
        <v>0</v>
      </c>
      <c r="K230" s="856">
        <v>0</v>
      </c>
      <c r="L230" s="856">
        <v>698947</v>
      </c>
      <c r="M230" s="856">
        <v>0</v>
      </c>
      <c r="N230" s="856">
        <v>0</v>
      </c>
      <c r="O230" s="856">
        <v>698947</v>
      </c>
      <c r="P230" s="856">
        <v>0</v>
      </c>
      <c r="Q230" s="856">
        <v>17487.65394</v>
      </c>
      <c r="R230" s="899">
        <v>2.815548E-2</v>
      </c>
      <c r="S230" s="899">
        <v>2.7613874230777217E-2</v>
      </c>
      <c r="T230" s="899">
        <v>4.5</v>
      </c>
      <c r="U230" s="898"/>
      <c r="V230" s="856" t="e">
        <v>#N/A</v>
      </c>
      <c r="W230" s="898"/>
      <c r="X230" s="899">
        <v>0</v>
      </c>
      <c r="Y230" s="898"/>
      <c r="Z230" s="898"/>
      <c r="AA230" s="898"/>
      <c r="AB230" s="899" t="e">
        <v>#N/A</v>
      </c>
      <c r="AC230" s="868"/>
      <c r="AD230" s="898"/>
    </row>
    <row r="231" spans="1:30" ht="15.75" hidden="1" customHeight="1">
      <c r="A231" s="857">
        <v>5</v>
      </c>
      <c r="B231" s="857" t="s">
        <v>894</v>
      </c>
      <c r="C231" s="898">
        <v>55</v>
      </c>
      <c r="D231" s="898" t="s">
        <v>1059</v>
      </c>
      <c r="E231" s="898" t="s">
        <v>1638</v>
      </c>
      <c r="F231" s="898">
        <v>21</v>
      </c>
      <c r="G231" s="898" t="s">
        <v>2303</v>
      </c>
      <c r="H231" s="708" t="s">
        <v>2251</v>
      </c>
      <c r="I231" s="856">
        <v>1335896</v>
      </c>
      <c r="J231" s="856">
        <v>0</v>
      </c>
      <c r="K231" s="856">
        <v>0</v>
      </c>
      <c r="L231" s="856">
        <v>0</v>
      </c>
      <c r="M231" s="856">
        <v>0</v>
      </c>
      <c r="N231" s="856">
        <v>4000</v>
      </c>
      <c r="O231" s="856">
        <v>1331896</v>
      </c>
      <c r="P231" s="856">
        <v>6606.4985290000004</v>
      </c>
      <c r="Q231" s="856">
        <v>27876.583280000003</v>
      </c>
      <c r="R231" s="899">
        <v>4.4881869999999997E-2</v>
      </c>
      <c r="S231" s="899">
        <v>4.4018509705122118E-2</v>
      </c>
      <c r="T231" s="899">
        <v>2.4004916706167299</v>
      </c>
      <c r="U231" s="898"/>
      <c r="V231" s="856" t="e">
        <v>#N/A</v>
      </c>
      <c r="W231" s="898"/>
      <c r="X231" s="899">
        <v>0</v>
      </c>
      <c r="Y231" s="898"/>
      <c r="Z231" s="898"/>
      <c r="AA231" s="898"/>
      <c r="AB231" s="899" t="e">
        <v>#N/A</v>
      </c>
      <c r="AC231" s="868"/>
      <c r="AD231" s="898"/>
    </row>
    <row r="232" spans="1:30" ht="15.75" hidden="1" customHeight="1">
      <c r="A232" s="857">
        <v>5</v>
      </c>
      <c r="B232" s="857" t="s">
        <v>894</v>
      </c>
      <c r="C232" s="898">
        <v>56</v>
      </c>
      <c r="D232" s="898" t="s">
        <v>896</v>
      </c>
      <c r="E232" s="898" t="s">
        <v>1639</v>
      </c>
      <c r="F232" s="898">
        <v>21</v>
      </c>
      <c r="G232" s="898" t="s">
        <v>2303</v>
      </c>
      <c r="H232" s="708" t="s">
        <v>628</v>
      </c>
      <c r="I232" s="856">
        <v>10406133</v>
      </c>
      <c r="J232" s="856">
        <v>0</v>
      </c>
      <c r="K232" s="856">
        <v>0</v>
      </c>
      <c r="L232" s="856">
        <v>0</v>
      </c>
      <c r="M232" s="856">
        <v>0</v>
      </c>
      <c r="N232" s="856">
        <v>697500</v>
      </c>
      <c r="O232" s="856">
        <v>9708633</v>
      </c>
      <c r="P232" s="856">
        <v>274268.88225000002</v>
      </c>
      <c r="Q232" s="856">
        <v>621449.59833000007</v>
      </c>
      <c r="R232" s="899">
        <v>1.00054658</v>
      </c>
      <c r="S232" s="899">
        <v>0.98129978486134428</v>
      </c>
      <c r="T232" s="899">
        <v>8.0977750086327198</v>
      </c>
      <c r="U232" s="898"/>
      <c r="V232" s="856">
        <v>312310029.88999999</v>
      </c>
      <c r="W232" s="898"/>
      <c r="X232" s="899">
        <v>0</v>
      </c>
      <c r="Y232" s="898"/>
      <c r="Z232" s="898"/>
      <c r="AA232" s="898"/>
      <c r="AB232" s="899" t="s">
        <v>1954</v>
      </c>
      <c r="AC232" s="868"/>
      <c r="AD232" s="898"/>
    </row>
    <row r="233" spans="1:30" ht="15.75" hidden="1" customHeight="1">
      <c r="B233" s="857" t="s">
        <v>894</v>
      </c>
      <c r="C233" s="898">
        <v>57</v>
      </c>
      <c r="D233" s="898" t="s">
        <v>1060</v>
      </c>
      <c r="E233" s="898" t="s">
        <v>1640</v>
      </c>
      <c r="F233" s="898">
        <v>21</v>
      </c>
      <c r="G233" s="898" t="s">
        <v>2303</v>
      </c>
      <c r="H233" s="708" t="s">
        <v>629</v>
      </c>
      <c r="I233" s="856">
        <v>2040500</v>
      </c>
      <c r="J233" s="856">
        <v>0</v>
      </c>
      <c r="K233" s="856">
        <v>0</v>
      </c>
      <c r="L233" s="856">
        <v>0</v>
      </c>
      <c r="M233" s="856">
        <v>0</v>
      </c>
      <c r="N233" s="856">
        <v>150000</v>
      </c>
      <c r="O233" s="856">
        <v>1890500</v>
      </c>
      <c r="P233" s="856">
        <v>19850.25</v>
      </c>
      <c r="Q233" s="856">
        <v>49568.91</v>
      </c>
      <c r="R233" s="899">
        <v>7.9806959999999996E-2</v>
      </c>
      <c r="S233" s="899">
        <v>7.8271771113096203E-2</v>
      </c>
      <c r="T233" s="899">
        <v>0.43459770114942498</v>
      </c>
      <c r="U233" s="898"/>
      <c r="V233" s="856">
        <v>17136000</v>
      </c>
      <c r="W233" s="898"/>
      <c r="X233" s="899">
        <v>0</v>
      </c>
      <c r="Y233" s="898"/>
      <c r="Z233" s="898"/>
      <c r="AA233" s="898"/>
      <c r="AB233" s="899" t="s">
        <v>1954</v>
      </c>
      <c r="AC233" s="868"/>
      <c r="AD233" s="898"/>
    </row>
    <row r="234" spans="1:30" ht="15.75" hidden="1" customHeight="1">
      <c r="A234" s="857">
        <v>9</v>
      </c>
      <c r="B234" s="857" t="s">
        <v>914</v>
      </c>
      <c r="C234" s="898">
        <v>58</v>
      </c>
      <c r="D234" s="898" t="s">
        <v>1107</v>
      </c>
      <c r="E234" s="898" t="s">
        <v>1674</v>
      </c>
      <c r="F234" s="898">
        <v>21</v>
      </c>
      <c r="G234" s="898" t="s">
        <v>2303</v>
      </c>
      <c r="H234" s="708" t="s">
        <v>1108</v>
      </c>
      <c r="I234" s="856">
        <v>1292159</v>
      </c>
      <c r="J234" s="856">
        <v>0</v>
      </c>
      <c r="K234" s="856">
        <v>0</v>
      </c>
      <c r="L234" s="856">
        <v>0</v>
      </c>
      <c r="M234" s="856">
        <v>0</v>
      </c>
      <c r="N234" s="856">
        <v>85800</v>
      </c>
      <c r="O234" s="856">
        <v>1206359</v>
      </c>
      <c r="P234" s="856">
        <v>25499.788710099998</v>
      </c>
      <c r="Q234" s="856">
        <v>270405.36985000002</v>
      </c>
      <c r="R234" s="899">
        <v>0.43535817999999998</v>
      </c>
      <c r="S234" s="899">
        <v>0.4269835107661501</v>
      </c>
      <c r="T234" s="899">
        <v>9.1390833333333301</v>
      </c>
      <c r="U234" s="898"/>
      <c r="V234" s="856" t="e">
        <v>#N/A</v>
      </c>
      <c r="W234" s="898"/>
      <c r="X234" s="899">
        <v>0</v>
      </c>
      <c r="Y234" s="898"/>
      <c r="Z234" s="898"/>
      <c r="AA234" s="898"/>
      <c r="AB234" s="899" t="e">
        <v>#N/A</v>
      </c>
      <c r="AC234" s="868"/>
      <c r="AD234" s="898"/>
    </row>
    <row r="235" spans="1:30" ht="15.75" hidden="1" customHeight="1">
      <c r="A235" s="857">
        <v>5</v>
      </c>
      <c r="B235" s="857" t="s">
        <v>894</v>
      </c>
      <c r="C235" s="898">
        <v>59</v>
      </c>
      <c r="D235" s="898" t="s">
        <v>1065</v>
      </c>
      <c r="E235" s="898" t="s">
        <v>1641</v>
      </c>
      <c r="F235" s="898">
        <v>21</v>
      </c>
      <c r="G235" s="898" t="s">
        <v>2303</v>
      </c>
      <c r="H235" s="708" t="s">
        <v>630</v>
      </c>
      <c r="I235" s="856">
        <v>2922</v>
      </c>
      <c r="J235" s="856">
        <v>0</v>
      </c>
      <c r="K235" s="856">
        <v>0</v>
      </c>
      <c r="L235" s="856">
        <v>0</v>
      </c>
      <c r="M235" s="856">
        <v>0</v>
      </c>
      <c r="N235" s="856">
        <v>0</v>
      </c>
      <c r="O235" s="856">
        <v>2922</v>
      </c>
      <c r="P235" s="856">
        <v>0</v>
      </c>
      <c r="Q235" s="856">
        <v>0</v>
      </c>
      <c r="R235" s="899">
        <v>0</v>
      </c>
      <c r="S235" s="899">
        <v>0</v>
      </c>
      <c r="T235" s="899">
        <v>0.16491703352522799</v>
      </c>
      <c r="U235" s="898"/>
      <c r="V235" s="856" t="e">
        <v>#N/A</v>
      </c>
      <c r="W235" s="898"/>
      <c r="X235" s="899">
        <v>0</v>
      </c>
      <c r="Y235" s="898"/>
      <c r="Z235" s="898"/>
      <c r="AA235" s="898"/>
      <c r="AB235" s="899" t="e">
        <v>#N/A</v>
      </c>
      <c r="AC235" s="868" t="s">
        <v>2226</v>
      </c>
      <c r="AD235" s="898"/>
    </row>
    <row r="236" spans="1:30" ht="15.75" hidden="1" customHeight="1">
      <c r="C236" s="898"/>
      <c r="D236" s="898"/>
      <c r="E236" s="898"/>
      <c r="F236" s="898"/>
      <c r="G236" s="701" t="s">
        <v>2252</v>
      </c>
      <c r="H236" s="710"/>
      <c r="I236" s="492">
        <v>19396271</v>
      </c>
      <c r="J236" s="492">
        <v>0</v>
      </c>
      <c r="K236" s="492">
        <v>0</v>
      </c>
      <c r="L236" s="492">
        <v>698947</v>
      </c>
      <c r="M236" s="900">
        <v>0</v>
      </c>
      <c r="N236" s="492">
        <v>1734300</v>
      </c>
      <c r="O236" s="492">
        <v>18360918</v>
      </c>
      <c r="P236" s="492">
        <v>379218.94716139999</v>
      </c>
      <c r="Q236" s="492">
        <v>1244487.5595000002</v>
      </c>
      <c r="R236" s="493">
        <v>2.0036504499999999</v>
      </c>
      <c r="S236" s="493">
        <v>1.9651076735453674</v>
      </c>
      <c r="T236" s="626"/>
      <c r="U236" s="898"/>
      <c r="V236" s="856" t="e">
        <v>#N/A</v>
      </c>
      <c r="W236" s="898">
        <v>0</v>
      </c>
      <c r="X236" s="899">
        <v>0</v>
      </c>
      <c r="Y236" s="898">
        <v>0</v>
      </c>
      <c r="Z236" s="898">
        <v>0</v>
      </c>
      <c r="AA236" s="898">
        <v>0</v>
      </c>
      <c r="AB236" s="899" t="e">
        <v>#N/A</v>
      </c>
      <c r="AC236" s="868">
        <v>0</v>
      </c>
      <c r="AD236" s="898">
        <v>0</v>
      </c>
    </row>
    <row r="237" spans="1:30" ht="15.75" hidden="1" customHeight="1">
      <c r="C237" s="898"/>
      <c r="D237" s="898"/>
      <c r="E237" s="898"/>
      <c r="F237" s="898"/>
      <c r="G237" s="701"/>
      <c r="H237" s="891" t="s">
        <v>2304</v>
      </c>
      <c r="I237" s="625"/>
      <c r="J237" s="625"/>
      <c r="K237" s="625"/>
      <c r="L237" s="625"/>
      <c r="M237" s="856"/>
      <c r="N237" s="625"/>
      <c r="O237" s="625"/>
      <c r="P237" s="625"/>
      <c r="Q237" s="625"/>
      <c r="R237" s="626"/>
      <c r="S237" s="626"/>
      <c r="T237" s="626"/>
      <c r="U237" s="898"/>
      <c r="V237" s="856"/>
      <c r="W237" s="898"/>
      <c r="X237" s="899"/>
      <c r="Y237" s="898"/>
      <c r="Z237" s="898"/>
      <c r="AA237" s="898"/>
      <c r="AB237" s="899"/>
      <c r="AC237" s="868"/>
      <c r="AD237" s="898"/>
    </row>
    <row r="238" spans="1:30" ht="15.75" hidden="1" customHeight="1">
      <c r="A238" s="857">
        <v>12</v>
      </c>
      <c r="B238" s="857" t="s">
        <v>919</v>
      </c>
      <c r="C238" s="898">
        <v>60</v>
      </c>
      <c r="D238" s="898" t="s">
        <v>1117</v>
      </c>
      <c r="E238" s="898" t="s">
        <v>1679</v>
      </c>
      <c r="F238" s="898">
        <v>22</v>
      </c>
      <c r="G238" s="898" t="s">
        <v>2304</v>
      </c>
      <c r="H238" s="708" t="s">
        <v>664</v>
      </c>
      <c r="I238" s="856">
        <v>277566</v>
      </c>
      <c r="J238" s="856">
        <v>0</v>
      </c>
      <c r="K238" s="856">
        <v>0</v>
      </c>
      <c r="L238" s="856">
        <v>0</v>
      </c>
      <c r="M238" s="856">
        <v>0</v>
      </c>
      <c r="N238" s="856">
        <v>0</v>
      </c>
      <c r="O238" s="856">
        <v>277566</v>
      </c>
      <c r="P238" s="856">
        <v>644.64656000000002</v>
      </c>
      <c r="Q238" s="856">
        <v>90489.291660000003</v>
      </c>
      <c r="R238" s="899">
        <v>0.14568961</v>
      </c>
      <c r="S238" s="899">
        <v>0.14288708638131695</v>
      </c>
      <c r="T238" s="899">
        <v>0.26842219783089</v>
      </c>
      <c r="U238" s="898"/>
      <c r="V238" s="856" t="e">
        <v>#N/A</v>
      </c>
      <c r="W238" s="898"/>
      <c r="X238" s="899">
        <v>0</v>
      </c>
      <c r="Y238" s="898"/>
      <c r="Z238" s="898"/>
      <c r="AA238" s="898"/>
      <c r="AB238" s="899" t="e">
        <v>#N/A</v>
      </c>
      <c r="AC238" s="868"/>
      <c r="AD238" s="898"/>
    </row>
    <row r="239" spans="1:30" ht="15.75" hidden="1" customHeight="1">
      <c r="A239" s="857">
        <v>9</v>
      </c>
      <c r="B239" s="857" t="s">
        <v>914</v>
      </c>
      <c r="C239" s="898">
        <v>61</v>
      </c>
      <c r="D239" s="898" t="s">
        <v>1106</v>
      </c>
      <c r="E239" s="898" t="s">
        <v>1672</v>
      </c>
      <c r="F239" s="898">
        <v>22</v>
      </c>
      <c r="G239" s="898" t="s">
        <v>2304</v>
      </c>
      <c r="H239" s="708" t="s">
        <v>658</v>
      </c>
      <c r="I239" s="856">
        <v>158577</v>
      </c>
      <c r="J239" s="856">
        <v>0</v>
      </c>
      <c r="K239" s="856">
        <v>0</v>
      </c>
      <c r="L239" s="856">
        <v>0</v>
      </c>
      <c r="M239" s="856">
        <v>0</v>
      </c>
      <c r="N239" s="856">
        <v>18000</v>
      </c>
      <c r="O239" s="856">
        <v>140577</v>
      </c>
      <c r="P239" s="856">
        <v>913.75049999999999</v>
      </c>
      <c r="Q239" s="856">
        <v>20945.973000000002</v>
      </c>
      <c r="R239" s="899">
        <v>3.3723450000000002E-2</v>
      </c>
      <c r="S239" s="899">
        <v>3.3074731810667071E-2</v>
      </c>
      <c r="T239" s="899">
        <v>0.65984892713822496</v>
      </c>
      <c r="U239" s="898"/>
      <c r="V239" s="856">
        <v>1216751.3999999999</v>
      </c>
      <c r="W239" s="898"/>
      <c r="X239" s="899">
        <v>0</v>
      </c>
      <c r="Y239" s="898"/>
      <c r="Z239" s="898"/>
      <c r="AA239" s="898"/>
      <c r="AB239" s="899" t="s">
        <v>1954</v>
      </c>
      <c r="AC239" s="868"/>
      <c r="AD239" s="898"/>
    </row>
    <row r="240" spans="1:30" ht="15.75" hidden="1" customHeight="1">
      <c r="A240" s="857">
        <v>12</v>
      </c>
      <c r="B240" s="857" t="s">
        <v>919</v>
      </c>
      <c r="C240" s="898">
        <v>62</v>
      </c>
      <c r="D240" s="898" t="s">
        <v>1123</v>
      </c>
      <c r="E240" s="898" t="s">
        <v>1683</v>
      </c>
      <c r="F240" s="898">
        <v>22</v>
      </c>
      <c r="G240" s="898" t="s">
        <v>2304</v>
      </c>
      <c r="H240" s="708" t="s">
        <v>668</v>
      </c>
      <c r="I240" s="856">
        <v>1359711</v>
      </c>
      <c r="J240" s="856">
        <v>0</v>
      </c>
      <c r="K240" s="856">
        <v>0</v>
      </c>
      <c r="L240" s="856">
        <v>0</v>
      </c>
      <c r="M240" s="856">
        <v>0</v>
      </c>
      <c r="N240" s="856">
        <v>142500</v>
      </c>
      <c r="O240" s="856">
        <v>1217211</v>
      </c>
      <c r="P240" s="856">
        <v>2945.6508371</v>
      </c>
      <c r="Q240" s="856">
        <v>204491.448</v>
      </c>
      <c r="R240" s="899">
        <v>0.32923542</v>
      </c>
      <c r="S240" s="899">
        <v>0.32290215404053901</v>
      </c>
      <c r="T240" s="899">
        <v>2.7047630687184001</v>
      </c>
      <c r="U240" s="898"/>
      <c r="V240" s="856">
        <v>26487204.059999999</v>
      </c>
      <c r="W240" s="898"/>
      <c r="X240" s="899">
        <v>0</v>
      </c>
      <c r="Y240" s="898"/>
      <c r="Z240" s="898"/>
      <c r="AA240" s="898"/>
      <c r="AB240" s="899" t="s">
        <v>1954</v>
      </c>
      <c r="AC240" s="868"/>
      <c r="AD240" s="898"/>
    </row>
    <row r="241" spans="1:30" ht="15.75" hidden="1" customHeight="1">
      <c r="A241" s="857">
        <v>12</v>
      </c>
      <c r="B241" s="857" t="s">
        <v>919</v>
      </c>
      <c r="C241" s="898">
        <v>63</v>
      </c>
      <c r="D241" s="898" t="s">
        <v>920</v>
      </c>
      <c r="E241" s="898" t="s">
        <v>1684</v>
      </c>
      <c r="F241" s="898">
        <v>22</v>
      </c>
      <c r="G241" s="898" t="s">
        <v>2304</v>
      </c>
      <c r="H241" s="708" t="s">
        <v>669</v>
      </c>
      <c r="I241" s="856">
        <v>2617989</v>
      </c>
      <c r="J241" s="856">
        <v>0</v>
      </c>
      <c r="K241" s="856">
        <v>0</v>
      </c>
      <c r="L241" s="856">
        <v>0</v>
      </c>
      <c r="M241" s="856">
        <v>0</v>
      </c>
      <c r="N241" s="856">
        <v>25000</v>
      </c>
      <c r="O241" s="856">
        <v>2592989</v>
      </c>
      <c r="P241" s="856">
        <v>22403.4249743</v>
      </c>
      <c r="Q241" s="856">
        <v>597269.08626000001</v>
      </c>
      <c r="R241" s="899">
        <v>0.96161545999999998</v>
      </c>
      <c r="S241" s="899">
        <v>0.94311755519076035</v>
      </c>
      <c r="T241" s="899">
        <v>1.81581862745098</v>
      </c>
      <c r="U241" s="898"/>
      <c r="V241" s="856">
        <v>95049139.140000001</v>
      </c>
      <c r="W241" s="898"/>
      <c r="X241" s="899">
        <v>0</v>
      </c>
      <c r="Y241" s="898"/>
      <c r="Z241" s="898"/>
      <c r="AA241" s="898"/>
      <c r="AB241" s="899" t="s">
        <v>1954</v>
      </c>
      <c r="AC241" s="868"/>
      <c r="AD241" s="898"/>
    </row>
    <row r="242" spans="1:30" ht="15.75" hidden="1" customHeight="1">
      <c r="A242" s="857">
        <v>9</v>
      </c>
      <c r="B242" s="857" t="s">
        <v>914</v>
      </c>
      <c r="C242" s="898">
        <v>64</v>
      </c>
      <c r="D242" s="898" t="s">
        <v>915</v>
      </c>
      <c r="E242" s="898" t="s">
        <v>1673</v>
      </c>
      <c r="F242" s="898">
        <v>22</v>
      </c>
      <c r="G242" s="898" t="s">
        <v>2304</v>
      </c>
      <c r="H242" s="708" t="s">
        <v>659</v>
      </c>
      <c r="I242" s="856">
        <v>463752</v>
      </c>
      <c r="J242" s="856">
        <v>0</v>
      </c>
      <c r="K242" s="856">
        <v>0</v>
      </c>
      <c r="L242" s="856">
        <v>0</v>
      </c>
      <c r="M242" s="856">
        <v>0</v>
      </c>
      <c r="N242" s="856">
        <v>23750</v>
      </c>
      <c r="O242" s="856">
        <v>440002</v>
      </c>
      <c r="P242" s="856">
        <v>30822.140100000001</v>
      </c>
      <c r="Q242" s="856">
        <v>512386.72901999997</v>
      </c>
      <c r="R242" s="899">
        <v>0.82495313000000003</v>
      </c>
      <c r="S242" s="899">
        <v>0.80908409677036441</v>
      </c>
      <c r="T242" s="899">
        <v>3.5482315371836801</v>
      </c>
      <c r="U242" s="898"/>
      <c r="V242" s="856">
        <v>135009000</v>
      </c>
      <c r="W242" s="898"/>
      <c r="X242" s="899">
        <v>0</v>
      </c>
      <c r="Y242" s="898"/>
      <c r="Z242" s="898"/>
      <c r="AA242" s="898"/>
      <c r="AB242" s="899" t="s">
        <v>1954</v>
      </c>
      <c r="AC242" s="868"/>
      <c r="AD242" s="898"/>
    </row>
    <row r="243" spans="1:30" ht="15.75" hidden="1" customHeight="1">
      <c r="A243" s="857">
        <v>12</v>
      </c>
      <c r="B243" s="857" t="s">
        <v>919</v>
      </c>
      <c r="C243" s="898">
        <v>65</v>
      </c>
      <c r="D243" s="898" t="s">
        <v>1124</v>
      </c>
      <c r="E243" s="898" t="s">
        <v>1685</v>
      </c>
      <c r="F243" s="898">
        <v>22</v>
      </c>
      <c r="G243" s="898" t="s">
        <v>2304</v>
      </c>
      <c r="H243" s="708" t="s">
        <v>670</v>
      </c>
      <c r="I243" s="856">
        <v>604806</v>
      </c>
      <c r="J243" s="856">
        <v>0</v>
      </c>
      <c r="K243" s="856">
        <v>0</v>
      </c>
      <c r="L243" s="856">
        <v>0</v>
      </c>
      <c r="M243" s="856">
        <v>0</v>
      </c>
      <c r="N243" s="856">
        <v>7820</v>
      </c>
      <c r="O243" s="856">
        <v>596986</v>
      </c>
      <c r="P243" s="856">
        <v>74738.788805000004</v>
      </c>
      <c r="Q243" s="856">
        <v>597821.78039999993</v>
      </c>
      <c r="R243" s="899">
        <v>0.96250530999999995</v>
      </c>
      <c r="S243" s="899">
        <v>0.9439902866916472</v>
      </c>
      <c r="T243" s="899">
        <v>0.75952417302798902</v>
      </c>
      <c r="U243" s="898"/>
      <c r="V243" s="856">
        <v>166892447.62</v>
      </c>
      <c r="W243" s="898"/>
      <c r="X243" s="899">
        <v>0</v>
      </c>
      <c r="Y243" s="898"/>
      <c r="Z243" s="898"/>
      <c r="AA243" s="898"/>
      <c r="AB243" s="899" t="s">
        <v>1954</v>
      </c>
      <c r="AC243" s="868"/>
      <c r="AD243" s="898"/>
    </row>
    <row r="244" spans="1:30" ht="15.75" hidden="1" customHeight="1">
      <c r="A244" s="857">
        <v>9</v>
      </c>
      <c r="B244" s="857" t="s">
        <v>914</v>
      </c>
      <c r="C244" s="898">
        <v>66</v>
      </c>
      <c r="D244" s="898" t="s">
        <v>916</v>
      </c>
      <c r="E244" s="898" t="s">
        <v>1551</v>
      </c>
      <c r="F244" s="898">
        <v>22</v>
      </c>
      <c r="G244" s="898" t="s">
        <v>2304</v>
      </c>
      <c r="H244" s="708" t="s">
        <v>660</v>
      </c>
      <c r="I244" s="856">
        <v>617579</v>
      </c>
      <c r="J244" s="856">
        <v>0</v>
      </c>
      <c r="K244" s="856">
        <v>0</v>
      </c>
      <c r="L244" s="856">
        <v>0</v>
      </c>
      <c r="M244" s="856">
        <v>0</v>
      </c>
      <c r="N244" s="856">
        <v>36450</v>
      </c>
      <c r="O244" s="856">
        <v>581129</v>
      </c>
      <c r="P244" s="856">
        <v>97750.213365899996</v>
      </c>
      <c r="Q244" s="856">
        <v>363019.66372000001</v>
      </c>
      <c r="R244" s="899">
        <v>0.58446909000000002</v>
      </c>
      <c r="S244" s="899">
        <v>0.57322608119171869</v>
      </c>
      <c r="T244" s="899">
        <v>1.3120257379917499</v>
      </c>
      <c r="U244" s="898"/>
      <c r="V244" s="856">
        <v>41169725</v>
      </c>
      <c r="W244" s="898"/>
      <c r="X244" s="899">
        <v>0</v>
      </c>
      <c r="Y244" s="898"/>
      <c r="Z244" s="898"/>
      <c r="AA244" s="898"/>
      <c r="AB244" s="899" t="s">
        <v>1954</v>
      </c>
      <c r="AC244" s="868"/>
      <c r="AD244" s="898"/>
    </row>
    <row r="245" spans="1:30" ht="15.75" hidden="1" customHeight="1">
      <c r="A245" s="857">
        <v>12</v>
      </c>
      <c r="B245" s="857" t="s">
        <v>919</v>
      </c>
      <c r="C245" s="898">
        <v>67</v>
      </c>
      <c r="D245" s="898" t="s">
        <v>921</v>
      </c>
      <c r="E245" s="898" t="s">
        <v>1686</v>
      </c>
      <c r="F245" s="898">
        <v>22</v>
      </c>
      <c r="G245" s="898" t="s">
        <v>2304</v>
      </c>
      <c r="H245" s="708" t="s">
        <v>922</v>
      </c>
      <c r="I245" s="856">
        <v>1883190</v>
      </c>
      <c r="J245" s="856">
        <v>0</v>
      </c>
      <c r="K245" s="856">
        <v>0</v>
      </c>
      <c r="L245" s="856">
        <v>0</v>
      </c>
      <c r="M245" s="856">
        <v>0</v>
      </c>
      <c r="N245" s="856">
        <v>198500</v>
      </c>
      <c r="O245" s="856">
        <v>1684690</v>
      </c>
      <c r="P245" s="856">
        <v>104776.23215889999</v>
      </c>
      <c r="Q245" s="856">
        <v>698421.93329999992</v>
      </c>
      <c r="R245" s="899">
        <v>1.1244736200000001</v>
      </c>
      <c r="S245" s="899">
        <v>1.1028429252050074</v>
      </c>
      <c r="T245" s="899">
        <v>2.0470146416182402</v>
      </c>
      <c r="U245" s="898"/>
      <c r="V245" s="856">
        <v>645157018.74000001</v>
      </c>
      <c r="W245" s="898"/>
      <c r="X245" s="899">
        <v>0</v>
      </c>
      <c r="Y245" s="898"/>
      <c r="Z245" s="898"/>
      <c r="AA245" s="898"/>
      <c r="AB245" s="899" t="s">
        <v>1954</v>
      </c>
      <c r="AC245" s="868"/>
      <c r="AD245" s="898"/>
    </row>
    <row r="246" spans="1:30" ht="15.75" hidden="1" customHeight="1">
      <c r="C246" s="898"/>
      <c r="D246" s="898"/>
      <c r="E246" s="898"/>
      <c r="F246" s="898"/>
      <c r="G246" s="701" t="s">
        <v>2253</v>
      </c>
      <c r="H246" s="710"/>
      <c r="I246" s="492">
        <v>7983170</v>
      </c>
      <c r="J246" s="492">
        <v>0</v>
      </c>
      <c r="K246" s="492">
        <v>0</v>
      </c>
      <c r="L246" s="492">
        <v>0</v>
      </c>
      <c r="M246" s="900">
        <v>0</v>
      </c>
      <c r="N246" s="492">
        <v>452020</v>
      </c>
      <c r="O246" s="492">
        <v>7531150</v>
      </c>
      <c r="P246" s="492">
        <v>334994.84730119997</v>
      </c>
      <c r="Q246" s="492">
        <v>3084845.9053600002</v>
      </c>
      <c r="R246" s="493">
        <v>4.9666650900000002</v>
      </c>
      <c r="S246" s="493">
        <v>4.871124917282021</v>
      </c>
      <c r="T246" s="626"/>
      <c r="U246" s="898"/>
      <c r="V246" s="856" t="e">
        <v>#N/A</v>
      </c>
      <c r="W246" s="898">
        <v>0</v>
      </c>
      <c r="X246" s="899">
        <v>0</v>
      </c>
      <c r="Y246" s="898">
        <v>0</v>
      </c>
      <c r="Z246" s="898">
        <v>0</v>
      </c>
      <c r="AA246" s="898">
        <v>0</v>
      </c>
      <c r="AB246" s="899" t="e">
        <v>#N/A</v>
      </c>
      <c r="AC246" s="868">
        <v>0</v>
      </c>
      <c r="AD246" s="898">
        <v>0</v>
      </c>
    </row>
    <row r="247" spans="1:30" ht="15.75" hidden="1" customHeight="1">
      <c r="C247" s="898"/>
      <c r="D247" s="898"/>
      <c r="E247" s="898"/>
      <c r="F247" s="898"/>
      <c r="G247" s="701"/>
      <c r="H247" s="891" t="s">
        <v>2190</v>
      </c>
      <c r="I247" s="625"/>
      <c r="J247" s="625"/>
      <c r="K247" s="625"/>
      <c r="L247" s="625"/>
      <c r="M247" s="856"/>
      <c r="N247" s="625"/>
      <c r="O247" s="625"/>
      <c r="P247" s="625"/>
      <c r="Q247" s="625"/>
      <c r="R247" s="626"/>
      <c r="S247" s="626"/>
      <c r="T247" s="626"/>
      <c r="U247" s="898"/>
      <c r="V247" s="856"/>
      <c r="W247" s="898"/>
      <c r="X247" s="899"/>
      <c r="Y247" s="898"/>
      <c r="Z247" s="898"/>
      <c r="AA247" s="898"/>
      <c r="AB247" s="899"/>
      <c r="AC247" s="868"/>
      <c r="AD247" s="898"/>
    </row>
    <row r="248" spans="1:30" ht="15.75" hidden="1" customHeight="1">
      <c r="A248" s="857">
        <v>12</v>
      </c>
      <c r="B248" s="857" t="s">
        <v>919</v>
      </c>
      <c r="C248" s="898">
        <v>68</v>
      </c>
      <c r="D248" s="898" t="s">
        <v>1115</v>
      </c>
      <c r="E248" s="898" t="s">
        <v>1678</v>
      </c>
      <c r="F248" s="898">
        <v>23</v>
      </c>
      <c r="G248" s="898" t="s">
        <v>2190</v>
      </c>
      <c r="H248" s="708" t="s">
        <v>1116</v>
      </c>
      <c r="I248" s="856">
        <v>1231220</v>
      </c>
      <c r="J248" s="856">
        <v>0</v>
      </c>
      <c r="K248" s="856">
        <v>0</v>
      </c>
      <c r="L248" s="856">
        <v>0</v>
      </c>
      <c r="M248" s="856">
        <v>0</v>
      </c>
      <c r="N248" s="856">
        <v>39300</v>
      </c>
      <c r="O248" s="856">
        <v>1191920</v>
      </c>
      <c r="P248" s="856">
        <v>8883.2675732999996</v>
      </c>
      <c r="Q248" s="856">
        <v>202626.4</v>
      </c>
      <c r="R248" s="899">
        <v>0.32623265000000001</v>
      </c>
      <c r="S248" s="899">
        <v>0.31995715060651275</v>
      </c>
      <c r="T248" s="899">
        <v>4.1386111111111097</v>
      </c>
      <c r="U248" s="898"/>
      <c r="V248" s="856" t="e">
        <v>#N/A</v>
      </c>
      <c r="W248" s="898"/>
      <c r="X248" s="899">
        <v>0</v>
      </c>
      <c r="Y248" s="898"/>
      <c r="Z248" s="898"/>
      <c r="AA248" s="898"/>
      <c r="AB248" s="899" t="e">
        <v>#N/A</v>
      </c>
      <c r="AC248" s="868"/>
      <c r="AD248" s="898"/>
    </row>
    <row r="249" spans="1:30" ht="15.75" hidden="1" customHeight="1">
      <c r="A249" s="857">
        <v>12</v>
      </c>
      <c r="B249" s="857" t="s">
        <v>919</v>
      </c>
      <c r="C249" s="898">
        <v>69</v>
      </c>
      <c r="D249" s="898" t="s">
        <v>1118</v>
      </c>
      <c r="E249" s="898" t="s">
        <v>1680</v>
      </c>
      <c r="F249" s="898">
        <v>23</v>
      </c>
      <c r="G249" s="898" t="s">
        <v>2190</v>
      </c>
      <c r="H249" s="708" t="s">
        <v>665</v>
      </c>
      <c r="I249" s="856">
        <v>1455160</v>
      </c>
      <c r="J249" s="856">
        <v>0</v>
      </c>
      <c r="K249" s="856">
        <v>0</v>
      </c>
      <c r="L249" s="856">
        <v>0</v>
      </c>
      <c r="M249" s="856">
        <v>0</v>
      </c>
      <c r="N249" s="856">
        <v>30000</v>
      </c>
      <c r="O249" s="856">
        <v>1425160</v>
      </c>
      <c r="P249" s="856">
        <v>37225.179021300006</v>
      </c>
      <c r="Q249" s="856">
        <v>96868.125200000009</v>
      </c>
      <c r="R249" s="899">
        <v>0.15595966999999999</v>
      </c>
      <c r="S249" s="899">
        <v>0.15295958139505483</v>
      </c>
      <c r="T249" s="899">
        <v>10.6879652023923</v>
      </c>
      <c r="U249" s="898"/>
      <c r="V249" s="856">
        <v>47126590</v>
      </c>
      <c r="W249" s="898"/>
      <c r="X249" s="899">
        <v>0</v>
      </c>
      <c r="Y249" s="898"/>
      <c r="Z249" s="898"/>
      <c r="AA249" s="898"/>
      <c r="AB249" s="899" t="s">
        <v>1954</v>
      </c>
      <c r="AC249" s="868"/>
      <c r="AD249" s="898"/>
    </row>
    <row r="250" spans="1:30" ht="15.75" hidden="1" customHeight="1">
      <c r="A250" s="857">
        <v>12</v>
      </c>
      <c r="B250" s="857" t="s">
        <v>919</v>
      </c>
      <c r="C250" s="898">
        <v>70</v>
      </c>
      <c r="D250" s="898" t="s">
        <v>1120</v>
      </c>
      <c r="E250" s="898" t="s">
        <v>1681</v>
      </c>
      <c r="F250" s="898">
        <v>23</v>
      </c>
      <c r="G250" s="898" t="s">
        <v>2190</v>
      </c>
      <c r="H250" s="708" t="s">
        <v>667</v>
      </c>
      <c r="I250" s="856">
        <v>511074</v>
      </c>
      <c r="J250" s="856">
        <v>380</v>
      </c>
      <c r="K250" s="856">
        <v>0</v>
      </c>
      <c r="L250" s="856">
        <v>0</v>
      </c>
      <c r="M250" s="856">
        <v>0</v>
      </c>
      <c r="N250" s="856">
        <v>900</v>
      </c>
      <c r="O250" s="856">
        <v>510554</v>
      </c>
      <c r="P250" s="856">
        <v>25842.733192699998</v>
      </c>
      <c r="Q250" s="856">
        <v>494471.549</v>
      </c>
      <c r="R250" s="899">
        <v>0.79610932000000001</v>
      </c>
      <c r="S250" s="899">
        <v>0.78079513762287966</v>
      </c>
      <c r="T250" s="899">
        <v>6.5720206987101903</v>
      </c>
      <c r="U250" s="898"/>
      <c r="V250" s="856">
        <v>2955544.86</v>
      </c>
      <c r="W250" s="898"/>
      <c r="X250" s="899">
        <v>0</v>
      </c>
      <c r="Y250" s="898"/>
      <c r="Z250" s="898"/>
      <c r="AA250" s="898"/>
      <c r="AB250" s="899" t="s">
        <v>1954</v>
      </c>
      <c r="AC250" s="868"/>
      <c r="AD250" s="898"/>
    </row>
    <row r="251" spans="1:30" ht="15.75" hidden="1" customHeight="1">
      <c r="A251" s="857">
        <v>12</v>
      </c>
      <c r="B251" s="857" t="s">
        <v>919</v>
      </c>
      <c r="C251" s="898">
        <v>71</v>
      </c>
      <c r="D251" s="898" t="s">
        <v>1121</v>
      </c>
      <c r="E251" s="898" t="s">
        <v>1682</v>
      </c>
      <c r="F251" s="898">
        <v>23</v>
      </c>
      <c r="G251" s="898" t="s">
        <v>2190</v>
      </c>
      <c r="H251" s="708" t="s">
        <v>2254</v>
      </c>
      <c r="I251" s="856">
        <v>2934476</v>
      </c>
      <c r="J251" s="856">
        <v>0</v>
      </c>
      <c r="K251" s="856">
        <v>0</v>
      </c>
      <c r="L251" s="856">
        <v>0</v>
      </c>
      <c r="M251" s="856">
        <v>0</v>
      </c>
      <c r="N251" s="856">
        <v>27500</v>
      </c>
      <c r="O251" s="856">
        <v>2906976</v>
      </c>
      <c r="P251" s="856">
        <v>29505.806554299998</v>
      </c>
      <c r="Q251" s="856">
        <v>418546.40448000003</v>
      </c>
      <c r="R251" s="899">
        <v>0.67386827999999999</v>
      </c>
      <c r="S251" s="899">
        <v>0.66090556301657521</v>
      </c>
      <c r="T251" s="899">
        <v>4.8634980333370601</v>
      </c>
      <c r="U251" s="898"/>
      <c r="V251" s="856">
        <v>38584469.359999999</v>
      </c>
      <c r="W251" s="898"/>
      <c r="X251" s="899">
        <v>0</v>
      </c>
      <c r="Y251" s="898"/>
      <c r="Z251" s="898"/>
      <c r="AA251" s="898"/>
      <c r="AB251" s="899" t="s">
        <v>1954</v>
      </c>
      <c r="AC251" s="868"/>
      <c r="AD251" s="898"/>
    </row>
    <row r="252" spans="1:30" ht="15.75" hidden="1" customHeight="1">
      <c r="C252" s="898"/>
      <c r="D252" s="898"/>
      <c r="E252" s="898"/>
      <c r="F252" s="898"/>
      <c r="G252" s="701" t="s">
        <v>2255</v>
      </c>
      <c r="H252" s="710"/>
      <c r="I252" s="492">
        <v>6131930</v>
      </c>
      <c r="J252" s="492">
        <v>380</v>
      </c>
      <c r="K252" s="492">
        <v>0</v>
      </c>
      <c r="L252" s="492">
        <v>0</v>
      </c>
      <c r="M252" s="900">
        <v>0</v>
      </c>
      <c r="N252" s="492">
        <v>97700</v>
      </c>
      <c r="O252" s="492">
        <v>6034610</v>
      </c>
      <c r="P252" s="492">
        <v>101456.9863416</v>
      </c>
      <c r="Q252" s="492">
        <v>1212512.4786800002</v>
      </c>
      <c r="R252" s="493">
        <v>1.95216992</v>
      </c>
      <c r="S252" s="493">
        <v>1.9146174326410224</v>
      </c>
      <c r="T252" s="626"/>
      <c r="U252" s="898"/>
      <c r="V252" s="856" t="e">
        <v>#N/A</v>
      </c>
      <c r="W252" s="898">
        <v>0</v>
      </c>
      <c r="X252" s="899">
        <v>0</v>
      </c>
      <c r="Y252" s="898">
        <v>0</v>
      </c>
      <c r="Z252" s="898">
        <v>0</v>
      </c>
      <c r="AA252" s="898">
        <v>0</v>
      </c>
      <c r="AB252" s="899" t="e">
        <v>#N/A</v>
      </c>
      <c r="AC252" s="868">
        <v>0</v>
      </c>
      <c r="AD252" s="898">
        <v>0</v>
      </c>
    </row>
    <row r="253" spans="1:30" ht="15.75" hidden="1" customHeight="1">
      <c r="C253" s="898"/>
      <c r="D253" s="898"/>
      <c r="E253" s="898"/>
      <c r="F253" s="898"/>
      <c r="G253" s="701"/>
      <c r="H253" s="891" t="s">
        <v>2192</v>
      </c>
      <c r="I253" s="625"/>
      <c r="J253" s="625"/>
      <c r="K253" s="625"/>
      <c r="L253" s="625"/>
      <c r="M253" s="856"/>
      <c r="N253" s="625"/>
      <c r="O253" s="625"/>
      <c r="P253" s="625"/>
      <c r="Q253" s="625"/>
      <c r="R253" s="626"/>
      <c r="S253" s="626"/>
      <c r="T253" s="626"/>
      <c r="U253" s="898"/>
      <c r="V253" s="856"/>
      <c r="W253" s="898"/>
      <c r="X253" s="899"/>
      <c r="Y253" s="898"/>
      <c r="Z253" s="898"/>
      <c r="AA253" s="898"/>
      <c r="AB253" s="899"/>
      <c r="AC253" s="868"/>
      <c r="AD253" s="898"/>
    </row>
    <row r="254" spans="1:30" ht="15.75" hidden="1" customHeight="1">
      <c r="A254" s="857">
        <v>15</v>
      </c>
      <c r="B254" s="857" t="s">
        <v>928</v>
      </c>
      <c r="C254" s="898">
        <v>72</v>
      </c>
      <c r="D254" s="898" t="s">
        <v>1159</v>
      </c>
      <c r="E254" s="898" t="s">
        <v>1716</v>
      </c>
      <c r="F254" s="898">
        <v>24</v>
      </c>
      <c r="G254" s="898" t="s">
        <v>2192</v>
      </c>
      <c r="H254" s="708" t="s">
        <v>695</v>
      </c>
      <c r="I254" s="856">
        <v>54184</v>
      </c>
      <c r="J254" s="856">
        <v>0</v>
      </c>
      <c r="K254" s="856">
        <v>0</v>
      </c>
      <c r="L254" s="856">
        <v>0</v>
      </c>
      <c r="M254" s="856">
        <v>0</v>
      </c>
      <c r="N254" s="856">
        <v>0</v>
      </c>
      <c r="O254" s="856">
        <v>54184</v>
      </c>
      <c r="P254" s="856">
        <v>0</v>
      </c>
      <c r="Q254" s="856">
        <v>0</v>
      </c>
      <c r="R254" s="899">
        <v>0</v>
      </c>
      <c r="S254" s="899">
        <v>0</v>
      </c>
      <c r="T254" s="899">
        <v>2.4629090909090898</v>
      </c>
      <c r="U254" s="898"/>
      <c r="V254" s="856">
        <v>541849.89</v>
      </c>
      <c r="W254" s="898"/>
      <c r="X254" s="899">
        <v>0</v>
      </c>
      <c r="Y254" s="898"/>
      <c r="Z254" s="898"/>
      <c r="AA254" s="898"/>
      <c r="AB254" s="899" t="s">
        <v>1954</v>
      </c>
      <c r="AC254" s="868" t="s">
        <v>2226</v>
      </c>
      <c r="AD254" s="898"/>
    </row>
    <row r="255" spans="1:30" ht="15.75" hidden="1" customHeight="1">
      <c r="A255" s="857">
        <v>8</v>
      </c>
      <c r="B255" s="857" t="s">
        <v>1089</v>
      </c>
      <c r="C255" s="898">
        <v>73</v>
      </c>
      <c r="D255" s="898" t="s">
        <v>1097</v>
      </c>
      <c r="E255" s="898" t="s">
        <v>1668</v>
      </c>
      <c r="F255" s="898">
        <v>24</v>
      </c>
      <c r="G255" s="898" t="s">
        <v>2192</v>
      </c>
      <c r="H255" s="708" t="s">
        <v>2256</v>
      </c>
      <c r="I255" s="856">
        <v>534824</v>
      </c>
      <c r="J255" s="856">
        <v>0</v>
      </c>
      <c r="K255" s="856">
        <v>0</v>
      </c>
      <c r="L255" s="856">
        <v>0</v>
      </c>
      <c r="M255" s="856">
        <v>0</v>
      </c>
      <c r="N255" s="856">
        <v>20500</v>
      </c>
      <c r="O255" s="856">
        <v>514324</v>
      </c>
      <c r="P255" s="856">
        <v>0</v>
      </c>
      <c r="Q255" s="856">
        <v>9823.5884000000005</v>
      </c>
      <c r="R255" s="899">
        <v>1.5816179999999999E-2</v>
      </c>
      <c r="S255" s="899">
        <v>1.5511934048056876E-2</v>
      </c>
      <c r="T255" s="899">
        <v>9.4371376146788908</v>
      </c>
      <c r="U255" s="898"/>
      <c r="V255" s="856">
        <v>20025312.920000002</v>
      </c>
      <c r="W255" s="898"/>
      <c r="X255" s="899">
        <v>0</v>
      </c>
      <c r="Y255" s="898"/>
      <c r="Z255" s="898"/>
      <c r="AA255" s="898"/>
      <c r="AB255" s="899" t="s">
        <v>1954</v>
      </c>
      <c r="AC255" s="868"/>
      <c r="AD255" s="898"/>
    </row>
    <row r="256" spans="1:30" ht="15.75" hidden="1" customHeight="1">
      <c r="A256" s="857">
        <v>15</v>
      </c>
      <c r="B256" s="857" t="s">
        <v>928</v>
      </c>
      <c r="C256" s="898">
        <v>74</v>
      </c>
      <c r="D256" s="898" t="s">
        <v>929</v>
      </c>
      <c r="E256" s="898" t="s">
        <v>1717</v>
      </c>
      <c r="F256" s="898">
        <v>24</v>
      </c>
      <c r="G256" s="898" t="s">
        <v>2192</v>
      </c>
      <c r="H256" s="708" t="s">
        <v>696</v>
      </c>
      <c r="I256" s="856">
        <v>9546942</v>
      </c>
      <c r="J256" s="856">
        <v>0</v>
      </c>
      <c r="K256" s="856">
        <v>0</v>
      </c>
      <c r="L256" s="856">
        <v>0</v>
      </c>
      <c r="M256" s="856">
        <v>0</v>
      </c>
      <c r="N256" s="856">
        <v>2666000</v>
      </c>
      <c r="O256" s="856">
        <v>6880942</v>
      </c>
      <c r="P256" s="856">
        <v>86600.088510000001</v>
      </c>
      <c r="Q256" s="856">
        <v>496047.10877999995</v>
      </c>
      <c r="R256" s="899">
        <v>0.79864601000000002</v>
      </c>
      <c r="S256" s="899">
        <v>0.7832830247778555</v>
      </c>
      <c r="T256" s="899">
        <v>1.72824982650797</v>
      </c>
      <c r="U256" s="898"/>
      <c r="V256" s="856">
        <v>188165942.59</v>
      </c>
      <c r="W256" s="898"/>
      <c r="X256" s="899">
        <v>0</v>
      </c>
      <c r="Y256" s="898"/>
      <c r="Z256" s="898"/>
      <c r="AA256" s="898"/>
      <c r="AB256" s="899" t="s">
        <v>1954</v>
      </c>
      <c r="AC256" s="868"/>
      <c r="AD256" s="898"/>
    </row>
    <row r="257" spans="1:30" ht="15.75" hidden="1" customHeight="1">
      <c r="A257" s="857">
        <v>8</v>
      </c>
      <c r="B257" s="857" t="s">
        <v>1089</v>
      </c>
      <c r="C257" s="898">
        <v>75</v>
      </c>
      <c r="D257" s="898" t="s">
        <v>1098</v>
      </c>
      <c r="E257" s="898" t="s">
        <v>1669</v>
      </c>
      <c r="F257" s="898">
        <v>24</v>
      </c>
      <c r="G257" s="898" t="s">
        <v>2192</v>
      </c>
      <c r="H257" s="708" t="s">
        <v>654</v>
      </c>
      <c r="I257" s="856">
        <v>1758827</v>
      </c>
      <c r="J257" s="856">
        <v>0</v>
      </c>
      <c r="K257" s="856">
        <v>0</v>
      </c>
      <c r="L257" s="856">
        <v>0</v>
      </c>
      <c r="M257" s="856">
        <v>0</v>
      </c>
      <c r="N257" s="856">
        <v>33500</v>
      </c>
      <c r="O257" s="856">
        <v>1725327</v>
      </c>
      <c r="P257" s="856">
        <v>11646.041229499999</v>
      </c>
      <c r="Q257" s="856">
        <v>275759.01441</v>
      </c>
      <c r="R257" s="899">
        <v>0.44397766</v>
      </c>
      <c r="S257" s="899">
        <v>0.43543718145653226</v>
      </c>
      <c r="T257" s="899">
        <v>6.06177623812468</v>
      </c>
      <c r="U257" s="898"/>
      <c r="V257" s="856" t="e">
        <v>#N/A</v>
      </c>
      <c r="W257" s="898"/>
      <c r="X257" s="899">
        <v>0</v>
      </c>
      <c r="Y257" s="898"/>
      <c r="Z257" s="898"/>
      <c r="AA257" s="898"/>
      <c r="AB257" s="899" t="e">
        <v>#N/A</v>
      </c>
      <c r="AC257" s="868"/>
      <c r="AD257" s="898"/>
    </row>
    <row r="258" spans="1:30" ht="15.75" hidden="1" customHeight="1">
      <c r="A258" s="857">
        <v>7</v>
      </c>
      <c r="B258" s="857" t="s">
        <v>906</v>
      </c>
      <c r="C258" s="898">
        <v>76</v>
      </c>
      <c r="D258" s="898" t="s">
        <v>909</v>
      </c>
      <c r="E258" s="898" t="s">
        <v>1549</v>
      </c>
      <c r="F258" s="898">
        <v>24</v>
      </c>
      <c r="G258" s="898" t="s">
        <v>2192</v>
      </c>
      <c r="H258" s="708" t="s">
        <v>2257</v>
      </c>
      <c r="I258" s="856">
        <v>983658</v>
      </c>
      <c r="J258" s="856">
        <v>0</v>
      </c>
      <c r="K258" s="856">
        <v>0</v>
      </c>
      <c r="L258" s="856">
        <v>0</v>
      </c>
      <c r="M258" s="856">
        <v>0</v>
      </c>
      <c r="N258" s="856">
        <v>0</v>
      </c>
      <c r="O258" s="856">
        <v>983658</v>
      </c>
      <c r="P258" s="856">
        <v>598221.4487999999</v>
      </c>
      <c r="Q258" s="856">
        <v>1078089.1680000001</v>
      </c>
      <c r="R258" s="899">
        <v>1.73574564</v>
      </c>
      <c r="S258" s="899">
        <v>1.702356347904449</v>
      </c>
      <c r="T258" s="899">
        <v>11.927464532557201</v>
      </c>
      <c r="U258" s="898"/>
      <c r="V258" s="856">
        <v>911283011.20000005</v>
      </c>
      <c r="W258" s="898"/>
      <c r="X258" s="899">
        <v>0</v>
      </c>
      <c r="Y258" s="898"/>
      <c r="Z258" s="898"/>
      <c r="AA258" s="898"/>
      <c r="AB258" s="899" t="s">
        <v>1954</v>
      </c>
      <c r="AC258" s="868"/>
      <c r="AD258" s="898"/>
    </row>
    <row r="259" spans="1:30" ht="15.75" hidden="1" customHeight="1">
      <c r="A259" s="857">
        <v>8</v>
      </c>
      <c r="B259" s="857" t="s">
        <v>1089</v>
      </c>
      <c r="C259" s="898">
        <v>77</v>
      </c>
      <c r="D259" s="898" t="s">
        <v>1101</v>
      </c>
      <c r="E259" s="898" t="s">
        <v>1670</v>
      </c>
      <c r="F259" s="898">
        <v>24</v>
      </c>
      <c r="G259" s="898" t="s">
        <v>2192</v>
      </c>
      <c r="H259" s="708" t="s">
        <v>655</v>
      </c>
      <c r="I259" s="856">
        <v>8</v>
      </c>
      <c r="J259" s="856">
        <v>0</v>
      </c>
      <c r="K259" s="856">
        <v>0</v>
      </c>
      <c r="L259" s="856">
        <v>0</v>
      </c>
      <c r="M259" s="856">
        <v>0</v>
      </c>
      <c r="N259" s="856">
        <v>0</v>
      </c>
      <c r="O259" s="856">
        <v>8</v>
      </c>
      <c r="P259" s="856">
        <v>0</v>
      </c>
      <c r="Q259" s="856">
        <v>0.12768000000000002</v>
      </c>
      <c r="R259" s="899">
        <v>2.1E-7</v>
      </c>
      <c r="S259" s="899">
        <v>2.0161306221420087E-7</v>
      </c>
      <c r="T259" s="899">
        <v>0</v>
      </c>
      <c r="U259" s="898"/>
      <c r="V259" s="856" t="e">
        <v>#N/A</v>
      </c>
      <c r="W259" s="898"/>
      <c r="X259" s="899">
        <v>0</v>
      </c>
      <c r="Y259" s="898"/>
      <c r="Z259" s="898"/>
      <c r="AA259" s="898"/>
      <c r="AB259" s="899" t="e">
        <v>#N/A</v>
      </c>
      <c r="AC259" s="868"/>
      <c r="AD259" s="898"/>
    </row>
    <row r="260" spans="1:30" ht="15.75" hidden="1" customHeight="1">
      <c r="C260" s="898"/>
      <c r="D260" s="898"/>
      <c r="E260" s="898"/>
      <c r="F260" s="898"/>
      <c r="G260" s="701" t="s">
        <v>2193</v>
      </c>
      <c r="H260" s="710"/>
      <c r="I260" s="492">
        <v>12878443</v>
      </c>
      <c r="J260" s="492">
        <v>0</v>
      </c>
      <c r="K260" s="492">
        <v>0</v>
      </c>
      <c r="L260" s="492">
        <v>0</v>
      </c>
      <c r="M260" s="900">
        <v>0</v>
      </c>
      <c r="N260" s="492">
        <v>2720000</v>
      </c>
      <c r="O260" s="492">
        <v>10158443</v>
      </c>
      <c r="P260" s="492">
        <v>696467.5785394999</v>
      </c>
      <c r="Q260" s="492">
        <v>1859719.0072699999</v>
      </c>
      <c r="R260" s="493">
        <v>2.9941857000000001</v>
      </c>
      <c r="S260" s="493">
        <v>2.9365886897999558</v>
      </c>
      <c r="T260" s="626"/>
      <c r="U260" s="898"/>
      <c r="V260" s="856" t="e">
        <v>#N/A</v>
      </c>
      <c r="W260" s="898">
        <v>0</v>
      </c>
      <c r="X260" s="899">
        <v>0</v>
      </c>
      <c r="Y260" s="898">
        <v>0</v>
      </c>
      <c r="Z260" s="898">
        <v>0</v>
      </c>
      <c r="AA260" s="898">
        <v>0</v>
      </c>
      <c r="AB260" s="899" t="e">
        <v>#N/A</v>
      </c>
      <c r="AC260" s="868">
        <v>0</v>
      </c>
      <c r="AD260" s="898">
        <v>0</v>
      </c>
    </row>
    <row r="261" spans="1:30" ht="15.75" hidden="1" customHeight="1">
      <c r="C261" s="898"/>
      <c r="D261" s="898"/>
      <c r="E261" s="898"/>
      <c r="F261" s="898"/>
      <c r="G261" s="701"/>
      <c r="H261" s="891" t="s">
        <v>2194</v>
      </c>
      <c r="I261" s="625"/>
      <c r="J261" s="625"/>
      <c r="K261" s="625"/>
      <c r="L261" s="625"/>
      <c r="M261" s="856"/>
      <c r="N261" s="625"/>
      <c r="O261" s="625"/>
      <c r="P261" s="625"/>
      <c r="Q261" s="841"/>
      <c r="R261" s="626"/>
      <c r="S261" s="626"/>
      <c r="T261" s="626"/>
      <c r="U261" s="898"/>
      <c r="V261" s="856"/>
      <c r="W261" s="898"/>
      <c r="X261" s="899"/>
      <c r="Y261" s="898"/>
      <c r="Z261" s="898"/>
      <c r="AA261" s="898"/>
      <c r="AB261" s="899"/>
      <c r="AC261" s="868"/>
      <c r="AD261" s="898"/>
    </row>
    <row r="262" spans="1:30" ht="15.75" hidden="1" customHeight="1">
      <c r="A262" s="857">
        <v>10</v>
      </c>
      <c r="B262" s="857" t="s">
        <v>1110</v>
      </c>
      <c r="C262" s="898">
        <v>78</v>
      </c>
      <c r="D262" s="898" t="s">
        <v>1112</v>
      </c>
      <c r="E262" s="898" t="s">
        <v>1677</v>
      </c>
      <c r="F262" s="898">
        <v>25</v>
      </c>
      <c r="G262" s="898" t="s">
        <v>2194</v>
      </c>
      <c r="H262" s="708" t="s">
        <v>1113</v>
      </c>
      <c r="I262" s="856">
        <v>1136</v>
      </c>
      <c r="J262" s="856">
        <v>0</v>
      </c>
      <c r="K262" s="856">
        <v>0</v>
      </c>
      <c r="L262" s="856">
        <v>0</v>
      </c>
      <c r="M262" s="856">
        <v>0</v>
      </c>
      <c r="N262" s="856">
        <v>0</v>
      </c>
      <c r="O262" s="856">
        <v>1136</v>
      </c>
      <c r="P262" s="856">
        <v>0</v>
      </c>
      <c r="Q262" s="856">
        <v>0</v>
      </c>
      <c r="R262" s="899">
        <v>0</v>
      </c>
      <c r="S262" s="899">
        <v>0</v>
      </c>
      <c r="T262" s="899">
        <v>2.27199995456E-2</v>
      </c>
      <c r="U262" s="898"/>
      <c r="V262" s="856">
        <v>584250.63</v>
      </c>
      <c r="W262" s="898"/>
      <c r="X262" s="899">
        <v>0</v>
      </c>
      <c r="Y262" s="898"/>
      <c r="Z262" s="898"/>
      <c r="AA262" s="898"/>
      <c r="AB262" s="899" t="s">
        <v>1954</v>
      </c>
      <c r="AC262" s="868" t="s">
        <v>2226</v>
      </c>
      <c r="AD262" s="898"/>
    </row>
    <row r="263" spans="1:30" ht="15.75" hidden="1" customHeight="1">
      <c r="A263" s="857">
        <v>10</v>
      </c>
      <c r="B263" s="857" t="s">
        <v>1110</v>
      </c>
      <c r="C263" s="898">
        <v>79</v>
      </c>
      <c r="D263" s="898" t="s">
        <v>1111</v>
      </c>
      <c r="E263" s="898" t="s">
        <v>1676</v>
      </c>
      <c r="F263" s="898">
        <v>25</v>
      </c>
      <c r="G263" s="898" t="s">
        <v>2194</v>
      </c>
      <c r="H263" s="708" t="s">
        <v>2258</v>
      </c>
      <c r="I263" s="856">
        <v>436564</v>
      </c>
      <c r="J263" s="856">
        <v>0</v>
      </c>
      <c r="K263" s="856">
        <v>0</v>
      </c>
      <c r="L263" s="856">
        <v>0</v>
      </c>
      <c r="M263" s="856">
        <v>0</v>
      </c>
      <c r="N263" s="856">
        <v>0</v>
      </c>
      <c r="O263" s="856">
        <v>436564</v>
      </c>
      <c r="P263" s="856">
        <v>4482.9208799999997</v>
      </c>
      <c r="Q263" s="856">
        <v>39491.579439999994</v>
      </c>
      <c r="R263" s="899">
        <v>6.3582250000000007E-2</v>
      </c>
      <c r="S263" s="899">
        <v>6.235916559033345E-2</v>
      </c>
      <c r="T263" s="899">
        <v>0.330571628648551</v>
      </c>
      <c r="U263" s="898"/>
      <c r="V263" s="856" t="e">
        <v>#N/A</v>
      </c>
      <c r="W263" s="898"/>
      <c r="X263" s="899">
        <v>0</v>
      </c>
      <c r="Y263" s="898"/>
      <c r="Z263" s="898"/>
      <c r="AA263" s="898"/>
      <c r="AB263" s="899" t="e">
        <v>#N/A</v>
      </c>
      <c r="AC263" s="868"/>
      <c r="AD263" s="898"/>
    </row>
    <row r="264" spans="1:30" ht="15.75" hidden="1" customHeight="1">
      <c r="C264" s="898"/>
      <c r="D264" s="898"/>
      <c r="E264" s="898"/>
      <c r="F264" s="898"/>
      <c r="G264" s="701" t="s">
        <v>2195</v>
      </c>
      <c r="H264" s="710"/>
      <c r="I264" s="492">
        <v>437700</v>
      </c>
      <c r="J264" s="492">
        <v>0</v>
      </c>
      <c r="K264" s="492">
        <v>0</v>
      </c>
      <c r="L264" s="492">
        <v>0</v>
      </c>
      <c r="M264" s="900">
        <v>0</v>
      </c>
      <c r="N264" s="492">
        <v>0</v>
      </c>
      <c r="O264" s="492">
        <v>437700</v>
      </c>
      <c r="P264" s="492">
        <v>4482.9208799999997</v>
      </c>
      <c r="Q264" s="492">
        <v>39491.579439999994</v>
      </c>
      <c r="R264" s="493">
        <v>6.3582250000000007E-2</v>
      </c>
      <c r="S264" s="493">
        <v>6.235916559033345E-2</v>
      </c>
      <c r="T264" s="626"/>
      <c r="U264" s="898"/>
      <c r="V264" s="856" t="e">
        <v>#N/A</v>
      </c>
      <c r="W264" s="898">
        <v>0</v>
      </c>
      <c r="X264" s="899">
        <v>0</v>
      </c>
      <c r="Y264" s="898">
        <v>0</v>
      </c>
      <c r="Z264" s="898">
        <v>0</v>
      </c>
      <c r="AA264" s="898">
        <v>0</v>
      </c>
      <c r="AB264" s="899" t="e">
        <v>#N/A</v>
      </c>
      <c r="AC264" s="868">
        <v>0</v>
      </c>
      <c r="AD264" s="898">
        <v>0</v>
      </c>
    </row>
    <row r="265" spans="1:30" ht="15.75" hidden="1" customHeight="1">
      <c r="C265" s="898"/>
      <c r="D265" s="898"/>
      <c r="E265" s="898"/>
      <c r="F265" s="898"/>
      <c r="G265" s="701"/>
      <c r="H265" s="891" t="s">
        <v>2305</v>
      </c>
      <c r="I265" s="625"/>
      <c r="J265" s="625"/>
      <c r="K265" s="625"/>
      <c r="L265" s="625"/>
      <c r="M265" s="856"/>
      <c r="N265" s="625"/>
      <c r="O265" s="625"/>
      <c r="P265" s="625"/>
      <c r="Q265" s="625"/>
      <c r="R265" s="626"/>
      <c r="S265" s="626"/>
      <c r="T265" s="626"/>
      <c r="U265" s="898"/>
      <c r="V265" s="856"/>
      <c r="W265" s="898"/>
      <c r="X265" s="899"/>
      <c r="Y265" s="898"/>
      <c r="Z265" s="898"/>
      <c r="AA265" s="898"/>
      <c r="AB265" s="899"/>
      <c r="AC265" s="868"/>
      <c r="AD265" s="898"/>
    </row>
    <row r="266" spans="1:30" ht="15.75" hidden="1" customHeight="1">
      <c r="A266" s="857">
        <v>23</v>
      </c>
      <c r="B266" s="857" t="s">
        <v>970</v>
      </c>
      <c r="C266" s="898">
        <v>80</v>
      </c>
      <c r="D266" s="898" t="s">
        <v>1340</v>
      </c>
      <c r="E266" s="898" t="s">
        <v>1815</v>
      </c>
      <c r="F266" s="898">
        <v>26</v>
      </c>
      <c r="G266" s="898" t="s">
        <v>2305</v>
      </c>
      <c r="H266" s="708" t="s">
        <v>807</v>
      </c>
      <c r="I266" s="856">
        <v>178898</v>
      </c>
      <c r="J266" s="856">
        <v>0</v>
      </c>
      <c r="K266" s="856">
        <v>0</v>
      </c>
      <c r="L266" s="856">
        <v>0</v>
      </c>
      <c r="M266" s="856">
        <v>0</v>
      </c>
      <c r="N266" s="856">
        <v>0</v>
      </c>
      <c r="O266" s="856">
        <v>178898</v>
      </c>
      <c r="P266" s="856">
        <v>2537.5987999999998</v>
      </c>
      <c r="Q266" s="856">
        <v>13057.765019999999</v>
      </c>
      <c r="R266" s="899">
        <v>2.102327E-2</v>
      </c>
      <c r="S266" s="899">
        <v>2.0618859581419766E-2</v>
      </c>
      <c r="T266" s="899">
        <v>1.8253035404550499</v>
      </c>
      <c r="U266" s="898"/>
      <c r="V266" s="856" t="e">
        <v>#N/A</v>
      </c>
      <c r="W266" s="898"/>
      <c r="X266" s="899">
        <v>0</v>
      </c>
      <c r="Y266" s="898"/>
      <c r="Z266" s="898"/>
      <c r="AA266" s="898"/>
      <c r="AB266" s="899" t="e">
        <v>#N/A</v>
      </c>
      <c r="AC266" s="868"/>
      <c r="AD266" s="898"/>
    </row>
    <row r="267" spans="1:30" ht="30" hidden="1" customHeight="1">
      <c r="A267" s="857">
        <v>23</v>
      </c>
      <c r="B267" s="857" t="s">
        <v>970</v>
      </c>
      <c r="C267" s="898">
        <v>81</v>
      </c>
      <c r="D267" s="898" t="s">
        <v>972</v>
      </c>
      <c r="E267" s="898" t="s">
        <v>1816</v>
      </c>
      <c r="F267" s="898">
        <v>26</v>
      </c>
      <c r="G267" s="898" t="s">
        <v>2305</v>
      </c>
      <c r="H267" s="708" t="s">
        <v>808</v>
      </c>
      <c r="I267" s="856">
        <v>3590384</v>
      </c>
      <c r="J267" s="856">
        <v>0</v>
      </c>
      <c r="K267" s="856">
        <v>0</v>
      </c>
      <c r="L267" s="856">
        <v>0</v>
      </c>
      <c r="M267" s="856">
        <v>0</v>
      </c>
      <c r="N267" s="856">
        <v>700000</v>
      </c>
      <c r="O267" s="856">
        <v>2890384</v>
      </c>
      <c r="P267" s="856">
        <v>31496.3743283</v>
      </c>
      <c r="Q267" s="856">
        <v>50263.777759999997</v>
      </c>
      <c r="R267" s="899">
        <v>8.0925709999999998E-2</v>
      </c>
      <c r="S267" s="899">
        <v>7.936900182211501E-2</v>
      </c>
      <c r="T267" s="899">
        <v>7.6586751457339605E-2</v>
      </c>
      <c r="U267" s="898"/>
      <c r="V267" s="856">
        <v>167285123.88</v>
      </c>
      <c r="W267" s="898"/>
      <c r="X267" s="899">
        <v>0</v>
      </c>
      <c r="Y267" s="898"/>
      <c r="Z267" s="898"/>
      <c r="AA267" s="898"/>
      <c r="AB267" s="899" t="s">
        <v>1954</v>
      </c>
      <c r="AC267" s="868"/>
      <c r="AD267" s="898"/>
    </row>
    <row r="268" spans="1:30" ht="15.75" hidden="1" customHeight="1">
      <c r="C268" s="898"/>
      <c r="D268" s="898"/>
      <c r="E268" s="898"/>
      <c r="F268" s="898"/>
      <c r="G268" s="701" t="s">
        <v>2259</v>
      </c>
      <c r="H268" s="710"/>
      <c r="I268" s="492">
        <v>3769282</v>
      </c>
      <c r="J268" s="492">
        <v>0</v>
      </c>
      <c r="K268" s="492">
        <v>0</v>
      </c>
      <c r="L268" s="492">
        <v>0</v>
      </c>
      <c r="M268" s="900">
        <v>0</v>
      </c>
      <c r="N268" s="492">
        <v>700000</v>
      </c>
      <c r="O268" s="492">
        <v>3069282</v>
      </c>
      <c r="P268" s="492">
        <v>34033.9731283</v>
      </c>
      <c r="Q268" s="492">
        <v>63321.542779999996</v>
      </c>
      <c r="R268" s="493">
        <v>0.10194897999999999</v>
      </c>
      <c r="S268" s="493">
        <v>9.9987861403534772E-2</v>
      </c>
      <c r="T268" s="626"/>
      <c r="U268" s="898"/>
      <c r="V268" s="856" t="e">
        <v>#N/A</v>
      </c>
      <c r="W268" s="898">
        <v>0</v>
      </c>
      <c r="X268" s="899">
        <v>0</v>
      </c>
      <c r="Y268" s="898">
        <v>0</v>
      </c>
      <c r="Z268" s="898">
        <v>0</v>
      </c>
      <c r="AA268" s="898">
        <v>0</v>
      </c>
      <c r="AB268" s="899" t="e">
        <v>#N/A</v>
      </c>
      <c r="AC268" s="868">
        <v>0</v>
      </c>
      <c r="AD268" s="898">
        <v>0</v>
      </c>
    </row>
    <row r="269" spans="1:30" ht="15.75" hidden="1" customHeight="1">
      <c r="C269" s="898"/>
      <c r="D269" s="898"/>
      <c r="E269" s="898"/>
      <c r="F269" s="898"/>
      <c r="G269" s="701"/>
      <c r="H269" s="891" t="s">
        <v>2196</v>
      </c>
      <c r="I269" s="625"/>
      <c r="J269" s="625"/>
      <c r="K269" s="625"/>
      <c r="L269" s="625"/>
      <c r="M269" s="856"/>
      <c r="N269" s="625"/>
      <c r="O269" s="625"/>
      <c r="P269" s="625"/>
      <c r="Q269" s="625"/>
      <c r="R269" s="626"/>
      <c r="S269" s="626"/>
      <c r="T269" s="626"/>
      <c r="U269" s="898"/>
      <c r="V269" s="856"/>
      <c r="W269" s="898"/>
      <c r="X269" s="899"/>
      <c r="Y269" s="898"/>
      <c r="Z269" s="898"/>
      <c r="AA269" s="898"/>
      <c r="AB269" s="899"/>
      <c r="AC269" s="868"/>
      <c r="AD269" s="898"/>
    </row>
    <row r="270" spans="1:30" ht="15.75" hidden="1" customHeight="1">
      <c r="A270" s="857">
        <v>3</v>
      </c>
      <c r="B270" s="857" t="s">
        <v>878</v>
      </c>
      <c r="C270" s="898">
        <v>82</v>
      </c>
      <c r="D270" s="901" t="s">
        <v>881</v>
      </c>
      <c r="E270" s="898" t="s">
        <v>1538</v>
      </c>
      <c r="F270" s="898">
        <v>27</v>
      </c>
      <c r="G270" s="898" t="s">
        <v>2196</v>
      </c>
      <c r="H270" s="708" t="s">
        <v>619</v>
      </c>
      <c r="I270" s="909">
        <v>942940</v>
      </c>
      <c r="J270" s="856">
        <v>0</v>
      </c>
      <c r="K270" s="856">
        <v>0</v>
      </c>
      <c r="L270" s="856">
        <v>0</v>
      </c>
      <c r="M270" s="856">
        <v>0</v>
      </c>
      <c r="N270" s="856">
        <v>0</v>
      </c>
      <c r="O270" s="856">
        <v>942940</v>
      </c>
      <c r="P270" s="856">
        <v>27540.207200000001</v>
      </c>
      <c r="Q270" s="856">
        <v>99348.1584</v>
      </c>
      <c r="R270" s="899">
        <v>0.15995256999999999</v>
      </c>
      <c r="S270" s="910">
        <v>0.15687567700787503</v>
      </c>
      <c r="T270" s="910">
        <v>0.195920480727615</v>
      </c>
      <c r="U270" s="898"/>
      <c r="V270" s="856">
        <v>19720055.920000002</v>
      </c>
      <c r="W270" s="898"/>
      <c r="X270" s="899">
        <v>0</v>
      </c>
      <c r="Y270" s="898"/>
      <c r="Z270" s="898"/>
      <c r="AA270" s="898"/>
      <c r="AB270" s="899" t="s">
        <v>1954</v>
      </c>
      <c r="AC270" s="868"/>
      <c r="AD270" s="898"/>
    </row>
    <row r="271" spans="1:30" ht="15.75" hidden="1" customHeight="1">
      <c r="A271" s="857">
        <v>3</v>
      </c>
      <c r="B271" s="857" t="s">
        <v>878</v>
      </c>
      <c r="C271" s="898">
        <v>83</v>
      </c>
      <c r="D271" s="901" t="s">
        <v>1615</v>
      </c>
      <c r="E271" s="843" t="s">
        <v>1616</v>
      </c>
      <c r="F271" s="898">
        <v>27</v>
      </c>
      <c r="G271" s="898" t="s">
        <v>2196</v>
      </c>
      <c r="H271" s="708" t="s">
        <v>1617</v>
      </c>
      <c r="I271" s="856">
        <v>2018327</v>
      </c>
      <c r="J271" s="856">
        <v>0</v>
      </c>
      <c r="K271" s="856">
        <v>0</v>
      </c>
      <c r="L271" s="856">
        <v>0</v>
      </c>
      <c r="M271" s="856">
        <v>0</v>
      </c>
      <c r="N271" s="856">
        <v>50000</v>
      </c>
      <c r="O271" s="856">
        <v>1968327</v>
      </c>
      <c r="P271" s="856">
        <v>151460.4430004</v>
      </c>
      <c r="Q271" s="856">
        <v>176755.76459999999</v>
      </c>
      <c r="R271" s="899">
        <v>0.28458040000000001</v>
      </c>
      <c r="S271" s="899">
        <v>0.27910613224481862</v>
      </c>
      <c r="T271" s="899">
        <v>0.15166643550624101</v>
      </c>
      <c r="U271" s="898"/>
      <c r="V271" s="856" t="e">
        <v>#N/A</v>
      </c>
      <c r="W271" s="898"/>
      <c r="X271" s="899">
        <v>0</v>
      </c>
      <c r="Y271" s="898"/>
      <c r="Z271" s="898"/>
      <c r="AA271" s="898"/>
      <c r="AB271" s="899" t="e">
        <v>#N/A</v>
      </c>
      <c r="AC271" s="868"/>
      <c r="AD271" s="898"/>
    </row>
    <row r="272" spans="1:30" ht="15.75" hidden="1" customHeight="1">
      <c r="A272" s="857">
        <v>3</v>
      </c>
      <c r="B272" s="857" t="s">
        <v>878</v>
      </c>
      <c r="C272" s="898">
        <v>84</v>
      </c>
      <c r="D272" s="898" t="s">
        <v>1034</v>
      </c>
      <c r="E272" s="898" t="s">
        <v>1539</v>
      </c>
      <c r="F272" s="898">
        <v>27</v>
      </c>
      <c r="G272" s="898" t="s">
        <v>2196</v>
      </c>
      <c r="H272" s="708" t="s">
        <v>620</v>
      </c>
      <c r="I272" s="856">
        <v>913978</v>
      </c>
      <c r="J272" s="856">
        <v>0</v>
      </c>
      <c r="K272" s="856">
        <v>0</v>
      </c>
      <c r="L272" s="856">
        <v>0</v>
      </c>
      <c r="M272" s="856">
        <v>0</v>
      </c>
      <c r="N272" s="856">
        <v>225000</v>
      </c>
      <c r="O272" s="856">
        <v>688978</v>
      </c>
      <c r="P272" s="856">
        <v>62606.081764499999</v>
      </c>
      <c r="Q272" s="856">
        <v>205577.25563999999</v>
      </c>
      <c r="R272" s="899">
        <v>0.33098358999999999</v>
      </c>
      <c r="S272" s="899">
        <v>0.32461669823912903</v>
      </c>
      <c r="T272" s="899">
        <v>0.13327241422466299</v>
      </c>
      <c r="U272" s="898"/>
      <c r="V272" s="856">
        <v>276966007.06</v>
      </c>
      <c r="W272" s="898"/>
      <c r="X272" s="899">
        <v>0</v>
      </c>
      <c r="Y272" s="898"/>
      <c r="Z272" s="898"/>
      <c r="AA272" s="898"/>
      <c r="AB272" s="899" t="s">
        <v>1954</v>
      </c>
      <c r="AC272" s="868"/>
      <c r="AD272" s="898"/>
    </row>
    <row r="273" spans="1:30" ht="15.75" hidden="1" customHeight="1">
      <c r="A273" s="857">
        <v>3</v>
      </c>
      <c r="B273" s="857" t="s">
        <v>878</v>
      </c>
      <c r="C273" s="898">
        <v>85</v>
      </c>
      <c r="D273" s="898" t="s">
        <v>1035</v>
      </c>
      <c r="E273" s="898" t="s">
        <v>1614</v>
      </c>
      <c r="F273" s="898">
        <v>27</v>
      </c>
      <c r="G273" s="898" t="s">
        <v>2196</v>
      </c>
      <c r="H273" s="708" t="s">
        <v>1036</v>
      </c>
      <c r="I273" s="856">
        <v>2797562</v>
      </c>
      <c r="J273" s="856">
        <v>0</v>
      </c>
      <c r="K273" s="856">
        <v>0</v>
      </c>
      <c r="L273" s="856">
        <v>0</v>
      </c>
      <c r="M273" s="856">
        <v>0</v>
      </c>
      <c r="N273" s="856">
        <v>200000</v>
      </c>
      <c r="O273" s="856">
        <v>2597562</v>
      </c>
      <c r="P273" s="856">
        <v>26342.906339200003</v>
      </c>
      <c r="Q273" s="856">
        <v>120215.16936</v>
      </c>
      <c r="R273" s="899">
        <v>0.19354888000000001</v>
      </c>
      <c r="S273" s="899">
        <v>0.18982572383512197</v>
      </c>
      <c r="T273" s="899">
        <v>0.123693428571428</v>
      </c>
      <c r="U273" s="898"/>
      <c r="V273" s="856" t="e">
        <v>#N/A</v>
      </c>
      <c r="W273" s="898"/>
      <c r="X273" s="899">
        <v>0</v>
      </c>
      <c r="Y273" s="898"/>
      <c r="Z273" s="898"/>
      <c r="AA273" s="898"/>
      <c r="AB273" s="899" t="e">
        <v>#N/A</v>
      </c>
      <c r="AC273" s="868"/>
      <c r="AD273" s="898"/>
    </row>
    <row r="274" spans="1:30" ht="15.75" hidden="1" customHeight="1">
      <c r="A274" s="857">
        <v>3</v>
      </c>
      <c r="B274" s="857" t="s">
        <v>878</v>
      </c>
      <c r="C274" s="898">
        <v>86</v>
      </c>
      <c r="D274" s="898" t="s">
        <v>1037</v>
      </c>
      <c r="E274" s="898" t="s">
        <v>1618</v>
      </c>
      <c r="F274" s="898">
        <v>27</v>
      </c>
      <c r="G274" s="898" t="s">
        <v>2196</v>
      </c>
      <c r="H274" s="708" t="s">
        <v>621</v>
      </c>
      <c r="I274" s="856">
        <v>645935</v>
      </c>
      <c r="J274" s="856">
        <v>0</v>
      </c>
      <c r="K274" s="856">
        <v>0</v>
      </c>
      <c r="L274" s="856">
        <v>0</v>
      </c>
      <c r="M274" s="856">
        <v>0</v>
      </c>
      <c r="N274" s="856">
        <v>0</v>
      </c>
      <c r="O274" s="856">
        <v>645935</v>
      </c>
      <c r="P274" s="856">
        <v>20228.783697700001</v>
      </c>
      <c r="Q274" s="856">
        <v>38852.990250000003</v>
      </c>
      <c r="R274" s="899">
        <v>6.2554109999999996E-2</v>
      </c>
      <c r="S274" s="899">
        <v>6.1350801538854874E-2</v>
      </c>
      <c r="T274" s="899">
        <v>6.9149778933958503E-2</v>
      </c>
      <c r="U274" s="898"/>
      <c r="V274" s="856">
        <v>16883236.809999999</v>
      </c>
      <c r="W274" s="898"/>
      <c r="X274" s="899">
        <v>0</v>
      </c>
      <c r="Y274" s="898"/>
      <c r="Z274" s="898"/>
      <c r="AA274" s="898"/>
      <c r="AB274" s="899" t="s">
        <v>1954</v>
      </c>
      <c r="AC274" s="868"/>
      <c r="AD274" s="898"/>
    </row>
    <row r="275" spans="1:30" ht="15.75" hidden="1" customHeight="1">
      <c r="A275" s="857">
        <v>3</v>
      </c>
      <c r="B275" s="857" t="s">
        <v>878</v>
      </c>
      <c r="C275" s="898">
        <v>87</v>
      </c>
      <c r="D275" s="898" t="s">
        <v>882</v>
      </c>
      <c r="E275" s="898" t="s">
        <v>1540</v>
      </c>
      <c r="F275" s="898">
        <v>27</v>
      </c>
      <c r="G275" s="898" t="s">
        <v>2196</v>
      </c>
      <c r="H275" s="708" t="s">
        <v>883</v>
      </c>
      <c r="I275" s="856">
        <v>27645655</v>
      </c>
      <c r="J275" s="856">
        <v>0</v>
      </c>
      <c r="K275" s="856">
        <v>0</v>
      </c>
      <c r="L275" s="856">
        <v>0</v>
      </c>
      <c r="M275" s="856">
        <v>0</v>
      </c>
      <c r="N275" s="856">
        <v>0</v>
      </c>
      <c r="O275" s="856">
        <v>27645655</v>
      </c>
      <c r="P275" s="856">
        <v>641811.67105260002</v>
      </c>
      <c r="Q275" s="856">
        <v>3412856.1097499998</v>
      </c>
      <c r="R275" s="899">
        <v>5.49476824</v>
      </c>
      <c r="S275" s="899">
        <v>5.3890693231762397</v>
      </c>
      <c r="T275" s="899">
        <v>2.1729936265079899</v>
      </c>
      <c r="U275" s="898"/>
      <c r="V275" s="856">
        <v>886480971.69000006</v>
      </c>
      <c r="W275" s="898"/>
      <c r="X275" s="899">
        <v>0</v>
      </c>
      <c r="Y275" s="898"/>
      <c r="Z275" s="898"/>
      <c r="AA275" s="898"/>
      <c r="AB275" s="899" t="s">
        <v>1954</v>
      </c>
      <c r="AC275" s="868"/>
      <c r="AD275" s="898"/>
    </row>
    <row r="276" spans="1:30" ht="15.75" hidden="1" customHeight="1">
      <c r="C276" s="898"/>
      <c r="D276" s="898"/>
      <c r="E276" s="898"/>
      <c r="F276" s="898"/>
      <c r="G276" s="701" t="s">
        <v>2197</v>
      </c>
      <c r="H276" s="710"/>
      <c r="I276" s="492">
        <v>34964397</v>
      </c>
      <c r="J276" s="492">
        <v>0</v>
      </c>
      <c r="K276" s="492">
        <v>0</v>
      </c>
      <c r="L276" s="492">
        <v>0</v>
      </c>
      <c r="M276" s="900">
        <v>0</v>
      </c>
      <c r="N276" s="492">
        <v>475000</v>
      </c>
      <c r="O276" s="492">
        <v>34489397</v>
      </c>
      <c r="P276" s="492">
        <v>929990.09305440006</v>
      </c>
      <c r="Q276" s="492">
        <v>4053605.4479999999</v>
      </c>
      <c r="R276" s="493">
        <v>6.5263877900000002</v>
      </c>
      <c r="S276" s="493">
        <v>6.4008443560420396</v>
      </c>
      <c r="T276" s="626"/>
      <c r="U276" s="898"/>
      <c r="V276" s="856" t="e">
        <v>#N/A</v>
      </c>
      <c r="W276" s="898">
        <v>0</v>
      </c>
      <c r="X276" s="899">
        <v>0</v>
      </c>
      <c r="Y276" s="898">
        <v>0</v>
      </c>
      <c r="Z276" s="898">
        <v>0</v>
      </c>
      <c r="AA276" s="898">
        <v>0</v>
      </c>
      <c r="AB276" s="899" t="e">
        <v>#N/A</v>
      </c>
      <c r="AC276" s="868">
        <v>0</v>
      </c>
      <c r="AD276" s="898">
        <v>0</v>
      </c>
    </row>
    <row r="277" spans="1:30" ht="15.75" hidden="1" customHeight="1">
      <c r="C277" s="898"/>
      <c r="D277" s="898"/>
      <c r="E277" s="898"/>
      <c r="F277" s="898"/>
      <c r="G277" s="701"/>
      <c r="H277" s="891" t="s">
        <v>2198</v>
      </c>
      <c r="I277" s="625"/>
      <c r="J277" s="625"/>
      <c r="K277" s="625"/>
      <c r="L277" s="625"/>
      <c r="M277" s="856"/>
      <c r="N277" s="625"/>
      <c r="O277" s="625"/>
      <c r="P277" s="625"/>
      <c r="Q277" s="625"/>
      <c r="R277" s="626"/>
      <c r="S277" s="626"/>
      <c r="T277" s="626"/>
      <c r="U277" s="898"/>
      <c r="V277" s="856"/>
      <c r="W277" s="898"/>
      <c r="X277" s="899"/>
      <c r="Y277" s="898"/>
      <c r="Z277" s="898"/>
      <c r="AA277" s="898"/>
      <c r="AB277" s="899"/>
      <c r="AC277" s="868"/>
      <c r="AD277" s="898"/>
    </row>
    <row r="278" spans="1:30" ht="15.75" hidden="1" customHeight="1">
      <c r="A278" s="857">
        <v>20</v>
      </c>
      <c r="B278" s="857" t="s">
        <v>959</v>
      </c>
      <c r="C278" s="898">
        <v>88</v>
      </c>
      <c r="D278" s="898" t="s">
        <v>960</v>
      </c>
      <c r="E278" s="898" t="s">
        <v>1571</v>
      </c>
      <c r="F278" s="898">
        <v>28</v>
      </c>
      <c r="G278" s="898" t="s">
        <v>2198</v>
      </c>
      <c r="H278" s="844" t="s">
        <v>961</v>
      </c>
      <c r="I278" s="856">
        <v>2593029</v>
      </c>
      <c r="J278" s="856">
        <v>0</v>
      </c>
      <c r="K278" s="856">
        <v>0</v>
      </c>
      <c r="L278" s="856">
        <v>0</v>
      </c>
      <c r="M278" s="856">
        <v>0</v>
      </c>
      <c r="N278" s="856">
        <v>0</v>
      </c>
      <c r="O278" s="856">
        <v>2593029</v>
      </c>
      <c r="P278" s="856">
        <v>207960.92568000001</v>
      </c>
      <c r="Q278" s="856">
        <v>1694544.4515</v>
      </c>
      <c r="R278" s="899">
        <v>2.7282512699999999</v>
      </c>
      <c r="S278" s="899">
        <v>2.6757698615679697</v>
      </c>
      <c r="T278" s="899">
        <v>2.6486424934623698</v>
      </c>
      <c r="U278" s="898"/>
      <c r="V278" s="856">
        <v>250339406.31999999</v>
      </c>
      <c r="W278" s="898"/>
      <c r="X278" s="899">
        <v>0</v>
      </c>
      <c r="Y278" s="898"/>
      <c r="Z278" s="898"/>
      <c r="AA278" s="898"/>
      <c r="AB278" s="899" t="s">
        <v>1954</v>
      </c>
      <c r="AC278" s="868"/>
      <c r="AD278" s="898"/>
    </row>
    <row r="279" spans="1:30" ht="15.75" hidden="1" customHeight="1">
      <c r="A279" s="857">
        <v>20</v>
      </c>
      <c r="B279" s="857" t="s">
        <v>959</v>
      </c>
      <c r="C279" s="898">
        <v>89</v>
      </c>
      <c r="D279" s="898" t="s">
        <v>1336</v>
      </c>
      <c r="E279" s="898" t="s">
        <v>1810</v>
      </c>
      <c r="F279" s="898">
        <v>28</v>
      </c>
      <c r="G279" s="898" t="s">
        <v>2198</v>
      </c>
      <c r="H279" s="708" t="s">
        <v>800</v>
      </c>
      <c r="I279" s="856">
        <v>1718825</v>
      </c>
      <c r="J279" s="856">
        <v>0</v>
      </c>
      <c r="K279" s="856">
        <v>0</v>
      </c>
      <c r="L279" s="856">
        <v>0</v>
      </c>
      <c r="M279" s="856">
        <v>0</v>
      </c>
      <c r="N279" s="856">
        <v>0</v>
      </c>
      <c r="O279" s="856">
        <v>1718825</v>
      </c>
      <c r="P279" s="856">
        <v>1876.56449</v>
      </c>
      <c r="Q279" s="856">
        <v>1300978.6425000001</v>
      </c>
      <c r="R279" s="899">
        <v>2.0946022599999998</v>
      </c>
      <c r="S279" s="899">
        <v>2.0543098996686959</v>
      </c>
      <c r="T279" s="899">
        <v>5.6939622616507801</v>
      </c>
      <c r="U279" s="898"/>
      <c r="V279" s="856" t="e">
        <v>#N/A</v>
      </c>
      <c r="W279" s="898"/>
      <c r="X279" s="899">
        <v>0</v>
      </c>
      <c r="Y279" s="898"/>
      <c r="Z279" s="898"/>
      <c r="AA279" s="898"/>
      <c r="AB279" s="899" t="e">
        <v>#N/A</v>
      </c>
      <c r="AC279" s="868"/>
      <c r="AD279" s="898"/>
    </row>
    <row r="280" spans="1:30" ht="15.75" hidden="1" customHeight="1">
      <c r="A280" s="857">
        <v>20</v>
      </c>
      <c r="B280" s="857" t="s">
        <v>959</v>
      </c>
      <c r="C280" s="898">
        <v>90</v>
      </c>
      <c r="D280" s="898" t="s">
        <v>962</v>
      </c>
      <c r="E280" s="898" t="s">
        <v>1572</v>
      </c>
      <c r="F280" s="898">
        <v>28</v>
      </c>
      <c r="G280" s="898" t="s">
        <v>2198</v>
      </c>
      <c r="H280" s="708" t="s">
        <v>963</v>
      </c>
      <c r="I280" s="856">
        <v>9697795</v>
      </c>
      <c r="J280" s="856">
        <v>0</v>
      </c>
      <c r="K280" s="856">
        <v>0</v>
      </c>
      <c r="L280" s="856">
        <v>0</v>
      </c>
      <c r="M280" s="856">
        <v>0</v>
      </c>
      <c r="N280" s="856">
        <v>0</v>
      </c>
      <c r="O280" s="856">
        <v>9697795</v>
      </c>
      <c r="P280" s="856">
        <v>481135.33619999996</v>
      </c>
      <c r="Q280" s="856">
        <v>2072516.1968699999</v>
      </c>
      <c r="R280" s="899">
        <v>3.33679353</v>
      </c>
      <c r="S280" s="899">
        <v>3.2726060223957569</v>
      </c>
      <c r="T280" s="899">
        <v>3.04514715122844</v>
      </c>
      <c r="U280" s="898"/>
      <c r="V280" s="856">
        <v>421640026.69</v>
      </c>
      <c r="W280" s="898"/>
      <c r="X280" s="899">
        <v>0</v>
      </c>
      <c r="Y280" s="898"/>
      <c r="Z280" s="898"/>
      <c r="AA280" s="898"/>
      <c r="AB280" s="899" t="s">
        <v>1954</v>
      </c>
      <c r="AC280" s="868"/>
      <c r="AD280" s="898"/>
    </row>
    <row r="281" spans="1:30" ht="15.75" hidden="1" customHeight="1">
      <c r="A281" s="857">
        <v>20</v>
      </c>
      <c r="B281" s="857" t="s">
        <v>959</v>
      </c>
      <c r="C281" s="898">
        <v>91</v>
      </c>
      <c r="D281" s="898" t="s">
        <v>964</v>
      </c>
      <c r="E281" s="898" t="s">
        <v>1573</v>
      </c>
      <c r="F281" s="898">
        <v>28</v>
      </c>
      <c r="G281" s="898" t="s">
        <v>2198</v>
      </c>
      <c r="H281" s="708" t="s">
        <v>801</v>
      </c>
      <c r="I281" s="856">
        <v>395010</v>
      </c>
      <c r="J281" s="856">
        <v>0</v>
      </c>
      <c r="K281" s="856">
        <v>0</v>
      </c>
      <c r="L281" s="856">
        <v>0</v>
      </c>
      <c r="M281" s="856">
        <v>0</v>
      </c>
      <c r="N281" s="856">
        <v>0</v>
      </c>
      <c r="O281" s="856">
        <v>395010</v>
      </c>
      <c r="P281" s="856">
        <v>4164.6791000000003</v>
      </c>
      <c r="Q281" s="856">
        <v>142053.49619999999</v>
      </c>
      <c r="R281" s="899">
        <v>0.22870904</v>
      </c>
      <c r="S281" s="899">
        <v>0.22430952668480064</v>
      </c>
      <c r="T281" s="899">
        <v>1.9399276106098999</v>
      </c>
      <c r="U281" s="898"/>
      <c r="V281" s="856" t="e">
        <v>#N/A</v>
      </c>
      <c r="W281" s="898"/>
      <c r="X281" s="899">
        <v>0</v>
      </c>
      <c r="Y281" s="898"/>
      <c r="Z281" s="898"/>
      <c r="AA281" s="898"/>
      <c r="AB281" s="899" t="e">
        <v>#N/A</v>
      </c>
      <c r="AC281" s="868"/>
      <c r="AD281" s="898"/>
    </row>
    <row r="282" spans="1:30" ht="15.75" hidden="1" customHeight="1">
      <c r="A282" s="857">
        <v>20</v>
      </c>
      <c r="B282" s="857" t="s">
        <v>959</v>
      </c>
      <c r="C282" s="898">
        <v>92</v>
      </c>
      <c r="D282" s="898" t="s">
        <v>1811</v>
      </c>
      <c r="E282" s="898" t="s">
        <v>1812</v>
      </c>
      <c r="F282" s="898">
        <v>28</v>
      </c>
      <c r="G282" s="898" t="s">
        <v>2198</v>
      </c>
      <c r="H282" s="708" t="s">
        <v>802</v>
      </c>
      <c r="I282" s="856">
        <v>229461</v>
      </c>
      <c r="J282" s="856">
        <v>0</v>
      </c>
      <c r="K282" s="856">
        <v>0</v>
      </c>
      <c r="L282" s="856">
        <v>0</v>
      </c>
      <c r="M282" s="856">
        <v>0</v>
      </c>
      <c r="N282" s="856">
        <v>1000</v>
      </c>
      <c r="O282" s="856">
        <v>228461</v>
      </c>
      <c r="P282" s="856">
        <v>20964.6222041</v>
      </c>
      <c r="Q282" s="856">
        <v>144844.274</v>
      </c>
      <c r="R282" s="899">
        <v>0.23320225</v>
      </c>
      <c r="S282" s="899">
        <v>0.22871630345655355</v>
      </c>
      <c r="T282" s="899">
        <v>2.3687479263437199</v>
      </c>
      <c r="U282" s="898"/>
      <c r="V282" s="856" t="e">
        <v>#N/A</v>
      </c>
      <c r="W282" s="898"/>
      <c r="X282" s="899">
        <v>0</v>
      </c>
      <c r="Y282" s="898"/>
      <c r="Z282" s="898"/>
      <c r="AA282" s="898"/>
      <c r="AB282" s="899" t="e">
        <v>#N/A</v>
      </c>
      <c r="AC282" s="868"/>
      <c r="AD282" s="898"/>
    </row>
    <row r="283" spans="1:30" ht="15.75" hidden="1" customHeight="1">
      <c r="A283" s="857">
        <v>20</v>
      </c>
      <c r="B283" s="857" t="s">
        <v>959</v>
      </c>
      <c r="C283" s="898">
        <v>93</v>
      </c>
      <c r="D283" s="898" t="s">
        <v>1337</v>
      </c>
      <c r="E283" s="898" t="s">
        <v>1813</v>
      </c>
      <c r="F283" s="898">
        <v>28</v>
      </c>
      <c r="G283" s="898" t="s">
        <v>2198</v>
      </c>
      <c r="H283" s="708" t="s">
        <v>803</v>
      </c>
      <c r="I283" s="856">
        <v>2531108</v>
      </c>
      <c r="J283" s="856">
        <v>0</v>
      </c>
      <c r="K283" s="856">
        <v>0</v>
      </c>
      <c r="L283" s="856">
        <v>0</v>
      </c>
      <c r="M283" s="856">
        <v>0</v>
      </c>
      <c r="N283" s="856">
        <v>185400</v>
      </c>
      <c r="O283" s="856">
        <v>2345708</v>
      </c>
      <c r="P283" s="856">
        <v>25965.675094800001</v>
      </c>
      <c r="Q283" s="856">
        <v>939033.82655999996</v>
      </c>
      <c r="R283" s="899">
        <v>1.51186369</v>
      </c>
      <c r="S283" s="899">
        <v>1.482781056512221</v>
      </c>
      <c r="T283" s="899">
        <v>2.7326291607594002</v>
      </c>
      <c r="U283" s="898"/>
      <c r="V283" s="856">
        <v>138866</v>
      </c>
      <c r="W283" s="898"/>
      <c r="X283" s="899">
        <v>0</v>
      </c>
      <c r="Y283" s="898"/>
      <c r="Z283" s="898"/>
      <c r="AA283" s="898"/>
      <c r="AB283" s="899" t="s">
        <v>1954</v>
      </c>
      <c r="AC283" s="868"/>
      <c r="AD283" s="898"/>
    </row>
    <row r="284" spans="1:30" ht="15.75" hidden="1" customHeight="1">
      <c r="A284" s="857">
        <v>20</v>
      </c>
      <c r="B284" s="857" t="s">
        <v>959</v>
      </c>
      <c r="C284" s="898">
        <v>94</v>
      </c>
      <c r="D284" s="898" t="s">
        <v>1338</v>
      </c>
      <c r="E284" s="898" t="s">
        <v>1814</v>
      </c>
      <c r="F284" s="898">
        <v>28</v>
      </c>
      <c r="G284" s="898" t="s">
        <v>2198</v>
      </c>
      <c r="H284" s="708" t="s">
        <v>1339</v>
      </c>
      <c r="I284" s="856">
        <v>111574</v>
      </c>
      <c r="J284" s="856">
        <v>0</v>
      </c>
      <c r="K284" s="856">
        <v>0</v>
      </c>
      <c r="L284" s="856">
        <v>0</v>
      </c>
      <c r="M284" s="856">
        <v>0</v>
      </c>
      <c r="N284" s="856">
        <v>0</v>
      </c>
      <c r="O284" s="856">
        <v>111574</v>
      </c>
      <c r="P284" s="856">
        <v>43913.235289999997</v>
      </c>
      <c r="Q284" s="856">
        <v>255504.46</v>
      </c>
      <c r="R284" s="899">
        <v>0.41136740999999999</v>
      </c>
      <c r="S284" s="899">
        <v>0.40345423394412433</v>
      </c>
      <c r="T284" s="899">
        <v>7.8484253768614396</v>
      </c>
      <c r="U284" s="898"/>
      <c r="V284" s="856" t="e">
        <v>#N/A</v>
      </c>
      <c r="W284" s="898"/>
      <c r="X284" s="899">
        <v>0</v>
      </c>
      <c r="Y284" s="898"/>
      <c r="Z284" s="898"/>
      <c r="AA284" s="898"/>
      <c r="AB284" s="899" t="e">
        <v>#N/A</v>
      </c>
      <c r="AC284" s="868"/>
      <c r="AD284" s="898"/>
    </row>
    <row r="285" spans="1:30" ht="15.75" hidden="1" customHeight="1">
      <c r="C285" s="898"/>
      <c r="D285" s="898"/>
      <c r="E285" s="898"/>
      <c r="F285" s="898"/>
      <c r="G285" s="701" t="s">
        <v>2199</v>
      </c>
      <c r="H285" s="710"/>
      <c r="I285" s="492">
        <v>17276802</v>
      </c>
      <c r="J285" s="492">
        <v>0</v>
      </c>
      <c r="K285" s="492">
        <v>0</v>
      </c>
      <c r="L285" s="492">
        <v>0</v>
      </c>
      <c r="M285" s="900">
        <v>0</v>
      </c>
      <c r="N285" s="492">
        <v>186400</v>
      </c>
      <c r="O285" s="492">
        <v>17090402</v>
      </c>
      <c r="P285" s="492">
        <v>785981.03805889981</v>
      </c>
      <c r="Q285" s="492">
        <v>6549475.3476299997</v>
      </c>
      <c r="R285" s="493">
        <v>10.54478945</v>
      </c>
      <c r="S285" s="493">
        <v>10.341946904230122</v>
      </c>
      <c r="T285" s="626"/>
      <c r="U285" s="898"/>
      <c r="V285" s="856" t="e">
        <v>#N/A</v>
      </c>
      <c r="W285" s="898">
        <v>0</v>
      </c>
      <c r="X285" s="899">
        <v>0</v>
      </c>
      <c r="Y285" s="898">
        <v>0</v>
      </c>
      <c r="Z285" s="898">
        <v>0</v>
      </c>
      <c r="AA285" s="898">
        <v>0</v>
      </c>
      <c r="AB285" s="899" t="e">
        <v>#N/A</v>
      </c>
      <c r="AC285" s="868">
        <v>0</v>
      </c>
      <c r="AD285" s="898">
        <v>0</v>
      </c>
    </row>
    <row r="286" spans="1:30" ht="15.75" hidden="1" customHeight="1">
      <c r="C286" s="898"/>
      <c r="D286" s="898"/>
      <c r="E286" s="898"/>
      <c r="F286" s="898"/>
      <c r="G286" s="701"/>
      <c r="H286" s="891" t="s">
        <v>2200</v>
      </c>
      <c r="I286" s="625"/>
      <c r="J286" s="625"/>
      <c r="K286" s="625"/>
      <c r="L286" s="625"/>
      <c r="M286" s="856"/>
      <c r="N286" s="625"/>
      <c r="O286" s="625"/>
      <c r="P286" s="625"/>
      <c r="Q286" s="625"/>
      <c r="R286" s="626"/>
      <c r="S286" s="626"/>
      <c r="T286" s="626"/>
      <c r="U286" s="898"/>
      <c r="V286" s="856"/>
      <c r="W286" s="898"/>
      <c r="X286" s="899"/>
      <c r="Y286" s="898"/>
      <c r="Z286" s="898"/>
      <c r="AA286" s="898"/>
      <c r="AB286" s="899"/>
      <c r="AC286" s="868"/>
      <c r="AD286" s="898"/>
    </row>
    <row r="287" spans="1:30" ht="15.75" hidden="1" customHeight="1">
      <c r="A287" s="857">
        <v>3</v>
      </c>
      <c r="B287" s="857" t="s">
        <v>878</v>
      </c>
      <c r="C287" s="898">
        <v>95</v>
      </c>
      <c r="D287" s="898" t="s">
        <v>1028</v>
      </c>
      <c r="E287" s="898" t="s">
        <v>1608</v>
      </c>
      <c r="F287" s="898">
        <v>29</v>
      </c>
      <c r="G287" s="898" t="s">
        <v>2200</v>
      </c>
      <c r="H287" s="708" t="s">
        <v>618</v>
      </c>
      <c r="I287" s="856">
        <v>5627667</v>
      </c>
      <c r="J287" s="856">
        <v>0</v>
      </c>
      <c r="K287" s="856">
        <v>0</v>
      </c>
      <c r="L287" s="856">
        <v>0</v>
      </c>
      <c r="M287" s="856">
        <v>0</v>
      </c>
      <c r="N287" s="856">
        <v>1817000</v>
      </c>
      <c r="O287" s="856">
        <v>3810667</v>
      </c>
      <c r="P287" s="856">
        <v>28580.002517099998</v>
      </c>
      <c r="Q287" s="856">
        <v>34677.0697</v>
      </c>
      <c r="R287" s="899">
        <v>5.5830789999999998E-2</v>
      </c>
      <c r="S287" s="899">
        <v>5.4756815561029758E-2</v>
      </c>
      <c r="T287" s="899">
        <v>0.97104375302601698</v>
      </c>
      <c r="U287" s="898"/>
      <c r="V287" s="856">
        <v>122800005.81999999</v>
      </c>
      <c r="W287" s="898"/>
      <c r="X287" s="899">
        <v>0</v>
      </c>
      <c r="Y287" s="898"/>
      <c r="Z287" s="898"/>
      <c r="AA287" s="898"/>
      <c r="AB287" s="899" t="s">
        <v>1954</v>
      </c>
      <c r="AC287" s="868"/>
      <c r="AD287" s="898"/>
    </row>
    <row r="288" spans="1:30" ht="15.75" hidden="1" customHeight="1">
      <c r="A288" s="857">
        <v>3</v>
      </c>
      <c r="B288" s="857" t="s">
        <v>878</v>
      </c>
      <c r="C288" s="898">
        <v>96</v>
      </c>
      <c r="D288" s="856" t="s">
        <v>1026</v>
      </c>
      <c r="E288" s="898" t="s">
        <v>1607</v>
      </c>
      <c r="F288" s="898">
        <v>29</v>
      </c>
      <c r="G288" s="898" t="s">
        <v>2200</v>
      </c>
      <c r="H288" s="708" t="s">
        <v>1027</v>
      </c>
      <c r="I288" s="856">
        <v>774292</v>
      </c>
      <c r="J288" s="856">
        <v>0</v>
      </c>
      <c r="K288" s="856">
        <v>0</v>
      </c>
      <c r="L288" s="856">
        <v>0</v>
      </c>
      <c r="M288" s="856">
        <v>0</v>
      </c>
      <c r="N288" s="856">
        <v>30000</v>
      </c>
      <c r="O288" s="856">
        <v>744292</v>
      </c>
      <c r="P288" s="856">
        <v>15310.281884</v>
      </c>
      <c r="Q288" s="856">
        <v>37266.700440000001</v>
      </c>
      <c r="R288" s="899">
        <v>6.0000150000000002E-2</v>
      </c>
      <c r="S288" s="899">
        <v>5.8845971133519005E-2</v>
      </c>
      <c r="T288" s="899">
        <v>0.16403129476584</v>
      </c>
      <c r="U288" s="898"/>
      <c r="V288" s="856">
        <v>22353343.449999999</v>
      </c>
      <c r="W288" s="898"/>
      <c r="X288" s="899">
        <v>0</v>
      </c>
      <c r="Y288" s="898"/>
      <c r="Z288" s="898"/>
      <c r="AA288" s="898"/>
      <c r="AB288" s="899" t="s">
        <v>1954</v>
      </c>
      <c r="AC288" s="868"/>
      <c r="AD288" s="898"/>
    </row>
    <row r="289" spans="1:30" ht="15.75" hidden="1" customHeight="1">
      <c r="A289" s="857">
        <v>3</v>
      </c>
      <c r="B289" s="857" t="s">
        <v>878</v>
      </c>
      <c r="C289" s="898">
        <v>97</v>
      </c>
      <c r="D289" s="901" t="s">
        <v>1421</v>
      </c>
      <c r="E289" s="898" t="s">
        <v>1620</v>
      </c>
      <c r="F289" s="898">
        <v>29</v>
      </c>
      <c r="G289" s="898" t="s">
        <v>2200</v>
      </c>
      <c r="H289" s="708" t="s">
        <v>1422</v>
      </c>
      <c r="I289" s="856">
        <v>331882</v>
      </c>
      <c r="J289" s="856">
        <v>0</v>
      </c>
      <c r="K289" s="856">
        <v>0</v>
      </c>
      <c r="L289" s="856">
        <v>0</v>
      </c>
      <c r="M289" s="856">
        <v>0</v>
      </c>
      <c r="N289" s="856">
        <v>11500</v>
      </c>
      <c r="O289" s="856">
        <v>320382</v>
      </c>
      <c r="P289" s="856">
        <v>19264.5696021</v>
      </c>
      <c r="Q289" s="856">
        <v>76177.228140000007</v>
      </c>
      <c r="R289" s="899">
        <v>0.1226469</v>
      </c>
      <c r="S289" s="899">
        <v>0.12028762716396611</v>
      </c>
      <c r="T289" s="899">
        <v>0.68983544433259902</v>
      </c>
      <c r="U289" s="898"/>
      <c r="V289" s="856">
        <v>30125521</v>
      </c>
      <c r="W289" s="898"/>
      <c r="X289" s="899">
        <v>0</v>
      </c>
      <c r="Y289" s="898"/>
      <c r="Z289" s="898"/>
      <c r="AA289" s="898"/>
      <c r="AB289" s="899"/>
      <c r="AC289" s="868"/>
      <c r="AD289" s="898"/>
    </row>
    <row r="290" spans="1:30" ht="15.75" hidden="1" customHeight="1">
      <c r="A290" s="857">
        <v>3</v>
      </c>
      <c r="B290" s="857" t="s">
        <v>878</v>
      </c>
      <c r="C290" s="898">
        <v>98</v>
      </c>
      <c r="D290" s="901" t="s">
        <v>1609</v>
      </c>
      <c r="E290" s="898" t="s">
        <v>1610</v>
      </c>
      <c r="F290" s="898">
        <v>29</v>
      </c>
      <c r="G290" s="898" t="s">
        <v>2200</v>
      </c>
      <c r="H290" s="867" t="s">
        <v>1611</v>
      </c>
      <c r="I290" s="856">
        <v>1759646</v>
      </c>
      <c r="J290" s="856">
        <v>0</v>
      </c>
      <c r="K290" s="856">
        <v>0</v>
      </c>
      <c r="L290" s="856">
        <v>0</v>
      </c>
      <c r="M290" s="856">
        <v>0</v>
      </c>
      <c r="N290" s="856">
        <v>0</v>
      </c>
      <c r="O290" s="856">
        <v>1759646</v>
      </c>
      <c r="P290" s="856">
        <v>16722.6642383</v>
      </c>
      <c r="Q290" s="856">
        <v>721102.93079999997</v>
      </c>
      <c r="R290" s="899">
        <v>1.1609904900000001</v>
      </c>
      <c r="S290" s="899">
        <v>1.1386573468845784</v>
      </c>
      <c r="T290" s="899">
        <v>5.1574995163871398</v>
      </c>
      <c r="U290" s="898"/>
      <c r="V290" s="856" t="e">
        <v>#N/A</v>
      </c>
      <c r="W290" s="898"/>
      <c r="X290" s="899">
        <v>0</v>
      </c>
      <c r="Y290" s="898"/>
      <c r="Z290" s="898"/>
      <c r="AA290" s="898"/>
      <c r="AB290" s="899" t="e">
        <v>#N/A</v>
      </c>
      <c r="AC290" s="868"/>
      <c r="AD290" s="898"/>
    </row>
    <row r="291" spans="1:30" ht="15.75" hidden="1" customHeight="1">
      <c r="A291" s="857">
        <v>6</v>
      </c>
      <c r="B291" s="857" t="s">
        <v>899</v>
      </c>
      <c r="C291" s="898">
        <v>99</v>
      </c>
      <c r="D291" s="898" t="s">
        <v>1069</v>
      </c>
      <c r="E291" s="898" t="s">
        <v>1643</v>
      </c>
      <c r="F291" s="898">
        <v>29</v>
      </c>
      <c r="G291" s="898" t="s">
        <v>2200</v>
      </c>
      <c r="H291" s="844" t="s">
        <v>632</v>
      </c>
      <c r="I291" s="856">
        <v>407426</v>
      </c>
      <c r="J291" s="856">
        <v>0</v>
      </c>
      <c r="K291" s="856">
        <v>0</v>
      </c>
      <c r="L291" s="856">
        <v>0</v>
      </c>
      <c r="M291" s="856">
        <v>0</v>
      </c>
      <c r="N291" s="856">
        <v>29000</v>
      </c>
      <c r="O291" s="856">
        <v>378426</v>
      </c>
      <c r="P291" s="856">
        <v>4541.1118959999994</v>
      </c>
      <c r="Q291" s="856">
        <v>34122.672420000003</v>
      </c>
      <c r="R291" s="899">
        <v>5.49382E-2</v>
      </c>
      <c r="S291" s="899">
        <v>5.3881394717483211E-2</v>
      </c>
      <c r="T291" s="899">
        <v>2.0808186337043</v>
      </c>
      <c r="U291" s="898"/>
      <c r="V291" s="856">
        <v>2338980</v>
      </c>
      <c r="W291" s="898"/>
      <c r="X291" s="899">
        <v>0</v>
      </c>
      <c r="Y291" s="898"/>
      <c r="Z291" s="898"/>
      <c r="AA291" s="898"/>
      <c r="AB291" s="899" t="s">
        <v>1954</v>
      </c>
      <c r="AC291" s="868"/>
      <c r="AD291" s="898"/>
    </row>
    <row r="292" spans="1:30" ht="15.75" hidden="1" customHeight="1">
      <c r="A292" s="857">
        <v>6</v>
      </c>
      <c r="B292" s="857" t="s">
        <v>899</v>
      </c>
      <c r="C292" s="898">
        <v>100</v>
      </c>
      <c r="D292" s="898" t="s">
        <v>1070</v>
      </c>
      <c r="E292" s="898" t="s">
        <v>1647</v>
      </c>
      <c r="F292" s="898">
        <v>29</v>
      </c>
      <c r="G292" s="898" t="s">
        <v>2200</v>
      </c>
      <c r="H292" s="708" t="s">
        <v>633</v>
      </c>
      <c r="I292" s="856">
        <v>135718</v>
      </c>
      <c r="J292" s="856">
        <v>0</v>
      </c>
      <c r="K292" s="856">
        <v>0</v>
      </c>
      <c r="L292" s="856">
        <v>0</v>
      </c>
      <c r="M292" s="856">
        <v>0</v>
      </c>
      <c r="N292" s="856">
        <v>0</v>
      </c>
      <c r="O292" s="856">
        <v>135718</v>
      </c>
      <c r="P292" s="856">
        <v>761.37810380000008</v>
      </c>
      <c r="Q292" s="856">
        <v>5863.0175999999992</v>
      </c>
      <c r="R292" s="899">
        <v>9.4395799999999995E-3</v>
      </c>
      <c r="S292" s="899">
        <v>9.2579960224918115E-3</v>
      </c>
      <c r="T292" s="899">
        <v>9.4248611111111096</v>
      </c>
      <c r="U292" s="898"/>
      <c r="V292" s="856">
        <v>1542252.76</v>
      </c>
      <c r="W292" s="898"/>
      <c r="X292" s="899">
        <v>0</v>
      </c>
      <c r="Y292" s="898"/>
      <c r="Z292" s="898"/>
      <c r="AA292" s="898"/>
      <c r="AB292" s="899" t="s">
        <v>1954</v>
      </c>
      <c r="AC292" s="868"/>
      <c r="AD292" s="898"/>
    </row>
    <row r="293" spans="1:30" ht="15.75" hidden="1" customHeight="1">
      <c r="A293" s="857">
        <v>3</v>
      </c>
      <c r="B293" s="857" t="s">
        <v>878</v>
      </c>
      <c r="C293" s="898">
        <v>101</v>
      </c>
      <c r="D293" s="898" t="s">
        <v>1030</v>
      </c>
      <c r="E293" s="898" t="s">
        <v>1612</v>
      </c>
      <c r="F293" s="898">
        <v>29</v>
      </c>
      <c r="G293" s="898" t="s">
        <v>2200</v>
      </c>
      <c r="H293" s="708" t="s">
        <v>1031</v>
      </c>
      <c r="I293" s="856">
        <v>468895</v>
      </c>
      <c r="J293" s="856">
        <v>0</v>
      </c>
      <c r="K293" s="856">
        <v>0</v>
      </c>
      <c r="L293" s="856">
        <v>0</v>
      </c>
      <c r="M293" s="856">
        <v>0</v>
      </c>
      <c r="N293" s="856">
        <v>0</v>
      </c>
      <c r="O293" s="856">
        <v>468895</v>
      </c>
      <c r="P293" s="856">
        <v>0</v>
      </c>
      <c r="Q293" s="856">
        <v>2775.8584000000001</v>
      </c>
      <c r="R293" s="899">
        <v>4.4691899999999996E-3</v>
      </c>
      <c r="S293" s="899">
        <v>4.3832182980655708E-3</v>
      </c>
      <c r="T293" s="899">
        <v>0.23496701206367199</v>
      </c>
      <c r="U293" s="898"/>
      <c r="V293" s="856">
        <v>6808735.9500000002</v>
      </c>
      <c r="W293" s="898"/>
      <c r="X293" s="899">
        <v>0</v>
      </c>
      <c r="Y293" s="898"/>
      <c r="Z293" s="898"/>
      <c r="AA293" s="898"/>
      <c r="AB293" s="899" t="s">
        <v>1954</v>
      </c>
      <c r="AC293" s="868"/>
      <c r="AD293" s="898"/>
    </row>
    <row r="294" spans="1:30" ht="15.75" hidden="1" customHeight="1">
      <c r="A294" s="857">
        <v>3</v>
      </c>
      <c r="B294" s="857" t="s">
        <v>878</v>
      </c>
      <c r="C294" s="898">
        <v>102</v>
      </c>
      <c r="D294" s="898" t="s">
        <v>1032</v>
      </c>
      <c r="E294" s="898" t="s">
        <v>1613</v>
      </c>
      <c r="F294" s="898">
        <v>29</v>
      </c>
      <c r="G294" s="898" t="s">
        <v>2200</v>
      </c>
      <c r="H294" s="708" t="s">
        <v>1033</v>
      </c>
      <c r="I294" s="856">
        <v>1787610</v>
      </c>
      <c r="J294" s="856">
        <v>0</v>
      </c>
      <c r="K294" s="856">
        <v>0</v>
      </c>
      <c r="L294" s="856">
        <v>0</v>
      </c>
      <c r="M294" s="856">
        <v>0</v>
      </c>
      <c r="N294" s="856">
        <v>1500</v>
      </c>
      <c r="O294" s="856">
        <v>1786110</v>
      </c>
      <c r="P294" s="856">
        <v>17606.934931400003</v>
      </c>
      <c r="Q294" s="856">
        <v>79464.033900000009</v>
      </c>
      <c r="R294" s="899">
        <v>0.12793872000000001</v>
      </c>
      <c r="S294" s="899">
        <v>0.1254776567236221</v>
      </c>
      <c r="T294" s="899">
        <v>9.4641381064411494</v>
      </c>
      <c r="U294" s="898"/>
      <c r="V294" s="856" t="e">
        <v>#N/A</v>
      </c>
      <c r="W294" s="898"/>
      <c r="X294" s="899">
        <v>0</v>
      </c>
      <c r="Y294" s="898"/>
      <c r="Z294" s="898"/>
      <c r="AA294" s="898"/>
      <c r="AB294" s="899" t="e">
        <v>#N/A</v>
      </c>
      <c r="AC294" s="868"/>
      <c r="AD294" s="898"/>
    </row>
    <row r="295" spans="1:30" ht="15.75" hidden="1" customHeight="1">
      <c r="A295" s="857">
        <v>3</v>
      </c>
      <c r="B295" s="857" t="s">
        <v>878</v>
      </c>
      <c r="C295" s="898">
        <v>103</v>
      </c>
      <c r="D295" s="898" t="s">
        <v>879</v>
      </c>
      <c r="E295" s="898" t="s">
        <v>1541</v>
      </c>
      <c r="F295" s="898">
        <v>29</v>
      </c>
      <c r="G295" s="898" t="s">
        <v>2200</v>
      </c>
      <c r="H295" s="708" t="s">
        <v>1029</v>
      </c>
      <c r="I295" s="856">
        <v>900681</v>
      </c>
      <c r="J295" s="856">
        <v>0</v>
      </c>
      <c r="K295" s="856">
        <v>0</v>
      </c>
      <c r="L295" s="856">
        <v>0</v>
      </c>
      <c r="M295" s="856">
        <v>0</v>
      </c>
      <c r="N295" s="856">
        <v>0</v>
      </c>
      <c r="O295" s="856">
        <v>900681</v>
      </c>
      <c r="P295" s="856">
        <v>70316.165670000002</v>
      </c>
      <c r="Q295" s="856">
        <v>96742.146209999992</v>
      </c>
      <c r="R295" s="899">
        <v>0.15575684000000001</v>
      </c>
      <c r="S295" s="899">
        <v>0.15276065431212441</v>
      </c>
      <c r="T295" s="899">
        <v>3.5971556031263598</v>
      </c>
      <c r="U295" s="898"/>
      <c r="V295" s="856">
        <v>76134760.329999998</v>
      </c>
      <c r="W295" s="898"/>
      <c r="X295" s="899">
        <v>0</v>
      </c>
      <c r="Y295" s="898"/>
      <c r="Z295" s="898"/>
      <c r="AA295" s="898"/>
      <c r="AB295" s="899" t="s">
        <v>1954</v>
      </c>
      <c r="AC295" s="868"/>
      <c r="AD295" s="898"/>
    </row>
    <row r="296" spans="1:30" ht="15.75" hidden="1" customHeight="1">
      <c r="A296" s="857">
        <v>3</v>
      </c>
      <c r="B296" s="857" t="s">
        <v>878</v>
      </c>
      <c r="C296" s="898">
        <v>104</v>
      </c>
      <c r="D296" s="901" t="s">
        <v>1621</v>
      </c>
      <c r="E296" s="898" t="s">
        <v>1622</v>
      </c>
      <c r="F296" s="898">
        <v>29</v>
      </c>
      <c r="G296" s="898" t="s">
        <v>2200</v>
      </c>
      <c r="H296" s="708" t="s">
        <v>1623</v>
      </c>
      <c r="I296" s="856">
        <v>1699572</v>
      </c>
      <c r="J296" s="856">
        <v>0</v>
      </c>
      <c r="K296" s="856">
        <v>0</v>
      </c>
      <c r="L296" s="856">
        <v>0</v>
      </c>
      <c r="M296" s="856">
        <v>0</v>
      </c>
      <c r="N296" s="856">
        <v>755000</v>
      </c>
      <c r="O296" s="856">
        <v>944572</v>
      </c>
      <c r="P296" s="856">
        <v>5261.2660876</v>
      </c>
      <c r="Q296" s="856">
        <v>5979.1407600000002</v>
      </c>
      <c r="R296" s="899">
        <v>9.6265399999999994E-3</v>
      </c>
      <c r="S296" s="899">
        <v>9.4413602602862173E-3</v>
      </c>
      <c r="T296" s="899">
        <v>6.2380630603262197E-2</v>
      </c>
      <c r="U296" s="898"/>
      <c r="V296" s="856">
        <v>78269946.530000001</v>
      </c>
      <c r="W296" s="898"/>
      <c r="X296" s="899">
        <v>0</v>
      </c>
      <c r="Y296" s="898"/>
      <c r="Z296" s="898"/>
      <c r="AA296" s="898"/>
      <c r="AB296" s="899" t="s">
        <v>1954</v>
      </c>
      <c r="AC296" s="868"/>
      <c r="AD296" s="898"/>
    </row>
    <row r="297" spans="1:30" ht="15.75" hidden="1" customHeight="1">
      <c r="A297" s="857">
        <v>3</v>
      </c>
      <c r="B297" s="857" t="s">
        <v>878</v>
      </c>
      <c r="C297" s="898">
        <v>105</v>
      </c>
      <c r="D297" s="898" t="s">
        <v>1038</v>
      </c>
      <c r="E297" s="898" t="s">
        <v>1624</v>
      </c>
      <c r="F297" s="898">
        <v>29</v>
      </c>
      <c r="G297" s="898" t="s">
        <v>2200</v>
      </c>
      <c r="H297" s="708" t="s">
        <v>1039</v>
      </c>
      <c r="I297" s="856">
        <v>97057</v>
      </c>
      <c r="J297" s="856">
        <v>0</v>
      </c>
      <c r="K297" s="856">
        <v>0</v>
      </c>
      <c r="L297" s="856">
        <v>0</v>
      </c>
      <c r="M297" s="856">
        <v>0</v>
      </c>
      <c r="N297" s="856">
        <v>0</v>
      </c>
      <c r="O297" s="856">
        <v>97057</v>
      </c>
      <c r="P297" s="856">
        <v>1449.0413500000002</v>
      </c>
      <c r="Q297" s="856">
        <v>16247.3418</v>
      </c>
      <c r="R297" s="899">
        <v>2.6158549999999999E-2</v>
      </c>
      <c r="S297" s="899">
        <v>2.5655359752026836E-2</v>
      </c>
      <c r="T297" s="899">
        <v>2.2844466412465199</v>
      </c>
      <c r="U297" s="898"/>
      <c r="V297" s="856" t="e">
        <v>#N/A</v>
      </c>
      <c r="W297" s="898"/>
      <c r="X297" s="899">
        <v>0</v>
      </c>
      <c r="Y297" s="898"/>
      <c r="Z297" s="898"/>
      <c r="AA297" s="898"/>
      <c r="AB297" s="899" t="e">
        <v>#N/A</v>
      </c>
      <c r="AC297" s="868"/>
      <c r="AD297" s="898"/>
    </row>
    <row r="298" spans="1:30" ht="15.75" hidden="1" customHeight="1">
      <c r="A298" s="857">
        <v>3</v>
      </c>
      <c r="B298" s="857" t="s">
        <v>878</v>
      </c>
      <c r="C298" s="898">
        <v>106</v>
      </c>
      <c r="D298" s="898" t="s">
        <v>1042</v>
      </c>
      <c r="E298" s="898" t="s">
        <v>1625</v>
      </c>
      <c r="F298" s="898">
        <v>29</v>
      </c>
      <c r="G298" s="898" t="s">
        <v>2200</v>
      </c>
      <c r="H298" s="708" t="s">
        <v>622</v>
      </c>
      <c r="I298" s="856">
        <v>142800</v>
      </c>
      <c r="J298" s="856">
        <v>0</v>
      </c>
      <c r="K298" s="856">
        <v>0</v>
      </c>
      <c r="L298" s="856">
        <v>0</v>
      </c>
      <c r="M298" s="856">
        <v>0</v>
      </c>
      <c r="N298" s="856">
        <v>0</v>
      </c>
      <c r="O298" s="856">
        <v>142800</v>
      </c>
      <c r="P298" s="856">
        <v>0</v>
      </c>
      <c r="Q298" s="856">
        <v>1096.704</v>
      </c>
      <c r="R298" s="899">
        <v>1.7657199999999999E-3</v>
      </c>
      <c r="S298" s="899">
        <v>1.7317500922819778E-3</v>
      </c>
      <c r="T298" s="899">
        <v>2.38</v>
      </c>
      <c r="U298" s="898"/>
      <c r="V298" s="856">
        <v>2955544.86</v>
      </c>
      <c r="W298" s="898"/>
      <c r="X298" s="899">
        <v>0</v>
      </c>
      <c r="Y298" s="898"/>
      <c r="Z298" s="898"/>
      <c r="AA298" s="898"/>
      <c r="AB298" s="899" t="s">
        <v>1954</v>
      </c>
      <c r="AC298" s="868"/>
      <c r="AD298" s="898"/>
    </row>
    <row r="299" spans="1:30" ht="15.75" hidden="1" customHeight="1">
      <c r="A299" s="857">
        <v>3</v>
      </c>
      <c r="B299" s="857" t="s">
        <v>878</v>
      </c>
      <c r="C299" s="898">
        <v>107</v>
      </c>
      <c r="D299" s="898" t="s">
        <v>886</v>
      </c>
      <c r="E299" s="898" t="s">
        <v>1542</v>
      </c>
      <c r="F299" s="898">
        <v>29</v>
      </c>
      <c r="G299" s="898" t="s">
        <v>2200</v>
      </c>
      <c r="H299" s="708" t="s">
        <v>624</v>
      </c>
      <c r="I299" s="856">
        <v>698152</v>
      </c>
      <c r="J299" s="856">
        <v>0</v>
      </c>
      <c r="K299" s="856">
        <v>0</v>
      </c>
      <c r="L299" s="856">
        <v>0</v>
      </c>
      <c r="M299" s="856">
        <v>0</v>
      </c>
      <c r="N299" s="856">
        <v>26936</v>
      </c>
      <c r="O299" s="856">
        <v>671216</v>
      </c>
      <c r="P299" s="856">
        <v>48461.794930799995</v>
      </c>
      <c r="Q299" s="856">
        <v>241637.76000000001</v>
      </c>
      <c r="R299" s="899">
        <v>0.38904174000000002</v>
      </c>
      <c r="S299" s="899">
        <v>0.38155802584727549</v>
      </c>
      <c r="T299" s="899">
        <v>3.1322056044237998</v>
      </c>
      <c r="U299" s="898"/>
      <c r="V299" s="856">
        <v>41501803.880000003</v>
      </c>
      <c r="W299" s="898"/>
      <c r="X299" s="899">
        <v>0</v>
      </c>
      <c r="Y299" s="898"/>
      <c r="Z299" s="898"/>
      <c r="AA299" s="898"/>
      <c r="AB299" s="899" t="s">
        <v>1954</v>
      </c>
      <c r="AC299" s="868"/>
      <c r="AD299" s="898"/>
    </row>
    <row r="300" spans="1:30" ht="15.75" hidden="1" customHeight="1">
      <c r="A300" s="857">
        <v>3</v>
      </c>
      <c r="B300" s="857" t="s">
        <v>878</v>
      </c>
      <c r="C300" s="898">
        <v>108</v>
      </c>
      <c r="D300" s="898" t="s">
        <v>1627</v>
      </c>
      <c r="E300" s="898" t="s">
        <v>1628</v>
      </c>
      <c r="F300" s="898">
        <v>29</v>
      </c>
      <c r="G300" s="898" t="s">
        <v>2200</v>
      </c>
      <c r="H300" s="708" t="s">
        <v>1046</v>
      </c>
      <c r="I300" s="856">
        <v>629124</v>
      </c>
      <c r="J300" s="856">
        <v>0</v>
      </c>
      <c r="K300" s="856">
        <v>0</v>
      </c>
      <c r="L300" s="856">
        <v>0</v>
      </c>
      <c r="M300" s="856">
        <v>0</v>
      </c>
      <c r="N300" s="856">
        <v>18000</v>
      </c>
      <c r="O300" s="856">
        <v>611124</v>
      </c>
      <c r="P300" s="856">
        <v>9750.1820932999999</v>
      </c>
      <c r="Q300" s="856">
        <v>29945.076000000001</v>
      </c>
      <c r="R300" s="899">
        <v>4.8212190000000002E-2</v>
      </c>
      <c r="S300" s="899">
        <v>4.7284762457683059E-2</v>
      </c>
      <c r="T300" s="899">
        <v>6.7902666666666596</v>
      </c>
      <c r="U300" s="898"/>
      <c r="V300" s="856" t="e">
        <v>#N/A</v>
      </c>
      <c r="W300" s="898"/>
      <c r="X300" s="899">
        <v>0</v>
      </c>
      <c r="Y300" s="898"/>
      <c r="Z300" s="898"/>
      <c r="AA300" s="898"/>
      <c r="AB300" s="899" t="e">
        <v>#N/A</v>
      </c>
      <c r="AC300" s="868"/>
      <c r="AD300" s="898"/>
    </row>
    <row r="301" spans="1:30" ht="15.75" hidden="1" customHeight="1">
      <c r="C301" s="898"/>
      <c r="D301" s="898"/>
      <c r="E301" s="898"/>
      <c r="F301" s="898"/>
      <c r="G301" s="701" t="s">
        <v>2201</v>
      </c>
      <c r="H301" s="710"/>
      <c r="I301" s="492">
        <v>15460522</v>
      </c>
      <c r="J301" s="492">
        <v>0</v>
      </c>
      <c r="K301" s="492">
        <v>0</v>
      </c>
      <c r="L301" s="492">
        <v>0</v>
      </c>
      <c r="M301" s="900">
        <v>0</v>
      </c>
      <c r="N301" s="492">
        <v>2688936</v>
      </c>
      <c r="O301" s="492">
        <v>12771586</v>
      </c>
      <c r="P301" s="492">
        <v>238025.39330440006</v>
      </c>
      <c r="Q301" s="492">
        <v>1383097.6801700001</v>
      </c>
      <c r="R301" s="493">
        <v>2.2268156000000001</v>
      </c>
      <c r="S301" s="493">
        <v>2.1839799392264343</v>
      </c>
      <c r="T301" s="626"/>
      <c r="U301" s="898"/>
      <c r="V301" s="856" t="e">
        <v>#N/A</v>
      </c>
      <c r="W301" s="898">
        <v>0</v>
      </c>
      <c r="X301" s="899">
        <v>0</v>
      </c>
      <c r="Y301" s="898">
        <v>0</v>
      </c>
      <c r="Z301" s="898">
        <v>0</v>
      </c>
      <c r="AA301" s="898">
        <v>0</v>
      </c>
      <c r="AB301" s="899" t="e">
        <v>#N/A</v>
      </c>
      <c r="AC301" s="868">
        <v>0</v>
      </c>
      <c r="AD301" s="898">
        <v>0</v>
      </c>
    </row>
    <row r="302" spans="1:30" ht="15.75" hidden="1" customHeight="1">
      <c r="C302" s="898"/>
      <c r="D302" s="898"/>
      <c r="E302" s="898"/>
      <c r="F302" s="898"/>
      <c r="G302" s="701"/>
      <c r="H302" s="891" t="s">
        <v>2202</v>
      </c>
      <c r="I302" s="625"/>
      <c r="J302" s="625"/>
      <c r="K302" s="625"/>
      <c r="L302" s="625"/>
      <c r="M302" s="856"/>
      <c r="N302" s="625"/>
      <c r="O302" s="625"/>
      <c r="P302" s="625"/>
      <c r="Q302" s="625"/>
      <c r="R302" s="626"/>
      <c r="S302" s="626"/>
      <c r="T302" s="626"/>
      <c r="U302" s="898"/>
      <c r="V302" s="856"/>
      <c r="W302" s="898"/>
      <c r="X302" s="899"/>
      <c r="Y302" s="898"/>
      <c r="Z302" s="898"/>
      <c r="AA302" s="898"/>
      <c r="AB302" s="899"/>
      <c r="AC302" s="868"/>
      <c r="AD302" s="898"/>
    </row>
    <row r="303" spans="1:30" ht="15.75" hidden="1" customHeight="1">
      <c r="A303" s="857">
        <v>7</v>
      </c>
      <c r="B303" s="857" t="s">
        <v>906</v>
      </c>
      <c r="C303" s="898">
        <v>109</v>
      </c>
      <c r="D303" s="898" t="s">
        <v>1084</v>
      </c>
      <c r="E303" s="898" t="s">
        <v>1662</v>
      </c>
      <c r="F303" s="898">
        <v>30</v>
      </c>
      <c r="G303" s="898" t="s">
        <v>2202</v>
      </c>
      <c r="H303" s="708" t="s">
        <v>1085</v>
      </c>
      <c r="I303" s="856">
        <v>563630</v>
      </c>
      <c r="J303" s="856">
        <v>0</v>
      </c>
      <c r="K303" s="856">
        <v>0</v>
      </c>
      <c r="L303" s="856">
        <v>0</v>
      </c>
      <c r="M303" s="856">
        <v>0</v>
      </c>
      <c r="N303" s="856">
        <v>30000</v>
      </c>
      <c r="O303" s="856">
        <v>533630</v>
      </c>
      <c r="P303" s="856">
        <v>0</v>
      </c>
      <c r="Q303" s="856">
        <v>2934.9650000000001</v>
      </c>
      <c r="R303" s="899">
        <v>4.7253499999999997E-3</v>
      </c>
      <c r="S303" s="899">
        <v>4.6344555227247966E-3</v>
      </c>
      <c r="T303" s="899">
        <v>8.8938333333333297</v>
      </c>
      <c r="U303" s="898"/>
      <c r="V303" s="856">
        <v>5759746.6100000003</v>
      </c>
      <c r="W303" s="898"/>
      <c r="X303" s="899">
        <v>0</v>
      </c>
      <c r="Y303" s="898"/>
      <c r="Z303" s="898"/>
      <c r="AA303" s="898"/>
      <c r="AB303" s="899" t="s">
        <v>1954</v>
      </c>
      <c r="AC303" s="868"/>
      <c r="AD303" s="898"/>
    </row>
    <row r="304" spans="1:30" ht="15.75" hidden="1" customHeight="1">
      <c r="A304" s="857">
        <v>4</v>
      </c>
      <c r="B304" s="857" t="s">
        <v>889</v>
      </c>
      <c r="C304" s="898">
        <v>110</v>
      </c>
      <c r="D304" s="898" t="s">
        <v>890</v>
      </c>
      <c r="E304" s="898" t="s">
        <v>1629</v>
      </c>
      <c r="F304" s="898">
        <v>30</v>
      </c>
      <c r="G304" s="898" t="s">
        <v>2202</v>
      </c>
      <c r="H304" s="708" t="s">
        <v>1423</v>
      </c>
      <c r="I304" s="856">
        <v>8118731</v>
      </c>
      <c r="J304" s="856">
        <v>0</v>
      </c>
      <c r="K304" s="856">
        <v>0</v>
      </c>
      <c r="L304" s="856">
        <v>0</v>
      </c>
      <c r="M304" s="856">
        <v>0</v>
      </c>
      <c r="N304" s="856">
        <v>900000</v>
      </c>
      <c r="O304" s="856">
        <v>7218731</v>
      </c>
      <c r="P304" s="856">
        <v>79509.656449100003</v>
      </c>
      <c r="Q304" s="856">
        <v>397030.20500000002</v>
      </c>
      <c r="R304" s="899">
        <v>0.63922676</v>
      </c>
      <c r="S304" s="899">
        <v>0.62693041526928195</v>
      </c>
      <c r="T304" s="899">
        <v>5.9204429794740996</v>
      </c>
      <c r="U304" s="898"/>
      <c r="V304" s="856">
        <v>230610215.25</v>
      </c>
      <c r="W304" s="898"/>
      <c r="X304" s="899">
        <v>0</v>
      </c>
      <c r="Y304" s="898"/>
      <c r="Z304" s="898"/>
      <c r="AA304" s="898"/>
      <c r="AB304" s="899" t="s">
        <v>1954</v>
      </c>
      <c r="AC304" s="868"/>
      <c r="AD304" s="898"/>
    </row>
    <row r="305" spans="1:30" ht="15.75" hidden="1" customHeight="1">
      <c r="A305" s="857">
        <v>7</v>
      </c>
      <c r="B305" s="857" t="s">
        <v>906</v>
      </c>
      <c r="C305" s="898">
        <v>111</v>
      </c>
      <c r="D305" s="898" t="s">
        <v>1086</v>
      </c>
      <c r="E305" s="898" t="s">
        <v>1663</v>
      </c>
      <c r="F305" s="898">
        <v>30</v>
      </c>
      <c r="G305" s="898" t="s">
        <v>2202</v>
      </c>
      <c r="H305" s="708" t="s">
        <v>647</v>
      </c>
      <c r="I305" s="856">
        <v>49259</v>
      </c>
      <c r="J305" s="856">
        <v>0</v>
      </c>
      <c r="K305" s="856">
        <v>0</v>
      </c>
      <c r="L305" s="856">
        <v>0</v>
      </c>
      <c r="M305" s="856">
        <v>0</v>
      </c>
      <c r="N305" s="856">
        <v>0</v>
      </c>
      <c r="O305" s="856">
        <v>49259</v>
      </c>
      <c r="P305" s="856">
        <v>0</v>
      </c>
      <c r="Q305" s="856">
        <v>0</v>
      </c>
      <c r="R305" s="899">
        <v>0</v>
      </c>
      <c r="S305" s="899">
        <v>0</v>
      </c>
      <c r="T305" s="899">
        <v>1.2314750000000001</v>
      </c>
      <c r="U305" s="898"/>
      <c r="V305" s="856">
        <v>492590.81</v>
      </c>
      <c r="W305" s="898"/>
      <c r="X305" s="899">
        <v>0</v>
      </c>
      <c r="Y305" s="898"/>
      <c r="Z305" s="898"/>
      <c r="AA305" s="898"/>
      <c r="AB305" s="899" t="s">
        <v>1954</v>
      </c>
      <c r="AC305" s="868" t="s">
        <v>2226</v>
      </c>
      <c r="AD305" s="898"/>
    </row>
    <row r="306" spans="1:30" ht="15.75" hidden="1" customHeight="1">
      <c r="A306" s="857">
        <v>7</v>
      </c>
      <c r="B306" s="857" t="s">
        <v>906</v>
      </c>
      <c r="C306" s="898">
        <v>112</v>
      </c>
      <c r="D306" s="898" t="s">
        <v>1088</v>
      </c>
      <c r="E306" s="898" t="s">
        <v>1665</v>
      </c>
      <c r="F306" s="898">
        <v>30</v>
      </c>
      <c r="G306" s="898" t="s">
        <v>2202</v>
      </c>
      <c r="H306" s="708" t="s">
        <v>650</v>
      </c>
      <c r="I306" s="856">
        <v>4843232</v>
      </c>
      <c r="J306" s="856">
        <v>0</v>
      </c>
      <c r="K306" s="856">
        <v>0</v>
      </c>
      <c r="L306" s="856">
        <v>0</v>
      </c>
      <c r="M306" s="856">
        <v>0</v>
      </c>
      <c r="N306" s="856">
        <v>631500</v>
      </c>
      <c r="O306" s="856">
        <v>4211732</v>
      </c>
      <c r="P306" s="856">
        <v>39457.1804586</v>
      </c>
      <c r="Q306" s="856">
        <v>84150.405360000004</v>
      </c>
      <c r="R306" s="899">
        <v>0.13548388</v>
      </c>
      <c r="S306" s="899">
        <v>0.13287767004382756</v>
      </c>
      <c r="T306" s="899">
        <v>10.447266719915</v>
      </c>
      <c r="U306" s="898"/>
      <c r="V306" s="856" t="e">
        <v>#N/A</v>
      </c>
      <c r="W306" s="898"/>
      <c r="X306" s="899">
        <v>0</v>
      </c>
      <c r="Y306" s="898"/>
      <c r="Z306" s="898"/>
      <c r="AA306" s="898"/>
      <c r="AB306" s="899" t="e">
        <v>#N/A</v>
      </c>
      <c r="AC306" s="868"/>
      <c r="AD306" s="898"/>
    </row>
    <row r="307" spans="1:30" ht="15.75" hidden="1" customHeight="1">
      <c r="A307" s="857">
        <v>7</v>
      </c>
      <c r="B307" s="857" t="s">
        <v>906</v>
      </c>
      <c r="C307" s="898">
        <v>113</v>
      </c>
      <c r="D307" s="898" t="s">
        <v>908</v>
      </c>
      <c r="E307" s="898" t="s">
        <v>1666</v>
      </c>
      <c r="F307" s="898">
        <v>30</v>
      </c>
      <c r="G307" s="898" t="s">
        <v>2202</v>
      </c>
      <c r="H307" s="708" t="s">
        <v>651</v>
      </c>
      <c r="I307" s="856">
        <v>4338528</v>
      </c>
      <c r="J307" s="856">
        <v>0</v>
      </c>
      <c r="K307" s="856">
        <v>0</v>
      </c>
      <c r="L307" s="856">
        <v>0</v>
      </c>
      <c r="M307" s="856">
        <v>0</v>
      </c>
      <c r="N307" s="856">
        <v>10000</v>
      </c>
      <c r="O307" s="856">
        <v>4328528</v>
      </c>
      <c r="P307" s="856">
        <v>351433.18832000002</v>
      </c>
      <c r="Q307" s="856">
        <v>2309269.6880000001</v>
      </c>
      <c r="R307" s="899">
        <v>3.7179715</v>
      </c>
      <c r="S307" s="899">
        <v>3.6464515450823325</v>
      </c>
      <c r="T307" s="899">
        <v>5.1298336681302903</v>
      </c>
      <c r="U307" s="898"/>
      <c r="V307" s="856">
        <v>764379907.23000002</v>
      </c>
      <c r="W307" s="898"/>
      <c r="X307" s="899">
        <v>0</v>
      </c>
      <c r="Y307" s="898"/>
      <c r="Z307" s="898"/>
      <c r="AA307" s="898"/>
      <c r="AB307" s="899" t="s">
        <v>1954</v>
      </c>
      <c r="AC307" s="868"/>
      <c r="AD307" s="898"/>
    </row>
    <row r="308" spans="1:30" ht="15.75" hidden="1" customHeight="1">
      <c r="A308" s="857">
        <v>4</v>
      </c>
      <c r="B308" s="857" t="s">
        <v>889</v>
      </c>
      <c r="C308" s="898">
        <v>114</v>
      </c>
      <c r="D308" s="898" t="s">
        <v>1053</v>
      </c>
      <c r="E308" s="898" t="s">
        <v>1630</v>
      </c>
      <c r="F308" s="898">
        <v>30</v>
      </c>
      <c r="G308" s="898" t="s">
        <v>2202</v>
      </c>
      <c r="H308" s="708" t="s">
        <v>625</v>
      </c>
      <c r="I308" s="856">
        <v>464326</v>
      </c>
      <c r="J308" s="856">
        <v>0</v>
      </c>
      <c r="K308" s="856">
        <v>0</v>
      </c>
      <c r="L308" s="856">
        <v>0</v>
      </c>
      <c r="M308" s="856">
        <v>0</v>
      </c>
      <c r="N308" s="856">
        <v>0</v>
      </c>
      <c r="O308" s="856">
        <v>464326</v>
      </c>
      <c r="P308" s="856">
        <v>567.56952999999999</v>
      </c>
      <c r="Q308" s="856">
        <v>28755.709179999998</v>
      </c>
      <c r="R308" s="899">
        <v>4.6297280000000003E-2</v>
      </c>
      <c r="S308" s="899">
        <v>4.5406693169805813E-2</v>
      </c>
      <c r="T308" s="899">
        <v>7.7387666666666597</v>
      </c>
      <c r="U308" s="898"/>
      <c r="V308" s="856" t="e">
        <v>#N/A</v>
      </c>
      <c r="W308" s="898"/>
      <c r="X308" s="899">
        <v>0</v>
      </c>
      <c r="Y308" s="898"/>
      <c r="Z308" s="898"/>
      <c r="AA308" s="898"/>
      <c r="AB308" s="899" t="e">
        <v>#N/A</v>
      </c>
      <c r="AC308" s="868"/>
      <c r="AD308" s="898"/>
    </row>
    <row r="309" spans="1:30" ht="15.75" hidden="1" customHeight="1">
      <c r="A309" s="857">
        <v>4</v>
      </c>
      <c r="B309" s="857" t="s">
        <v>889</v>
      </c>
      <c r="C309" s="898">
        <v>115</v>
      </c>
      <c r="D309" s="898" t="s">
        <v>891</v>
      </c>
      <c r="E309" s="898" t="s">
        <v>1543</v>
      </c>
      <c r="F309" s="898">
        <v>30</v>
      </c>
      <c r="G309" s="898" t="s">
        <v>2202</v>
      </c>
      <c r="H309" s="708" t="s">
        <v>626</v>
      </c>
      <c r="I309" s="856">
        <v>2592000</v>
      </c>
      <c r="J309" s="856">
        <v>0</v>
      </c>
      <c r="K309" s="856">
        <v>0</v>
      </c>
      <c r="L309" s="856">
        <v>0</v>
      </c>
      <c r="M309" s="856">
        <v>0</v>
      </c>
      <c r="N309" s="856">
        <v>0</v>
      </c>
      <c r="O309" s="856">
        <v>2592000</v>
      </c>
      <c r="P309" s="856">
        <v>61920.36</v>
      </c>
      <c r="Q309" s="856">
        <v>197121.6</v>
      </c>
      <c r="R309" s="899">
        <v>0.31736980999999997</v>
      </c>
      <c r="S309" s="899">
        <v>0.31126479796806716</v>
      </c>
      <c r="T309" s="899">
        <v>4.3742405832320701</v>
      </c>
      <c r="U309" s="898"/>
      <c r="V309" s="856">
        <v>75154125</v>
      </c>
      <c r="W309" s="898"/>
      <c r="X309" s="899">
        <v>0</v>
      </c>
      <c r="Y309" s="898"/>
      <c r="Z309" s="898"/>
      <c r="AA309" s="898"/>
      <c r="AB309" s="899" t="s">
        <v>1954</v>
      </c>
      <c r="AC309" s="868"/>
      <c r="AD309" s="898"/>
    </row>
    <row r="310" spans="1:30" ht="15.75" hidden="1" customHeight="1">
      <c r="C310" s="898"/>
      <c r="D310" s="898"/>
      <c r="E310" s="898"/>
      <c r="F310" s="898"/>
      <c r="G310" s="701" t="s">
        <v>2203</v>
      </c>
      <c r="H310" s="710"/>
      <c r="I310" s="492">
        <v>20969706</v>
      </c>
      <c r="J310" s="492">
        <v>0</v>
      </c>
      <c r="K310" s="492">
        <v>0</v>
      </c>
      <c r="L310" s="492">
        <v>0</v>
      </c>
      <c r="M310" s="900">
        <v>0</v>
      </c>
      <c r="N310" s="492">
        <v>1571500</v>
      </c>
      <c r="O310" s="492">
        <v>19398206</v>
      </c>
      <c r="P310" s="492">
        <v>532887.95475769998</v>
      </c>
      <c r="Q310" s="492">
        <v>3019262.5725400001</v>
      </c>
      <c r="R310" s="493">
        <v>4.8610745799999995</v>
      </c>
      <c r="S310" s="493">
        <v>4.7675655770560397</v>
      </c>
      <c r="T310" s="626"/>
      <c r="U310" s="898"/>
      <c r="V310" s="856" t="e">
        <v>#N/A</v>
      </c>
      <c r="W310" s="898">
        <v>0</v>
      </c>
      <c r="X310" s="899">
        <v>0</v>
      </c>
      <c r="Y310" s="898">
        <v>0</v>
      </c>
      <c r="Z310" s="898">
        <v>0</v>
      </c>
      <c r="AA310" s="898">
        <v>0</v>
      </c>
      <c r="AB310" s="899" t="e">
        <v>#N/A</v>
      </c>
      <c r="AC310" s="868">
        <v>0</v>
      </c>
      <c r="AD310" s="898">
        <v>0</v>
      </c>
    </row>
    <row r="311" spans="1:30" ht="15.75" hidden="1" customHeight="1">
      <c r="C311" s="898"/>
      <c r="D311" s="898"/>
      <c r="E311" s="898"/>
      <c r="F311" s="898"/>
      <c r="G311" s="701"/>
      <c r="H311" s="891" t="s">
        <v>2306</v>
      </c>
      <c r="I311" s="625"/>
      <c r="J311" s="625"/>
      <c r="K311" s="625"/>
      <c r="L311" s="625"/>
      <c r="M311" s="856"/>
      <c r="N311" s="625"/>
      <c r="O311" s="625"/>
      <c r="P311" s="625"/>
      <c r="Q311" s="625"/>
      <c r="R311" s="626"/>
      <c r="S311" s="626"/>
      <c r="T311" s="626"/>
      <c r="U311" s="898"/>
      <c r="V311" s="856"/>
      <c r="W311" s="898"/>
      <c r="X311" s="899"/>
      <c r="Y311" s="898"/>
      <c r="Z311" s="898"/>
      <c r="AA311" s="898"/>
      <c r="AB311" s="899"/>
      <c r="AC311" s="868"/>
      <c r="AD311" s="898"/>
    </row>
    <row r="312" spans="1:30" ht="15.75" hidden="1" customHeight="1">
      <c r="A312" s="857">
        <v>14</v>
      </c>
      <c r="B312" s="857" t="s">
        <v>924</v>
      </c>
      <c r="C312" s="898">
        <v>116</v>
      </c>
      <c r="D312" s="898" t="s">
        <v>1142</v>
      </c>
      <c r="E312" s="898" t="s">
        <v>1703</v>
      </c>
      <c r="F312" s="898">
        <v>31</v>
      </c>
      <c r="G312" s="898" t="s">
        <v>2306</v>
      </c>
      <c r="H312" s="708" t="s">
        <v>683</v>
      </c>
      <c r="I312" s="856">
        <v>57409</v>
      </c>
      <c r="J312" s="856">
        <v>0</v>
      </c>
      <c r="K312" s="856">
        <v>0</v>
      </c>
      <c r="L312" s="856">
        <v>0</v>
      </c>
      <c r="M312" s="856">
        <v>0</v>
      </c>
      <c r="N312" s="856">
        <v>0</v>
      </c>
      <c r="O312" s="856">
        <v>57409</v>
      </c>
      <c r="P312" s="856">
        <v>0</v>
      </c>
      <c r="Q312" s="856">
        <v>0</v>
      </c>
      <c r="R312" s="899">
        <v>0</v>
      </c>
      <c r="S312" s="899">
        <v>0</v>
      </c>
      <c r="T312" s="899">
        <v>10.1018828083758</v>
      </c>
      <c r="U312" s="898"/>
      <c r="V312" s="856">
        <v>433788.27</v>
      </c>
      <c r="W312" s="898"/>
      <c r="X312" s="899">
        <v>0</v>
      </c>
      <c r="Y312" s="898"/>
      <c r="Z312" s="898"/>
      <c r="AA312" s="898"/>
      <c r="AB312" s="899" t="s">
        <v>1954</v>
      </c>
      <c r="AC312" s="868" t="s">
        <v>2226</v>
      </c>
      <c r="AD312" s="898"/>
    </row>
    <row r="313" spans="1:30" ht="15.75" hidden="1" customHeight="1">
      <c r="A313" s="857">
        <v>14</v>
      </c>
      <c r="B313" s="857" t="s">
        <v>924</v>
      </c>
      <c r="C313" s="898">
        <v>117</v>
      </c>
      <c r="D313" s="898" t="s">
        <v>1147</v>
      </c>
      <c r="E313" s="898" t="s">
        <v>1706</v>
      </c>
      <c r="F313" s="898">
        <v>31</v>
      </c>
      <c r="G313" s="898" t="s">
        <v>2306</v>
      </c>
      <c r="H313" s="708" t="s">
        <v>687</v>
      </c>
      <c r="I313" s="856">
        <v>527151</v>
      </c>
      <c r="J313" s="856">
        <v>0</v>
      </c>
      <c r="K313" s="856">
        <v>0</v>
      </c>
      <c r="L313" s="856">
        <v>0</v>
      </c>
      <c r="M313" s="856">
        <v>0</v>
      </c>
      <c r="N313" s="856">
        <v>9500</v>
      </c>
      <c r="O313" s="856">
        <v>517651</v>
      </c>
      <c r="P313" s="856">
        <v>6460.6628068999999</v>
      </c>
      <c r="Q313" s="856">
        <v>120923.2736</v>
      </c>
      <c r="R313" s="899">
        <v>0.19468895</v>
      </c>
      <c r="S313" s="899">
        <v>0.1909438556035529</v>
      </c>
      <c r="T313" s="899">
        <v>9.6028456943568408</v>
      </c>
      <c r="U313" s="898"/>
      <c r="V313" s="856" t="e">
        <v>#N/A</v>
      </c>
      <c r="W313" s="898"/>
      <c r="X313" s="899">
        <v>0</v>
      </c>
      <c r="Y313" s="898"/>
      <c r="Z313" s="898"/>
      <c r="AA313" s="898"/>
      <c r="AB313" s="899" t="e">
        <v>#N/A</v>
      </c>
      <c r="AC313" s="868"/>
      <c r="AD313" s="898"/>
    </row>
    <row r="314" spans="1:30" ht="15.75" hidden="1" customHeight="1">
      <c r="A314" s="857">
        <v>17</v>
      </c>
      <c r="B314" s="857" t="s">
        <v>931</v>
      </c>
      <c r="C314" s="898">
        <v>118</v>
      </c>
      <c r="D314" s="898" t="s">
        <v>1319</v>
      </c>
      <c r="E314" s="898" t="s">
        <v>1800</v>
      </c>
      <c r="F314" s="898">
        <v>31</v>
      </c>
      <c r="G314" s="898" t="s">
        <v>2306</v>
      </c>
      <c r="H314" s="708" t="s">
        <v>787</v>
      </c>
      <c r="I314" s="856">
        <v>54324</v>
      </c>
      <c r="J314" s="856">
        <v>0</v>
      </c>
      <c r="K314" s="856">
        <v>0</v>
      </c>
      <c r="L314" s="856">
        <v>0</v>
      </c>
      <c r="M314" s="856">
        <v>0</v>
      </c>
      <c r="N314" s="856">
        <v>0</v>
      </c>
      <c r="O314" s="856">
        <v>54324</v>
      </c>
      <c r="P314" s="856">
        <v>0</v>
      </c>
      <c r="Q314" s="856">
        <v>0</v>
      </c>
      <c r="R314" s="899">
        <v>0</v>
      </c>
      <c r="S314" s="899">
        <v>0</v>
      </c>
      <c r="T314" s="899">
        <v>5.6699718192255499</v>
      </c>
      <c r="U314" s="898"/>
      <c r="V314" s="856">
        <v>923276.26</v>
      </c>
      <c r="W314" s="898"/>
      <c r="X314" s="899">
        <v>0</v>
      </c>
      <c r="Y314" s="898"/>
      <c r="Z314" s="898"/>
      <c r="AA314" s="898"/>
      <c r="AB314" s="899" t="s">
        <v>1954</v>
      </c>
      <c r="AC314" s="868" t="s">
        <v>2226</v>
      </c>
      <c r="AD314" s="898"/>
    </row>
    <row r="315" spans="1:30" ht="15.75" hidden="1" customHeight="1">
      <c r="C315" s="898"/>
      <c r="D315" s="898"/>
      <c r="E315" s="898"/>
      <c r="F315" s="898"/>
      <c r="G315" s="701" t="s">
        <v>2260</v>
      </c>
      <c r="H315" s="710"/>
      <c r="I315" s="492">
        <v>638884</v>
      </c>
      <c r="J315" s="492">
        <v>0</v>
      </c>
      <c r="K315" s="492">
        <v>0</v>
      </c>
      <c r="L315" s="492">
        <v>0</v>
      </c>
      <c r="M315" s="900">
        <v>0</v>
      </c>
      <c r="N315" s="492">
        <v>9500</v>
      </c>
      <c r="O315" s="492">
        <v>629384</v>
      </c>
      <c r="P315" s="492">
        <v>6460.6628068999999</v>
      </c>
      <c r="Q315" s="492">
        <v>120923.2736</v>
      </c>
      <c r="R315" s="493">
        <v>0.19468895</v>
      </c>
      <c r="S315" s="493">
        <v>0.1909438556035529</v>
      </c>
      <c r="T315" s="626"/>
      <c r="U315" s="898"/>
      <c r="V315" s="856" t="e">
        <v>#N/A</v>
      </c>
      <c r="W315" s="898">
        <v>0</v>
      </c>
      <c r="X315" s="899">
        <v>0</v>
      </c>
      <c r="Y315" s="898">
        <v>0</v>
      </c>
      <c r="Z315" s="898">
        <v>0</v>
      </c>
      <c r="AA315" s="898">
        <v>0</v>
      </c>
      <c r="AB315" s="899" t="e">
        <v>#N/A</v>
      </c>
      <c r="AC315" s="868">
        <v>0</v>
      </c>
      <c r="AD315" s="898">
        <v>0</v>
      </c>
    </row>
    <row r="316" spans="1:30" ht="15.75" hidden="1" customHeight="1">
      <c r="C316" s="898"/>
      <c r="D316" s="898"/>
      <c r="E316" s="898"/>
      <c r="F316" s="898"/>
      <c r="G316" s="701"/>
      <c r="H316" s="891" t="s">
        <v>2204</v>
      </c>
      <c r="I316" s="625"/>
      <c r="J316" s="625"/>
      <c r="K316" s="625"/>
      <c r="L316" s="625"/>
      <c r="M316" s="856"/>
      <c r="N316" s="625"/>
      <c r="O316" s="625"/>
      <c r="P316" s="625"/>
      <c r="Q316" s="625"/>
      <c r="R316" s="626"/>
      <c r="S316" s="626"/>
      <c r="T316" s="626"/>
      <c r="U316" s="898"/>
      <c r="V316" s="856"/>
      <c r="W316" s="898"/>
      <c r="X316" s="899"/>
      <c r="Y316" s="898"/>
      <c r="Z316" s="898"/>
      <c r="AA316" s="898"/>
      <c r="AB316" s="899"/>
      <c r="AC316" s="868"/>
      <c r="AD316" s="898"/>
    </row>
    <row r="317" spans="1:30" ht="15.75" hidden="1" customHeight="1">
      <c r="A317" s="857">
        <v>17</v>
      </c>
      <c r="B317" s="857" t="s">
        <v>931</v>
      </c>
      <c r="C317" s="898">
        <v>119</v>
      </c>
      <c r="D317" s="898" t="s">
        <v>1187</v>
      </c>
      <c r="E317" s="898" t="s">
        <v>1730</v>
      </c>
      <c r="F317" s="898">
        <v>32</v>
      </c>
      <c r="G317" s="898" t="s">
        <v>2204</v>
      </c>
      <c r="H317" s="708" t="s">
        <v>715</v>
      </c>
      <c r="I317" s="856">
        <v>1090234</v>
      </c>
      <c r="J317" s="856">
        <v>0</v>
      </c>
      <c r="K317" s="856">
        <v>0</v>
      </c>
      <c r="L317" s="856">
        <v>0</v>
      </c>
      <c r="M317" s="856">
        <v>0</v>
      </c>
      <c r="N317" s="856">
        <v>0</v>
      </c>
      <c r="O317" s="856">
        <v>1090234</v>
      </c>
      <c r="P317" s="856">
        <v>58346.699380000005</v>
      </c>
      <c r="Q317" s="856">
        <v>3238104.0034000003</v>
      </c>
      <c r="R317" s="899">
        <v>5.2134137699999998</v>
      </c>
      <c r="S317" s="899">
        <v>5.1131270668353475</v>
      </c>
      <c r="T317" s="899">
        <v>14.4210846560846</v>
      </c>
      <c r="U317" s="898"/>
      <c r="V317" s="856">
        <v>7118928</v>
      </c>
      <c r="W317" s="898"/>
      <c r="X317" s="899">
        <v>0</v>
      </c>
      <c r="Y317" s="898"/>
      <c r="Z317" s="898"/>
      <c r="AA317" s="898"/>
      <c r="AB317" s="899" t="s">
        <v>1954</v>
      </c>
      <c r="AC317" s="868"/>
      <c r="AD317" s="898"/>
    </row>
    <row r="318" spans="1:30" ht="15.75" hidden="1" customHeight="1">
      <c r="A318" s="857">
        <v>17</v>
      </c>
      <c r="B318" s="857" t="s">
        <v>931</v>
      </c>
      <c r="C318" s="898">
        <v>120</v>
      </c>
      <c r="D318" s="898" t="s">
        <v>1211</v>
      </c>
      <c r="E318" s="898" t="s">
        <v>1747</v>
      </c>
      <c r="F318" s="898">
        <v>32</v>
      </c>
      <c r="G318" s="898" t="s">
        <v>2204</v>
      </c>
      <c r="H318" s="708" t="s">
        <v>1212</v>
      </c>
      <c r="I318" s="856">
        <v>23118</v>
      </c>
      <c r="J318" s="856">
        <v>0</v>
      </c>
      <c r="K318" s="856">
        <v>0</v>
      </c>
      <c r="L318" s="856">
        <v>0</v>
      </c>
      <c r="M318" s="856">
        <v>0</v>
      </c>
      <c r="N318" s="856">
        <v>0</v>
      </c>
      <c r="O318" s="856">
        <v>23118</v>
      </c>
      <c r="P318" s="856">
        <v>0</v>
      </c>
      <c r="Q318" s="856">
        <v>4082.40762</v>
      </c>
      <c r="R318" s="899">
        <v>6.5727600000000004E-3</v>
      </c>
      <c r="S318" s="899">
        <v>6.4463244163125598E-3</v>
      </c>
      <c r="T318" s="899">
        <v>1.1558999999999999</v>
      </c>
      <c r="U318" s="898"/>
      <c r="V318" s="856" t="e">
        <v>#N/A</v>
      </c>
      <c r="W318" s="898"/>
      <c r="X318" s="899">
        <v>0</v>
      </c>
      <c r="Y318" s="898"/>
      <c r="Z318" s="898"/>
      <c r="AA318" s="898"/>
      <c r="AB318" s="899" t="e">
        <v>#N/A</v>
      </c>
      <c r="AC318" s="868"/>
      <c r="AD318" s="898"/>
    </row>
    <row r="319" spans="1:30" ht="15.75" hidden="1" customHeight="1">
      <c r="C319" s="898"/>
      <c r="D319" s="898"/>
      <c r="E319" s="898"/>
      <c r="F319" s="898"/>
      <c r="G319" s="701" t="s">
        <v>2205</v>
      </c>
      <c r="H319" s="710"/>
      <c r="I319" s="492">
        <v>1113352</v>
      </c>
      <c r="J319" s="492">
        <v>0</v>
      </c>
      <c r="K319" s="492">
        <v>0</v>
      </c>
      <c r="L319" s="492">
        <v>0</v>
      </c>
      <c r="M319" s="900">
        <v>0</v>
      </c>
      <c r="N319" s="492">
        <v>0</v>
      </c>
      <c r="O319" s="492">
        <v>1113352</v>
      </c>
      <c r="P319" s="492">
        <v>58346.699380000005</v>
      </c>
      <c r="Q319" s="492">
        <v>3242186.4110200005</v>
      </c>
      <c r="R319" s="493">
        <v>5.2199865299999999</v>
      </c>
      <c r="S319" s="493">
        <v>5.1195733912516603</v>
      </c>
      <c r="T319" s="626"/>
      <c r="U319" s="898"/>
      <c r="V319" s="856" t="e">
        <v>#N/A</v>
      </c>
      <c r="W319" s="898">
        <v>0</v>
      </c>
      <c r="X319" s="899">
        <v>0</v>
      </c>
      <c r="Y319" s="898">
        <v>0</v>
      </c>
      <c r="Z319" s="898">
        <v>0</v>
      </c>
      <c r="AA319" s="898">
        <v>0</v>
      </c>
      <c r="AB319" s="899" t="e">
        <v>#N/A</v>
      </c>
      <c r="AC319" s="868">
        <v>0</v>
      </c>
      <c r="AD319" s="898">
        <v>0</v>
      </c>
    </row>
    <row r="320" spans="1:30" ht="15.75" hidden="1" customHeight="1">
      <c r="C320" s="898"/>
      <c r="D320" s="898"/>
      <c r="E320" s="898"/>
      <c r="F320" s="898"/>
      <c r="G320" s="701"/>
      <c r="H320" s="891" t="s">
        <v>2208</v>
      </c>
      <c r="I320" s="625"/>
      <c r="J320" s="625"/>
      <c r="K320" s="625"/>
      <c r="L320" s="625"/>
      <c r="M320" s="856"/>
      <c r="N320" s="625"/>
      <c r="O320" s="625"/>
      <c r="P320" s="625"/>
      <c r="Q320" s="625"/>
      <c r="R320" s="626"/>
      <c r="S320" s="626"/>
      <c r="T320" s="626"/>
      <c r="U320" s="898"/>
      <c r="V320" s="856"/>
      <c r="W320" s="898"/>
      <c r="X320" s="899"/>
      <c r="Y320" s="898"/>
      <c r="Z320" s="898"/>
      <c r="AA320" s="898"/>
      <c r="AB320" s="899"/>
      <c r="AC320" s="868"/>
      <c r="AD320" s="898"/>
    </row>
    <row r="321" spans="1:31" ht="15.75" hidden="1" customHeight="1">
      <c r="A321" s="857">
        <v>14</v>
      </c>
      <c r="B321" s="857" t="s">
        <v>924</v>
      </c>
      <c r="C321" s="898">
        <v>121</v>
      </c>
      <c r="D321" s="898" t="s">
        <v>1140</v>
      </c>
      <c r="E321" s="898" t="s">
        <v>1702</v>
      </c>
      <c r="F321" s="898">
        <v>33</v>
      </c>
      <c r="G321" s="898" t="s">
        <v>2208</v>
      </c>
      <c r="H321" s="708" t="s">
        <v>2051</v>
      </c>
      <c r="I321" s="856">
        <v>772766</v>
      </c>
      <c r="J321" s="856">
        <v>0</v>
      </c>
      <c r="K321" s="856">
        <v>0</v>
      </c>
      <c r="L321" s="856">
        <v>0</v>
      </c>
      <c r="M321" s="856">
        <v>0</v>
      </c>
      <c r="N321" s="856">
        <v>3200</v>
      </c>
      <c r="O321" s="856">
        <v>769566</v>
      </c>
      <c r="P321" s="856">
        <v>27483.3369666</v>
      </c>
      <c r="Q321" s="856">
        <v>269348.09999999998</v>
      </c>
      <c r="R321" s="899">
        <v>0.43365596000000001</v>
      </c>
      <c r="S321" s="899">
        <v>0.42531402915551997</v>
      </c>
      <c r="T321" s="899">
        <v>9.7722666666666598</v>
      </c>
      <c r="U321" s="898"/>
      <c r="V321" s="856" t="e">
        <v>#N/A</v>
      </c>
      <c r="W321" s="898"/>
      <c r="X321" s="899">
        <v>0</v>
      </c>
      <c r="Y321" s="898"/>
      <c r="Z321" s="898"/>
      <c r="AA321" s="898"/>
      <c r="AB321" s="899" t="e">
        <v>#N/A</v>
      </c>
      <c r="AC321" s="868"/>
      <c r="AD321" s="898"/>
    </row>
    <row r="322" spans="1:31" ht="15.75" hidden="1" customHeight="1">
      <c r="A322" s="857">
        <v>14</v>
      </c>
      <c r="B322" s="857" t="s">
        <v>924</v>
      </c>
      <c r="C322" s="898">
        <v>122</v>
      </c>
      <c r="D322" s="898" t="s">
        <v>925</v>
      </c>
      <c r="E322" s="898" t="s">
        <v>1552</v>
      </c>
      <c r="F322" s="898">
        <v>33</v>
      </c>
      <c r="G322" s="898" t="s">
        <v>2208</v>
      </c>
      <c r="H322" s="708" t="s">
        <v>684</v>
      </c>
      <c r="I322" s="856">
        <v>98000</v>
      </c>
      <c r="J322" s="856">
        <v>0</v>
      </c>
      <c r="K322" s="856">
        <v>0</v>
      </c>
      <c r="L322" s="856">
        <v>0</v>
      </c>
      <c r="M322" s="856">
        <v>0</v>
      </c>
      <c r="N322" s="856">
        <v>0</v>
      </c>
      <c r="O322" s="856">
        <v>98000</v>
      </c>
      <c r="P322" s="856">
        <v>107014.04</v>
      </c>
      <c r="Q322" s="856">
        <v>994602</v>
      </c>
      <c r="R322" s="899">
        <v>1.60132959</v>
      </c>
      <c r="S322" s="899">
        <v>1.5705259625968719</v>
      </c>
      <c r="T322" s="899">
        <v>0.21609916270174301</v>
      </c>
      <c r="U322" s="898"/>
      <c r="V322" s="856">
        <v>40015360</v>
      </c>
      <c r="W322" s="898"/>
      <c r="X322" s="899">
        <v>0</v>
      </c>
      <c r="Y322" s="898"/>
      <c r="Z322" s="898"/>
      <c r="AA322" s="898"/>
      <c r="AB322" s="899" t="s">
        <v>1954</v>
      </c>
      <c r="AC322" s="868"/>
      <c r="AD322" s="898"/>
    </row>
    <row r="323" spans="1:31" ht="15.75" hidden="1" customHeight="1">
      <c r="A323" s="857">
        <v>13</v>
      </c>
      <c r="B323" s="857" t="s">
        <v>1128</v>
      </c>
      <c r="C323" s="898">
        <v>123</v>
      </c>
      <c r="D323" s="898" t="s">
        <v>1129</v>
      </c>
      <c r="E323" s="898" t="s">
        <v>1689</v>
      </c>
      <c r="F323" s="898">
        <v>33</v>
      </c>
      <c r="G323" s="898" t="s">
        <v>2208</v>
      </c>
      <c r="H323" s="708" t="s">
        <v>675</v>
      </c>
      <c r="I323" s="856">
        <v>1496205</v>
      </c>
      <c r="J323" s="856">
        <v>0</v>
      </c>
      <c r="K323" s="856">
        <v>0</v>
      </c>
      <c r="L323" s="856">
        <v>0</v>
      </c>
      <c r="M323" s="856">
        <v>0</v>
      </c>
      <c r="N323" s="856">
        <v>950</v>
      </c>
      <c r="O323" s="856">
        <v>1495255</v>
      </c>
      <c r="P323" s="856">
        <v>75725.984187000009</v>
      </c>
      <c r="Q323" s="856">
        <v>1136393.8</v>
      </c>
      <c r="R323" s="899">
        <v>1.8296172900000001</v>
      </c>
      <c r="S323" s="899">
        <v>1.7944222579827078</v>
      </c>
      <c r="T323" s="899">
        <v>18.7234535437014</v>
      </c>
      <c r="U323" s="898"/>
      <c r="V323" s="856" t="e">
        <v>#N/A</v>
      </c>
      <c r="W323" s="898"/>
      <c r="X323" s="899">
        <v>0</v>
      </c>
      <c r="Y323" s="898"/>
      <c r="Z323" s="898"/>
      <c r="AA323" s="898"/>
      <c r="AB323" s="899" t="e">
        <v>#N/A</v>
      </c>
      <c r="AC323" s="868"/>
      <c r="AD323" s="898"/>
    </row>
    <row r="324" spans="1:31" ht="15.75" hidden="1" customHeight="1">
      <c r="A324" s="857">
        <v>17</v>
      </c>
      <c r="B324" s="857" t="s">
        <v>931</v>
      </c>
      <c r="C324" s="898">
        <v>124</v>
      </c>
      <c r="D324" s="898" t="s">
        <v>1325</v>
      </c>
      <c r="E324" s="898" t="s">
        <v>1803</v>
      </c>
      <c r="F324" s="898">
        <v>33</v>
      </c>
      <c r="G324" s="898" t="s">
        <v>2208</v>
      </c>
      <c r="H324" s="708" t="s">
        <v>793</v>
      </c>
      <c r="I324" s="856">
        <v>3332523</v>
      </c>
      <c r="J324" s="856">
        <v>0</v>
      </c>
      <c r="K324" s="856">
        <v>0</v>
      </c>
      <c r="L324" s="856">
        <v>7185786</v>
      </c>
      <c r="M324" s="856">
        <v>0</v>
      </c>
      <c r="N324" s="856">
        <v>450000</v>
      </c>
      <c r="O324" s="856">
        <v>10068309</v>
      </c>
      <c r="P324" s="856">
        <v>405091.34883209999</v>
      </c>
      <c r="Q324" s="856">
        <v>599165.12809999997</v>
      </c>
      <c r="R324" s="899">
        <v>0.96466812999999996</v>
      </c>
      <c r="S324" s="899">
        <v>0.94611149943769524</v>
      </c>
      <c r="T324" s="899">
        <v>7.4648252811641997</v>
      </c>
      <c r="U324" s="898"/>
      <c r="V324" s="856" t="e">
        <v>#N/A</v>
      </c>
      <c r="W324" s="898"/>
      <c r="X324" s="899">
        <v>0</v>
      </c>
      <c r="Y324" s="898"/>
      <c r="Z324" s="898"/>
      <c r="AA324" s="898"/>
      <c r="AB324" s="899" t="e">
        <v>#N/A</v>
      </c>
      <c r="AC324" s="868"/>
      <c r="AD324" s="898"/>
    </row>
    <row r="325" spans="1:31" ht="15.75" hidden="1" customHeight="1">
      <c r="A325" s="857">
        <v>17</v>
      </c>
      <c r="B325" s="857" t="s">
        <v>931</v>
      </c>
      <c r="C325" s="898">
        <v>125</v>
      </c>
      <c r="D325" s="907" t="s">
        <v>2261</v>
      </c>
      <c r="E325" s="898" t="s">
        <v>2262</v>
      </c>
      <c r="F325" s="898">
        <v>33</v>
      </c>
      <c r="G325" s="898"/>
      <c r="H325" s="708" t="s">
        <v>2263</v>
      </c>
      <c r="I325" s="856">
        <v>7185786</v>
      </c>
      <c r="J325" s="856">
        <v>0</v>
      </c>
      <c r="K325" s="856">
        <v>0</v>
      </c>
      <c r="L325" s="856">
        <v>-7185786</v>
      </c>
      <c r="M325" s="856">
        <v>0</v>
      </c>
      <c r="N325" s="856">
        <v>0</v>
      </c>
      <c r="O325" s="856">
        <v>0</v>
      </c>
      <c r="P325" s="856">
        <v>0</v>
      </c>
      <c r="Q325" s="856">
        <v>0</v>
      </c>
      <c r="R325" s="899">
        <v>0</v>
      </c>
      <c r="S325" s="899">
        <v>0</v>
      </c>
      <c r="T325" s="899">
        <v>0</v>
      </c>
      <c r="U325" s="898"/>
      <c r="V325" s="856"/>
      <c r="W325" s="898"/>
      <c r="X325" s="899"/>
      <c r="Y325" s="898"/>
      <c r="Z325" s="898"/>
      <c r="AA325" s="898"/>
      <c r="AB325" s="899"/>
      <c r="AC325" s="868"/>
      <c r="AD325" s="898"/>
    </row>
    <row r="326" spans="1:31" ht="15.75" hidden="1" customHeight="1">
      <c r="A326" s="857">
        <v>17</v>
      </c>
      <c r="B326" s="857" t="s">
        <v>931</v>
      </c>
      <c r="C326" s="898">
        <v>126</v>
      </c>
      <c r="D326" s="901" t="s">
        <v>1804</v>
      </c>
      <c r="E326" s="898" t="s">
        <v>1805</v>
      </c>
      <c r="F326" s="898">
        <v>33</v>
      </c>
      <c r="G326" s="898" t="s">
        <v>2208</v>
      </c>
      <c r="H326" s="708" t="s">
        <v>1430</v>
      </c>
      <c r="I326" s="856">
        <v>3550640</v>
      </c>
      <c r="J326" s="856">
        <v>0</v>
      </c>
      <c r="K326" s="856">
        <v>0</v>
      </c>
      <c r="L326" s="856">
        <v>0</v>
      </c>
      <c r="M326" s="856">
        <v>0</v>
      </c>
      <c r="N326" s="856">
        <v>0</v>
      </c>
      <c r="O326" s="856">
        <v>3550640</v>
      </c>
      <c r="P326" s="856">
        <v>76054.708799999993</v>
      </c>
      <c r="Q326" s="856">
        <v>237821.86719999998</v>
      </c>
      <c r="R326" s="899">
        <v>0.38289807999999997</v>
      </c>
      <c r="S326" s="899">
        <v>0.37553254157026167</v>
      </c>
      <c r="T326" s="899">
        <v>8.4898405951115805</v>
      </c>
      <c r="U326" s="898"/>
      <c r="V326" s="856" t="e">
        <v>#N/A</v>
      </c>
      <c r="W326" s="898"/>
      <c r="X326" s="899">
        <v>0</v>
      </c>
      <c r="Y326" s="898"/>
      <c r="Z326" s="898"/>
      <c r="AA326" s="898"/>
      <c r="AB326" s="899" t="e">
        <v>#N/A</v>
      </c>
      <c r="AC326" s="868"/>
      <c r="AD326" s="898"/>
      <c r="AE326" s="913"/>
    </row>
    <row r="327" spans="1:31" ht="15.75" hidden="1" customHeight="1">
      <c r="A327" s="857">
        <v>17</v>
      </c>
      <c r="B327" s="857" t="s">
        <v>931</v>
      </c>
      <c r="C327" s="898">
        <v>127</v>
      </c>
      <c r="D327" s="898" t="s">
        <v>1331</v>
      </c>
      <c r="E327" s="898" t="s">
        <v>1808</v>
      </c>
      <c r="F327" s="898">
        <v>33</v>
      </c>
      <c r="G327" s="898" t="s">
        <v>2208</v>
      </c>
      <c r="H327" s="708" t="s">
        <v>797</v>
      </c>
      <c r="I327" s="856">
        <v>391987</v>
      </c>
      <c r="J327" s="856">
        <v>0</v>
      </c>
      <c r="K327" s="856">
        <v>0</v>
      </c>
      <c r="L327" s="856">
        <v>0</v>
      </c>
      <c r="M327" s="856">
        <v>0</v>
      </c>
      <c r="N327" s="856">
        <v>0</v>
      </c>
      <c r="O327" s="856">
        <v>391987</v>
      </c>
      <c r="P327" s="856">
        <v>4865.3544000000002</v>
      </c>
      <c r="Q327" s="856">
        <v>22115.90654</v>
      </c>
      <c r="R327" s="899">
        <v>3.5607060000000003E-2</v>
      </c>
      <c r="S327" s="899">
        <v>3.4922114984120234E-2</v>
      </c>
      <c r="T327" s="899">
        <v>6.4022964100218802</v>
      </c>
      <c r="U327" s="898"/>
      <c r="V327" s="856" t="e">
        <v>#N/A</v>
      </c>
      <c r="W327" s="898"/>
      <c r="X327" s="899">
        <v>0</v>
      </c>
      <c r="Y327" s="898"/>
      <c r="Z327" s="898"/>
      <c r="AA327" s="898"/>
      <c r="AB327" s="899" t="e">
        <v>#N/A</v>
      </c>
      <c r="AC327" s="868"/>
      <c r="AD327" s="898"/>
      <c r="AE327" s="912"/>
    </row>
    <row r="328" spans="1:31" ht="15.75" hidden="1" customHeight="1">
      <c r="C328" s="898"/>
      <c r="D328" s="898"/>
      <c r="E328" s="898"/>
      <c r="F328" s="898"/>
      <c r="G328" s="701" t="s">
        <v>2209</v>
      </c>
      <c r="H328" s="710"/>
      <c r="I328" s="492">
        <v>16827907</v>
      </c>
      <c r="J328" s="492">
        <v>0</v>
      </c>
      <c r="K328" s="492">
        <v>0</v>
      </c>
      <c r="L328" s="492">
        <v>0</v>
      </c>
      <c r="M328" s="900">
        <v>0</v>
      </c>
      <c r="N328" s="492">
        <v>454150</v>
      </c>
      <c r="O328" s="492">
        <v>16373757</v>
      </c>
      <c r="P328" s="492">
        <v>696234.77318569995</v>
      </c>
      <c r="Q328" s="492">
        <v>3259446.8018399999</v>
      </c>
      <c r="R328" s="493">
        <v>5.2477761100000002</v>
      </c>
      <c r="S328" s="493">
        <v>5.1468284057271756</v>
      </c>
      <c r="T328" s="626"/>
      <c r="U328" s="898"/>
      <c r="V328" s="856" t="e">
        <v>#N/A</v>
      </c>
      <c r="W328" s="898">
        <v>0</v>
      </c>
      <c r="X328" s="899">
        <v>0</v>
      </c>
      <c r="Y328" s="898">
        <v>0</v>
      </c>
      <c r="Z328" s="898">
        <v>0</v>
      </c>
      <c r="AA328" s="898">
        <v>0</v>
      </c>
      <c r="AB328" s="899" t="e">
        <v>#N/A</v>
      </c>
      <c r="AC328" s="868">
        <v>0</v>
      </c>
      <c r="AD328" s="898">
        <v>0</v>
      </c>
    </row>
    <row r="329" spans="1:31" ht="15.75" hidden="1" customHeight="1">
      <c r="C329" s="898"/>
      <c r="D329" s="898"/>
      <c r="E329" s="898"/>
      <c r="F329" s="898"/>
      <c r="G329" s="701"/>
      <c r="H329" s="891" t="s">
        <v>2210</v>
      </c>
      <c r="I329" s="625"/>
      <c r="J329" s="625"/>
      <c r="K329" s="625"/>
      <c r="L329" s="625"/>
      <c r="M329" s="856"/>
      <c r="N329" s="625"/>
      <c r="O329" s="625"/>
      <c r="P329" s="625"/>
      <c r="Q329" s="625"/>
      <c r="R329" s="626"/>
      <c r="S329" s="626"/>
      <c r="T329" s="626"/>
      <c r="U329" s="898"/>
      <c r="V329" s="856"/>
      <c r="W329" s="898"/>
      <c r="X329" s="899"/>
      <c r="Y329" s="898"/>
      <c r="Z329" s="898"/>
      <c r="AA329" s="898"/>
      <c r="AB329" s="899"/>
      <c r="AC329" s="868"/>
      <c r="AD329" s="898"/>
    </row>
    <row r="330" spans="1:31" ht="15.75" hidden="1" customHeight="1">
      <c r="A330" s="857">
        <v>7</v>
      </c>
      <c r="B330" s="857" t="s">
        <v>906</v>
      </c>
      <c r="C330" s="898">
        <v>128</v>
      </c>
      <c r="D330" s="898" t="s">
        <v>907</v>
      </c>
      <c r="E330" s="898" t="s">
        <v>1548</v>
      </c>
      <c r="F330" s="898">
        <v>35</v>
      </c>
      <c r="G330" s="898" t="s">
        <v>2210</v>
      </c>
      <c r="H330" s="708" t="s">
        <v>648</v>
      </c>
      <c r="I330" s="856">
        <v>914286</v>
      </c>
      <c r="J330" s="856">
        <v>0</v>
      </c>
      <c r="K330" s="856">
        <v>0</v>
      </c>
      <c r="L330" s="856">
        <v>0</v>
      </c>
      <c r="M330" s="856">
        <v>0</v>
      </c>
      <c r="N330" s="856">
        <v>0</v>
      </c>
      <c r="O330" s="856">
        <v>914286</v>
      </c>
      <c r="P330" s="856">
        <v>32755.994280000003</v>
      </c>
      <c r="Q330" s="856">
        <v>91428.6</v>
      </c>
      <c r="R330" s="899">
        <v>0.14720192000000001</v>
      </c>
      <c r="S330" s="899">
        <v>0.14437030090818675</v>
      </c>
      <c r="T330" s="899">
        <v>0.74200082779441401</v>
      </c>
      <c r="U330" s="898"/>
      <c r="V330" s="856">
        <v>8806924.7200000007</v>
      </c>
      <c r="W330" s="898"/>
      <c r="X330" s="899">
        <v>0</v>
      </c>
      <c r="Y330" s="898"/>
      <c r="Z330" s="898"/>
      <c r="AA330" s="898"/>
      <c r="AB330" s="899" t="s">
        <v>1954</v>
      </c>
      <c r="AC330" s="868"/>
      <c r="AD330" s="898"/>
    </row>
    <row r="331" spans="1:31" ht="15.75" hidden="1" customHeight="1">
      <c r="A331" s="857">
        <v>19</v>
      </c>
      <c r="B331" s="857" t="s">
        <v>1332</v>
      </c>
      <c r="C331" s="898">
        <v>129</v>
      </c>
      <c r="D331" s="898" t="s">
        <v>1334</v>
      </c>
      <c r="E331" s="898" t="s">
        <v>1809</v>
      </c>
      <c r="F331" s="898">
        <v>35</v>
      </c>
      <c r="G331" s="898" t="s">
        <v>2210</v>
      </c>
      <c r="H331" s="708" t="s">
        <v>799</v>
      </c>
      <c r="I331" s="856">
        <v>295554</v>
      </c>
      <c r="J331" s="856">
        <v>0</v>
      </c>
      <c r="K331" s="856">
        <v>0</v>
      </c>
      <c r="L331" s="856">
        <v>0</v>
      </c>
      <c r="M331" s="856">
        <v>0</v>
      </c>
      <c r="N331" s="856">
        <v>0</v>
      </c>
      <c r="O331" s="856">
        <v>295554</v>
      </c>
      <c r="P331" s="856">
        <v>0</v>
      </c>
      <c r="Q331" s="856">
        <v>0</v>
      </c>
      <c r="R331" s="899">
        <v>0</v>
      </c>
      <c r="S331" s="899">
        <v>0</v>
      </c>
      <c r="T331" s="899">
        <v>3.8920435091785399</v>
      </c>
      <c r="U331" s="898"/>
      <c r="V331" s="856">
        <v>2955544.86</v>
      </c>
      <c r="W331" s="898"/>
      <c r="X331" s="899">
        <v>0</v>
      </c>
      <c r="Y331" s="898"/>
      <c r="Z331" s="898"/>
      <c r="AA331" s="898"/>
      <c r="AB331" s="899" t="s">
        <v>1954</v>
      </c>
      <c r="AC331" s="868" t="s">
        <v>2226</v>
      </c>
      <c r="AD331" s="898"/>
    </row>
    <row r="332" spans="1:31" ht="15.75" hidden="1" customHeight="1">
      <c r="A332" s="857">
        <v>6</v>
      </c>
      <c r="B332" s="857" t="s">
        <v>899</v>
      </c>
      <c r="C332" s="898">
        <v>130</v>
      </c>
      <c r="D332" s="898" t="s">
        <v>1079</v>
      </c>
      <c r="E332" s="898" t="s">
        <v>1658</v>
      </c>
      <c r="F332" s="898">
        <v>35</v>
      </c>
      <c r="G332" s="898" t="s">
        <v>2210</v>
      </c>
      <c r="H332" s="708" t="s">
        <v>643</v>
      </c>
      <c r="I332" s="856">
        <v>89947</v>
      </c>
      <c r="J332" s="856">
        <v>0</v>
      </c>
      <c r="K332" s="856">
        <v>0</v>
      </c>
      <c r="L332" s="856">
        <v>0</v>
      </c>
      <c r="M332" s="856">
        <v>0</v>
      </c>
      <c r="N332" s="856">
        <v>0</v>
      </c>
      <c r="O332" s="856">
        <v>89947</v>
      </c>
      <c r="P332" s="856">
        <v>0</v>
      </c>
      <c r="Q332" s="856">
        <v>0</v>
      </c>
      <c r="R332" s="899">
        <v>0</v>
      </c>
      <c r="S332" s="899">
        <v>0</v>
      </c>
      <c r="T332" s="899">
        <v>1.2321506849315</v>
      </c>
      <c r="U332" s="898"/>
      <c r="V332" s="856">
        <v>902469.22</v>
      </c>
      <c r="W332" s="898"/>
      <c r="X332" s="899">
        <v>0</v>
      </c>
      <c r="Y332" s="898"/>
      <c r="Z332" s="898"/>
      <c r="AA332" s="898"/>
      <c r="AB332" s="899" t="s">
        <v>1954</v>
      </c>
      <c r="AC332" s="868" t="s">
        <v>2226</v>
      </c>
      <c r="AD332" s="898"/>
    </row>
    <row r="333" spans="1:31" ht="15.75" hidden="1" customHeight="1">
      <c r="A333" s="857">
        <v>6</v>
      </c>
      <c r="B333" s="857" t="s">
        <v>899</v>
      </c>
      <c r="C333" s="898">
        <v>131</v>
      </c>
      <c r="D333" s="898" t="s">
        <v>1080</v>
      </c>
      <c r="E333" s="898" t="s">
        <v>1659</v>
      </c>
      <c r="F333" s="898">
        <v>35</v>
      </c>
      <c r="G333" s="898" t="s">
        <v>2210</v>
      </c>
      <c r="H333" s="708" t="s">
        <v>1081</v>
      </c>
      <c r="I333" s="856">
        <v>5364471</v>
      </c>
      <c r="J333" s="856">
        <v>0</v>
      </c>
      <c r="K333" s="856">
        <v>0</v>
      </c>
      <c r="L333" s="856">
        <v>0</v>
      </c>
      <c r="M333" s="856">
        <v>0</v>
      </c>
      <c r="N333" s="856">
        <v>55000</v>
      </c>
      <c r="O333" s="856">
        <v>5309471</v>
      </c>
      <c r="P333" s="856">
        <v>30579.870176600001</v>
      </c>
      <c r="Q333" s="856">
        <v>42741.241549999999</v>
      </c>
      <c r="R333" s="899">
        <v>6.8814269999999997E-2</v>
      </c>
      <c r="S333" s="899">
        <v>6.7490543481612916E-2</v>
      </c>
      <c r="T333" s="899">
        <v>3.50532320847593</v>
      </c>
      <c r="U333" s="898"/>
      <c r="V333" s="856">
        <v>8822422.25</v>
      </c>
      <c r="W333" s="898"/>
      <c r="X333" s="899">
        <v>0</v>
      </c>
      <c r="Y333" s="898"/>
      <c r="Z333" s="898"/>
      <c r="AA333" s="898"/>
      <c r="AB333" s="899" t="s">
        <v>1954</v>
      </c>
      <c r="AC333" s="868"/>
      <c r="AD333" s="898"/>
    </row>
    <row r="334" spans="1:31" ht="15.75" hidden="1" customHeight="1">
      <c r="C334" s="898"/>
      <c r="D334" s="898"/>
      <c r="E334" s="898"/>
      <c r="F334" s="898"/>
      <c r="G334" s="701" t="s">
        <v>2211</v>
      </c>
      <c r="H334" s="710"/>
      <c r="I334" s="492">
        <v>6664258</v>
      </c>
      <c r="J334" s="492">
        <v>0</v>
      </c>
      <c r="K334" s="492">
        <v>0</v>
      </c>
      <c r="L334" s="492">
        <v>0</v>
      </c>
      <c r="M334" s="900">
        <v>0</v>
      </c>
      <c r="N334" s="492">
        <v>55000</v>
      </c>
      <c r="O334" s="492">
        <v>6609258</v>
      </c>
      <c r="P334" s="492">
        <v>63335.8644566</v>
      </c>
      <c r="Q334" s="492">
        <v>134169.84155000001</v>
      </c>
      <c r="R334" s="493">
        <v>0.21601619</v>
      </c>
      <c r="S334" s="493">
        <v>0.21186084438979969</v>
      </c>
      <c r="T334" s="626"/>
      <c r="U334" s="898"/>
      <c r="V334" s="856">
        <v>21487361.050000001</v>
      </c>
      <c r="W334" s="898">
        <v>0</v>
      </c>
      <c r="X334" s="899">
        <v>0</v>
      </c>
      <c r="Y334" s="898">
        <v>0</v>
      </c>
      <c r="Z334" s="898">
        <v>0</v>
      </c>
      <c r="AA334" s="898">
        <v>0</v>
      </c>
      <c r="AB334" s="899">
        <v>0</v>
      </c>
      <c r="AC334" s="868">
        <v>0</v>
      </c>
      <c r="AD334" s="898">
        <v>0</v>
      </c>
    </row>
    <row r="335" spans="1:31" ht="15.75" hidden="1" customHeight="1">
      <c r="C335" s="898"/>
      <c r="D335" s="898"/>
      <c r="E335" s="898"/>
      <c r="F335" s="898"/>
      <c r="G335" s="701"/>
      <c r="H335" s="891" t="s">
        <v>2212</v>
      </c>
      <c r="I335" s="625"/>
      <c r="J335" s="625"/>
      <c r="K335" s="625"/>
      <c r="L335" s="625"/>
      <c r="M335" s="856"/>
      <c r="N335" s="625"/>
      <c r="O335" s="625"/>
      <c r="P335" s="625"/>
      <c r="Q335" s="625"/>
      <c r="R335" s="626"/>
      <c r="S335" s="626"/>
      <c r="T335" s="626"/>
      <c r="U335" s="898"/>
      <c r="V335" s="856"/>
      <c r="W335" s="898"/>
      <c r="X335" s="899"/>
      <c r="Y335" s="898"/>
      <c r="Z335" s="898"/>
      <c r="AA335" s="898"/>
      <c r="AB335" s="899"/>
      <c r="AC335" s="868"/>
      <c r="AD335" s="898"/>
    </row>
    <row r="336" spans="1:31" ht="15.75" hidden="1" customHeight="1">
      <c r="A336" s="857">
        <v>6</v>
      </c>
      <c r="B336" s="857" t="s">
        <v>899</v>
      </c>
      <c r="C336" s="898">
        <v>132</v>
      </c>
      <c r="D336" s="898" t="s">
        <v>1071</v>
      </c>
      <c r="E336" s="898" t="s">
        <v>1652</v>
      </c>
      <c r="F336" s="898">
        <v>36</v>
      </c>
      <c r="G336" s="898" t="s">
        <v>2212</v>
      </c>
      <c r="H336" s="708" t="s">
        <v>2264</v>
      </c>
      <c r="I336" s="856">
        <v>69085</v>
      </c>
      <c r="J336" s="856">
        <v>0</v>
      </c>
      <c r="K336" s="856">
        <v>0</v>
      </c>
      <c r="L336" s="856">
        <v>0</v>
      </c>
      <c r="M336" s="856">
        <v>0</v>
      </c>
      <c r="N336" s="856">
        <v>0</v>
      </c>
      <c r="O336" s="856">
        <v>69085</v>
      </c>
      <c r="P336" s="856">
        <v>0</v>
      </c>
      <c r="Q336" s="856">
        <v>0</v>
      </c>
      <c r="R336" s="899">
        <v>0</v>
      </c>
      <c r="S336" s="899">
        <v>0</v>
      </c>
      <c r="T336" s="899">
        <v>2.97421215774065</v>
      </c>
      <c r="U336" s="898"/>
      <c r="V336" s="856">
        <v>628053.28</v>
      </c>
      <c r="W336" s="898"/>
      <c r="X336" s="899">
        <v>0</v>
      </c>
      <c r="Y336" s="898"/>
      <c r="Z336" s="898"/>
      <c r="AA336" s="898"/>
      <c r="AB336" s="899" t="s">
        <v>1954</v>
      </c>
      <c r="AC336" s="868" t="s">
        <v>2226</v>
      </c>
      <c r="AD336" s="898"/>
    </row>
    <row r="337" spans="1:30" ht="30" hidden="1">
      <c r="A337" s="857">
        <v>16</v>
      </c>
      <c r="B337" s="857" t="s">
        <v>1160</v>
      </c>
      <c r="C337" s="898">
        <v>133</v>
      </c>
      <c r="D337" s="898" t="s">
        <v>1161</v>
      </c>
      <c r="E337" s="898" t="s">
        <v>1718</v>
      </c>
      <c r="F337" s="898">
        <v>36</v>
      </c>
      <c r="G337" s="898" t="s">
        <v>2212</v>
      </c>
      <c r="H337" s="844" t="s">
        <v>698</v>
      </c>
      <c r="I337" s="856">
        <v>315909</v>
      </c>
      <c r="J337" s="856">
        <v>0</v>
      </c>
      <c r="K337" s="856">
        <v>0</v>
      </c>
      <c r="L337" s="856">
        <v>0</v>
      </c>
      <c r="M337" s="856">
        <v>0</v>
      </c>
      <c r="N337" s="856">
        <v>0</v>
      </c>
      <c r="O337" s="856">
        <v>315909</v>
      </c>
      <c r="P337" s="856">
        <v>4071.7158599999998</v>
      </c>
      <c r="Q337" s="856">
        <v>23029.766100000001</v>
      </c>
      <c r="R337" s="899">
        <v>3.7078399999999997E-2</v>
      </c>
      <c r="S337" s="899">
        <v>3.6365144623259668E-2</v>
      </c>
      <c r="T337" s="899">
        <v>4.2984910127495102</v>
      </c>
      <c r="U337" s="898"/>
      <c r="V337" s="856">
        <v>5176384</v>
      </c>
      <c r="W337" s="898"/>
      <c r="X337" s="899">
        <v>0</v>
      </c>
      <c r="Y337" s="898"/>
      <c r="Z337" s="898"/>
      <c r="AA337" s="898"/>
      <c r="AB337" s="899" t="s">
        <v>1954</v>
      </c>
      <c r="AC337" s="868"/>
      <c r="AD337" s="898"/>
    </row>
    <row r="338" spans="1:30" hidden="1">
      <c r="A338" s="857">
        <v>7</v>
      </c>
      <c r="B338" s="857" t="s">
        <v>906</v>
      </c>
      <c r="C338" s="898">
        <v>134</v>
      </c>
      <c r="D338" s="898" t="s">
        <v>1087</v>
      </c>
      <c r="E338" s="898" t="s">
        <v>1664</v>
      </c>
      <c r="F338" s="898">
        <v>36</v>
      </c>
      <c r="G338" s="898" t="s">
        <v>2212</v>
      </c>
      <c r="H338" s="708" t="s">
        <v>649</v>
      </c>
      <c r="I338" s="856">
        <v>160986</v>
      </c>
      <c r="J338" s="856">
        <v>0</v>
      </c>
      <c r="K338" s="856">
        <v>0</v>
      </c>
      <c r="L338" s="856">
        <v>0</v>
      </c>
      <c r="M338" s="856">
        <v>0</v>
      </c>
      <c r="N338" s="856">
        <v>0</v>
      </c>
      <c r="O338" s="856">
        <v>160986</v>
      </c>
      <c r="P338" s="856">
        <v>0</v>
      </c>
      <c r="Q338" s="856">
        <v>0</v>
      </c>
      <c r="R338" s="899">
        <v>0</v>
      </c>
      <c r="S338" s="899">
        <v>0</v>
      </c>
      <c r="T338" s="899">
        <v>9.8552800734618895</v>
      </c>
      <c r="U338" s="898"/>
      <c r="V338" s="856">
        <v>2920131.52</v>
      </c>
      <c r="W338" s="898"/>
      <c r="X338" s="899">
        <v>0</v>
      </c>
      <c r="Y338" s="898"/>
      <c r="Z338" s="898"/>
      <c r="AA338" s="898"/>
      <c r="AB338" s="899" t="s">
        <v>1954</v>
      </c>
      <c r="AC338" s="868" t="s">
        <v>2226</v>
      </c>
      <c r="AD338" s="898"/>
    </row>
    <row r="339" spans="1:30" hidden="1">
      <c r="A339" s="857">
        <v>29</v>
      </c>
      <c r="B339" s="857" t="s">
        <v>1353</v>
      </c>
      <c r="C339" s="898">
        <v>135</v>
      </c>
      <c r="D339" s="898" t="s">
        <v>1355</v>
      </c>
      <c r="E339" s="898" t="s">
        <v>1844</v>
      </c>
      <c r="F339" s="898">
        <v>36</v>
      </c>
      <c r="G339" s="898" t="s">
        <v>2212</v>
      </c>
      <c r="H339" s="708" t="s">
        <v>833</v>
      </c>
      <c r="I339" s="856">
        <v>525716</v>
      </c>
      <c r="J339" s="856">
        <v>0</v>
      </c>
      <c r="K339" s="856">
        <v>0</v>
      </c>
      <c r="L339" s="856">
        <v>0</v>
      </c>
      <c r="M339" s="856">
        <v>0</v>
      </c>
      <c r="N339" s="856">
        <v>0</v>
      </c>
      <c r="O339" s="856">
        <v>525716</v>
      </c>
      <c r="P339" s="856">
        <v>683.43088</v>
      </c>
      <c r="Q339" s="856">
        <v>3538.0686800000003</v>
      </c>
      <c r="R339" s="899">
        <v>5.6963600000000001E-3</v>
      </c>
      <c r="S339" s="899">
        <v>5.5867861912512187E-3</v>
      </c>
      <c r="T339" s="899">
        <v>0.18851205156689299</v>
      </c>
      <c r="U339" s="898"/>
      <c r="V339" s="856">
        <v>4946992.12</v>
      </c>
      <c r="W339" s="898"/>
      <c r="X339" s="899">
        <v>0</v>
      </c>
      <c r="Y339" s="898"/>
      <c r="Z339" s="898"/>
      <c r="AA339" s="898"/>
      <c r="AB339" s="899" t="s">
        <v>1954</v>
      </c>
      <c r="AC339" s="868"/>
      <c r="AD339" s="898"/>
    </row>
    <row r="340" spans="1:30" hidden="1" outlineLevel="2">
      <c r="A340" s="857">
        <v>22</v>
      </c>
      <c r="B340" s="857" t="s">
        <v>966</v>
      </c>
      <c r="C340" s="898">
        <v>136</v>
      </c>
      <c r="D340" s="898" t="s">
        <v>968</v>
      </c>
      <c r="E340" s="898" t="s">
        <v>1575</v>
      </c>
      <c r="F340" s="898">
        <v>36</v>
      </c>
      <c r="G340" s="898" t="s">
        <v>2212</v>
      </c>
      <c r="H340" s="708" t="s">
        <v>805</v>
      </c>
      <c r="I340" s="856">
        <v>893795</v>
      </c>
      <c r="J340" s="856">
        <v>0</v>
      </c>
      <c r="K340" s="856">
        <v>0</v>
      </c>
      <c r="L340" s="856">
        <v>0</v>
      </c>
      <c r="M340" s="856">
        <v>0</v>
      </c>
      <c r="N340" s="856">
        <v>0</v>
      </c>
      <c r="O340" s="856">
        <v>893795</v>
      </c>
      <c r="P340" s="856">
        <v>101043.52499999999</v>
      </c>
      <c r="Q340" s="856">
        <v>446182.46399999998</v>
      </c>
      <c r="R340" s="899">
        <v>0.71836290999999997</v>
      </c>
      <c r="S340" s="899">
        <v>0.70454427375718542</v>
      </c>
      <c r="T340" s="899">
        <v>2.7480879651337</v>
      </c>
      <c r="U340" s="898"/>
      <c r="V340" s="856">
        <v>259384606</v>
      </c>
      <c r="W340" s="898"/>
      <c r="X340" s="899">
        <v>0</v>
      </c>
      <c r="Y340" s="898"/>
      <c r="Z340" s="898"/>
      <c r="AA340" s="898"/>
      <c r="AB340" s="899" t="s">
        <v>1954</v>
      </c>
      <c r="AC340" s="868"/>
      <c r="AD340" s="898"/>
    </row>
    <row r="341" spans="1:30" hidden="1" outlineLevel="2">
      <c r="A341" s="857">
        <v>17</v>
      </c>
      <c r="B341" s="857" t="s">
        <v>931</v>
      </c>
      <c r="C341" s="898">
        <v>137</v>
      </c>
      <c r="D341" s="901" t="s">
        <v>2265</v>
      </c>
      <c r="E341" s="898" t="s">
        <v>2266</v>
      </c>
      <c r="F341" s="898">
        <v>36</v>
      </c>
      <c r="G341" s="898" t="s">
        <v>2212</v>
      </c>
      <c r="H341" s="868" t="s">
        <v>2058</v>
      </c>
      <c r="I341" s="856">
        <v>255000</v>
      </c>
      <c r="J341" s="856">
        <v>0</v>
      </c>
      <c r="K341" s="856">
        <v>0</v>
      </c>
      <c r="L341" s="856">
        <v>0</v>
      </c>
      <c r="M341" s="856">
        <v>0</v>
      </c>
      <c r="N341" s="856">
        <v>12000</v>
      </c>
      <c r="O341" s="856">
        <v>243000</v>
      </c>
      <c r="P341" s="856">
        <v>7290</v>
      </c>
      <c r="Q341" s="856">
        <v>12271.5</v>
      </c>
      <c r="R341" s="899">
        <v>1.975737E-2</v>
      </c>
      <c r="S341" s="899">
        <v>1.9377308058909509E-2</v>
      </c>
      <c r="T341" s="899">
        <v>0.31415643180349001</v>
      </c>
      <c r="U341" s="898"/>
      <c r="V341" s="856" t="e">
        <v>#N/A</v>
      </c>
      <c r="W341" s="898"/>
      <c r="X341" s="899">
        <v>0</v>
      </c>
      <c r="Y341" s="898"/>
      <c r="Z341" s="898"/>
      <c r="AA341" s="898"/>
      <c r="AB341" s="899"/>
      <c r="AC341" s="868"/>
      <c r="AD341" s="898"/>
    </row>
    <row r="342" spans="1:30" hidden="1" outlineLevel="2">
      <c r="A342" s="857">
        <v>7</v>
      </c>
      <c r="B342" s="857" t="s">
        <v>906</v>
      </c>
      <c r="C342" s="898">
        <v>138</v>
      </c>
      <c r="D342" s="898" t="s">
        <v>1507</v>
      </c>
      <c r="E342" s="898" t="s">
        <v>1550</v>
      </c>
      <c r="F342" s="898">
        <v>36</v>
      </c>
      <c r="G342" s="898" t="s">
        <v>2212</v>
      </c>
      <c r="H342" s="708" t="s">
        <v>652</v>
      </c>
      <c r="I342" s="856">
        <v>395391</v>
      </c>
      <c r="J342" s="856">
        <v>0</v>
      </c>
      <c r="K342" s="856">
        <v>0</v>
      </c>
      <c r="L342" s="856">
        <v>0</v>
      </c>
      <c r="M342" s="856">
        <v>0</v>
      </c>
      <c r="N342" s="856">
        <v>2500</v>
      </c>
      <c r="O342" s="856">
        <v>392891</v>
      </c>
      <c r="P342" s="856">
        <v>39829.102401199998</v>
      </c>
      <c r="Q342" s="856">
        <v>91543.603000000003</v>
      </c>
      <c r="R342" s="899">
        <v>0.14738708</v>
      </c>
      <c r="S342" s="899">
        <v>0.14455189635769977</v>
      </c>
      <c r="T342" s="899">
        <v>1.3096366666666599</v>
      </c>
      <c r="U342" s="898"/>
      <c r="V342" s="856">
        <v>30880290.77</v>
      </c>
      <c r="W342" s="898"/>
      <c r="X342" s="899">
        <v>0</v>
      </c>
      <c r="Y342" s="898"/>
      <c r="Z342" s="898"/>
      <c r="AA342" s="898"/>
      <c r="AB342" s="899" t="s">
        <v>1954</v>
      </c>
      <c r="AC342" s="868"/>
      <c r="AD342" s="898"/>
    </row>
    <row r="343" spans="1:30" hidden="1" outlineLevel="2">
      <c r="A343" s="857">
        <v>3</v>
      </c>
      <c r="B343" s="857" t="s">
        <v>878</v>
      </c>
      <c r="C343" s="898">
        <v>139</v>
      </c>
      <c r="D343" s="898" t="s">
        <v>1044</v>
      </c>
      <c r="E343" s="898" t="s">
        <v>1626</v>
      </c>
      <c r="F343" s="898">
        <v>36</v>
      </c>
      <c r="G343" s="898" t="s">
        <v>2212</v>
      </c>
      <c r="H343" s="708" t="s">
        <v>1045</v>
      </c>
      <c r="I343" s="856">
        <v>904776</v>
      </c>
      <c r="J343" s="856">
        <v>0</v>
      </c>
      <c r="K343" s="856">
        <v>0</v>
      </c>
      <c r="L343" s="856">
        <v>0</v>
      </c>
      <c r="M343" s="856">
        <v>0</v>
      </c>
      <c r="N343" s="856">
        <v>500</v>
      </c>
      <c r="O343" s="856">
        <v>904276</v>
      </c>
      <c r="P343" s="856">
        <v>4521.38</v>
      </c>
      <c r="Q343" s="856">
        <v>33503.425799999997</v>
      </c>
      <c r="R343" s="899">
        <v>5.3941200000000002E-2</v>
      </c>
      <c r="S343" s="899">
        <v>5.2903573544832876E-2</v>
      </c>
      <c r="T343" s="899">
        <v>4.9231590065222797</v>
      </c>
      <c r="U343" s="898"/>
      <c r="V343" s="856">
        <v>6120485.4199999999</v>
      </c>
      <c r="W343" s="898"/>
      <c r="X343" s="899">
        <v>0</v>
      </c>
      <c r="Y343" s="898"/>
      <c r="Z343" s="898"/>
      <c r="AA343" s="898"/>
      <c r="AB343" s="899" t="s">
        <v>1954</v>
      </c>
      <c r="AC343" s="868"/>
      <c r="AD343" s="898"/>
    </row>
    <row r="344" spans="1:30" hidden="1" outlineLevel="1">
      <c r="C344" s="898"/>
      <c r="D344" s="898"/>
      <c r="E344" s="898"/>
      <c r="F344" s="898"/>
      <c r="G344" s="701" t="s">
        <v>2213</v>
      </c>
      <c r="H344" s="710"/>
      <c r="I344" s="492">
        <v>3520658</v>
      </c>
      <c r="J344" s="492">
        <v>0</v>
      </c>
      <c r="K344" s="492">
        <v>0</v>
      </c>
      <c r="L344" s="492">
        <v>0</v>
      </c>
      <c r="M344" s="900">
        <v>0</v>
      </c>
      <c r="N344" s="492">
        <v>15000</v>
      </c>
      <c r="O344" s="492">
        <v>3505658</v>
      </c>
      <c r="P344" s="492">
        <v>157439.15414120001</v>
      </c>
      <c r="Q344" s="492">
        <v>610068.82757999992</v>
      </c>
      <c r="R344" s="493">
        <v>0.98222332000000001</v>
      </c>
      <c r="S344" s="493">
        <v>0.96332898253313837</v>
      </c>
      <c r="T344" s="626"/>
      <c r="U344" s="898"/>
      <c r="V344" s="856" t="e">
        <v>#N/A</v>
      </c>
      <c r="W344" s="898">
        <v>0</v>
      </c>
      <c r="X344" s="899">
        <v>0</v>
      </c>
      <c r="Y344" s="898">
        <v>0</v>
      </c>
      <c r="Z344" s="898">
        <v>0</v>
      </c>
      <c r="AA344" s="898">
        <v>0</v>
      </c>
      <c r="AB344" s="899">
        <v>0</v>
      </c>
      <c r="AC344" s="868">
        <v>0</v>
      </c>
      <c r="AD344" s="898">
        <v>0</v>
      </c>
    </row>
    <row r="345" spans="1:30" hidden="1" outlineLevel="1">
      <c r="C345" s="898"/>
      <c r="D345" s="898"/>
      <c r="E345" s="898"/>
      <c r="F345" s="898"/>
      <c r="G345" s="701"/>
      <c r="H345" s="891" t="s">
        <v>2215</v>
      </c>
      <c r="I345" s="625"/>
      <c r="J345" s="625"/>
      <c r="K345" s="625"/>
      <c r="L345" s="625"/>
      <c r="M345" s="856"/>
      <c r="N345" s="625"/>
      <c r="O345" s="625"/>
      <c r="P345" s="625"/>
      <c r="Q345" s="625"/>
      <c r="R345" s="626"/>
      <c r="S345" s="626"/>
      <c r="T345" s="626"/>
      <c r="U345" s="898"/>
      <c r="V345" s="856"/>
      <c r="W345" s="898"/>
      <c r="X345" s="899"/>
      <c r="Y345" s="898"/>
      <c r="Z345" s="898"/>
      <c r="AA345" s="898"/>
      <c r="AB345" s="899"/>
      <c r="AC345" s="868"/>
      <c r="AD345" s="898"/>
    </row>
    <row r="346" spans="1:30" hidden="1" outlineLevel="2">
      <c r="A346" s="857">
        <v>17</v>
      </c>
      <c r="B346" s="857" t="s">
        <v>931</v>
      </c>
      <c r="C346" s="898">
        <v>140</v>
      </c>
      <c r="D346" s="898" t="s">
        <v>1165</v>
      </c>
      <c r="E346" s="898" t="s">
        <v>1719</v>
      </c>
      <c r="F346" s="898">
        <v>37</v>
      </c>
      <c r="G346" s="898" t="s">
        <v>2215</v>
      </c>
      <c r="H346" s="708" t="s">
        <v>700</v>
      </c>
      <c r="I346" s="856">
        <v>458109</v>
      </c>
      <c r="J346" s="856">
        <v>0</v>
      </c>
      <c r="K346" s="856">
        <v>0</v>
      </c>
      <c r="L346" s="856">
        <v>0</v>
      </c>
      <c r="M346" s="856">
        <v>0</v>
      </c>
      <c r="N346" s="856">
        <v>0</v>
      </c>
      <c r="O346" s="856">
        <v>458109</v>
      </c>
      <c r="P346" s="856">
        <v>0</v>
      </c>
      <c r="Q346" s="856">
        <v>0</v>
      </c>
      <c r="R346" s="899">
        <v>0</v>
      </c>
      <c r="S346" s="899">
        <v>0</v>
      </c>
      <c r="T346" s="899">
        <v>4.9259032258064499</v>
      </c>
      <c r="U346" s="898"/>
      <c r="V346" s="856"/>
      <c r="W346" s="898"/>
      <c r="X346" s="899"/>
      <c r="Y346" s="898"/>
      <c r="Z346" s="898"/>
      <c r="AA346" s="898"/>
      <c r="AB346" s="899"/>
      <c r="AC346" s="868"/>
      <c r="AD346" s="898"/>
    </row>
    <row r="347" spans="1:30" hidden="1" outlineLevel="2">
      <c r="C347" s="898">
        <v>141</v>
      </c>
      <c r="D347" s="898" t="s">
        <v>1166</v>
      </c>
      <c r="E347" s="898" t="s">
        <v>1865</v>
      </c>
      <c r="F347" s="898">
        <v>37</v>
      </c>
      <c r="G347" s="898" t="s">
        <v>2215</v>
      </c>
      <c r="H347" s="708" t="s">
        <v>1167</v>
      </c>
      <c r="I347" s="856">
        <v>59110</v>
      </c>
      <c r="J347" s="856">
        <v>0</v>
      </c>
      <c r="K347" s="856">
        <v>0</v>
      </c>
      <c r="L347" s="856">
        <v>0</v>
      </c>
      <c r="M347" s="856">
        <v>0</v>
      </c>
      <c r="N347" s="856">
        <v>0</v>
      </c>
      <c r="O347" s="856">
        <v>59110</v>
      </c>
      <c r="P347" s="856">
        <v>0</v>
      </c>
      <c r="Q347" s="856">
        <v>0</v>
      </c>
      <c r="R347" s="899">
        <v>0</v>
      </c>
      <c r="S347" s="899">
        <v>0</v>
      </c>
      <c r="T347" s="899">
        <v>2.46291666666666</v>
      </c>
      <c r="U347" s="898"/>
      <c r="V347" s="856">
        <v>591108.97</v>
      </c>
      <c r="W347" s="898"/>
      <c r="X347" s="899">
        <v>0</v>
      </c>
      <c r="Y347" s="898"/>
      <c r="Z347" s="898"/>
      <c r="AA347" s="898"/>
      <c r="AB347" s="899" t="s">
        <v>1954</v>
      </c>
      <c r="AC347" s="868"/>
      <c r="AD347" s="898"/>
    </row>
    <row r="348" spans="1:30" hidden="1" outlineLevel="2">
      <c r="C348" s="898">
        <v>142</v>
      </c>
      <c r="D348" s="898" t="s">
        <v>1168</v>
      </c>
      <c r="E348" s="898" t="s">
        <v>1866</v>
      </c>
      <c r="F348" s="898">
        <v>37</v>
      </c>
      <c r="G348" s="898" t="s">
        <v>2215</v>
      </c>
      <c r="H348" s="708" t="s">
        <v>1169</v>
      </c>
      <c r="I348" s="856">
        <v>121</v>
      </c>
      <c r="J348" s="856">
        <v>0</v>
      </c>
      <c r="K348" s="856">
        <v>0</v>
      </c>
      <c r="L348" s="856">
        <v>0</v>
      </c>
      <c r="M348" s="856">
        <v>0</v>
      </c>
      <c r="N348" s="856">
        <v>0</v>
      </c>
      <c r="O348" s="856">
        <v>121</v>
      </c>
      <c r="P348" s="856">
        <v>0</v>
      </c>
      <c r="Q348" s="856">
        <v>0</v>
      </c>
      <c r="R348" s="899">
        <v>0</v>
      </c>
      <c r="S348" s="899">
        <v>0</v>
      </c>
      <c r="T348" s="899">
        <v>2.9426070038910501E-3</v>
      </c>
      <c r="U348" s="898"/>
      <c r="V348" s="856">
        <v>1534.91</v>
      </c>
      <c r="W348" s="898"/>
      <c r="X348" s="899">
        <v>0</v>
      </c>
      <c r="Y348" s="898"/>
      <c r="Z348" s="898"/>
      <c r="AA348" s="898"/>
      <c r="AB348" s="899" t="s">
        <v>1954</v>
      </c>
      <c r="AC348" s="868"/>
      <c r="AD348" s="898"/>
    </row>
    <row r="349" spans="1:30" hidden="1" outlineLevel="2">
      <c r="C349" s="898">
        <v>143</v>
      </c>
      <c r="D349" s="898" t="s">
        <v>1047</v>
      </c>
      <c r="E349" s="898" t="s">
        <v>1867</v>
      </c>
      <c r="F349" s="898">
        <v>37</v>
      </c>
      <c r="G349" s="898" t="s">
        <v>2215</v>
      </c>
      <c r="H349" s="708" t="s">
        <v>1048</v>
      </c>
      <c r="I349" s="856">
        <v>269806</v>
      </c>
      <c r="J349" s="856">
        <v>0</v>
      </c>
      <c r="K349" s="856">
        <v>0</v>
      </c>
      <c r="L349" s="856">
        <v>0</v>
      </c>
      <c r="M349" s="856">
        <v>0</v>
      </c>
      <c r="N349" s="856">
        <v>0</v>
      </c>
      <c r="O349" s="856">
        <v>269806</v>
      </c>
      <c r="P349" s="856">
        <v>0</v>
      </c>
      <c r="Q349" s="856">
        <v>0</v>
      </c>
      <c r="R349" s="899">
        <v>0</v>
      </c>
      <c r="S349" s="899">
        <v>0</v>
      </c>
      <c r="T349" s="899">
        <v>6.45113932525165</v>
      </c>
      <c r="U349" s="898"/>
      <c r="V349" s="856">
        <v>2570602.88</v>
      </c>
      <c r="W349" s="898"/>
      <c r="X349" s="899">
        <v>0</v>
      </c>
      <c r="Y349" s="898"/>
      <c r="Z349" s="898"/>
      <c r="AA349" s="898"/>
      <c r="AB349" s="899" t="s">
        <v>1954</v>
      </c>
      <c r="AC349" s="868"/>
      <c r="AD349" s="898"/>
    </row>
    <row r="350" spans="1:30" hidden="1" outlineLevel="2">
      <c r="C350" s="898">
        <v>144</v>
      </c>
      <c r="D350" s="898" t="s">
        <v>1025</v>
      </c>
      <c r="E350" s="898" t="s">
        <v>1868</v>
      </c>
      <c r="F350" s="898">
        <v>37</v>
      </c>
      <c r="G350" s="898" t="s">
        <v>2215</v>
      </c>
      <c r="H350" s="708" t="s">
        <v>617</v>
      </c>
      <c r="I350" s="856">
        <v>136201</v>
      </c>
      <c r="J350" s="856">
        <v>0</v>
      </c>
      <c r="K350" s="856">
        <v>0</v>
      </c>
      <c r="L350" s="856">
        <v>0</v>
      </c>
      <c r="M350" s="856">
        <v>0</v>
      </c>
      <c r="N350" s="856">
        <v>0</v>
      </c>
      <c r="O350" s="856">
        <v>136201</v>
      </c>
      <c r="P350" s="856">
        <v>0</v>
      </c>
      <c r="Q350" s="856">
        <v>0</v>
      </c>
      <c r="R350" s="899">
        <v>0</v>
      </c>
      <c r="S350" s="899">
        <v>0</v>
      </c>
      <c r="T350" s="899">
        <v>2.46294755877034</v>
      </c>
      <c r="U350" s="898"/>
      <c r="V350" s="856">
        <v>1362013.59</v>
      </c>
      <c r="W350" s="898"/>
      <c r="X350" s="899">
        <v>0</v>
      </c>
      <c r="Y350" s="898"/>
      <c r="Z350" s="898"/>
      <c r="AA350" s="898"/>
      <c r="AB350" s="899" t="s">
        <v>1954</v>
      </c>
      <c r="AC350" s="868"/>
      <c r="AD350" s="898"/>
    </row>
    <row r="351" spans="1:30" hidden="1" outlineLevel="2">
      <c r="C351" s="898">
        <v>145</v>
      </c>
      <c r="D351" s="898" t="s">
        <v>1171</v>
      </c>
      <c r="E351" s="898" t="s">
        <v>1869</v>
      </c>
      <c r="F351" s="898">
        <v>37</v>
      </c>
      <c r="G351" s="898" t="s">
        <v>2215</v>
      </c>
      <c r="H351" s="708" t="s">
        <v>1172</v>
      </c>
      <c r="I351" s="856">
        <v>64184</v>
      </c>
      <c r="J351" s="856">
        <v>0</v>
      </c>
      <c r="K351" s="856">
        <v>0</v>
      </c>
      <c r="L351" s="856">
        <v>0</v>
      </c>
      <c r="M351" s="856">
        <v>0</v>
      </c>
      <c r="N351" s="856">
        <v>0</v>
      </c>
      <c r="O351" s="856">
        <v>64184</v>
      </c>
      <c r="P351" s="856">
        <v>0</v>
      </c>
      <c r="Q351" s="856">
        <v>0</v>
      </c>
      <c r="R351" s="899">
        <v>0</v>
      </c>
      <c r="S351" s="899">
        <v>0</v>
      </c>
      <c r="T351" s="899">
        <v>3.84565608148591</v>
      </c>
      <c r="U351" s="898"/>
      <c r="V351" s="856">
        <v>557969.43000000005</v>
      </c>
      <c r="W351" s="898"/>
      <c r="X351" s="899">
        <v>0</v>
      </c>
      <c r="Y351" s="898"/>
      <c r="Z351" s="898"/>
      <c r="AA351" s="898"/>
      <c r="AB351" s="899" t="s">
        <v>1954</v>
      </c>
      <c r="AC351" s="868"/>
      <c r="AD351" s="898"/>
    </row>
    <row r="352" spans="1:30" hidden="1" outlineLevel="2">
      <c r="C352" s="898">
        <v>146</v>
      </c>
      <c r="D352" s="898" t="s">
        <v>1870</v>
      </c>
      <c r="E352" s="898" t="s">
        <v>1871</v>
      </c>
      <c r="F352" s="898">
        <v>37</v>
      </c>
      <c r="G352" s="898" t="s">
        <v>2215</v>
      </c>
      <c r="H352" s="708" t="s">
        <v>703</v>
      </c>
      <c r="I352" s="856">
        <v>61573</v>
      </c>
      <c r="J352" s="856">
        <v>0</v>
      </c>
      <c r="K352" s="856">
        <v>0</v>
      </c>
      <c r="L352" s="856">
        <v>0</v>
      </c>
      <c r="M352" s="856">
        <v>0</v>
      </c>
      <c r="N352" s="856">
        <v>0</v>
      </c>
      <c r="O352" s="856">
        <v>61573</v>
      </c>
      <c r="P352" s="856">
        <v>0</v>
      </c>
      <c r="Q352" s="856">
        <v>0</v>
      </c>
      <c r="R352" s="899">
        <v>0</v>
      </c>
      <c r="S352" s="899">
        <v>0</v>
      </c>
      <c r="T352" s="899">
        <v>2.46292</v>
      </c>
      <c r="U352" s="898"/>
      <c r="V352" s="856">
        <v>615738.51</v>
      </c>
      <c r="W352" s="898"/>
      <c r="X352" s="899">
        <v>0</v>
      </c>
      <c r="Y352" s="898"/>
      <c r="Z352" s="898"/>
      <c r="AA352" s="898"/>
      <c r="AB352" s="899" t="s">
        <v>1954</v>
      </c>
      <c r="AC352" s="868"/>
      <c r="AD352" s="898"/>
    </row>
    <row r="353" spans="1:30" ht="15.75" hidden="1" customHeight="1" outlineLevel="2">
      <c r="C353" s="898">
        <v>147</v>
      </c>
      <c r="D353" s="898" t="s">
        <v>1175</v>
      </c>
      <c r="E353" s="898" t="s">
        <v>1872</v>
      </c>
      <c r="F353" s="898">
        <v>37</v>
      </c>
      <c r="G353" s="898" t="s">
        <v>2215</v>
      </c>
      <c r="H353" s="708" t="s">
        <v>704</v>
      </c>
      <c r="I353" s="856">
        <v>320085</v>
      </c>
      <c r="J353" s="856">
        <v>0</v>
      </c>
      <c r="K353" s="856">
        <v>0</v>
      </c>
      <c r="L353" s="856">
        <v>0</v>
      </c>
      <c r="M353" s="856">
        <v>0</v>
      </c>
      <c r="N353" s="856">
        <v>0</v>
      </c>
      <c r="O353" s="856">
        <v>320085</v>
      </c>
      <c r="P353" s="856">
        <v>0</v>
      </c>
      <c r="Q353" s="856">
        <v>0</v>
      </c>
      <c r="R353" s="899">
        <v>0</v>
      </c>
      <c r="S353" s="899">
        <v>0</v>
      </c>
      <c r="T353" s="899">
        <v>8.2073076923076904</v>
      </c>
      <c r="U353" s="898"/>
      <c r="V353" s="856">
        <v>3917257.48</v>
      </c>
      <c r="W353" s="898"/>
      <c r="X353" s="899">
        <v>0</v>
      </c>
      <c r="Y353" s="898"/>
      <c r="Z353" s="898"/>
      <c r="AA353" s="898"/>
      <c r="AB353" s="899" t="s">
        <v>1954</v>
      </c>
      <c r="AC353" s="868"/>
      <c r="AD353" s="898"/>
    </row>
    <row r="354" spans="1:30" ht="15.75" hidden="1" customHeight="1" outlineLevel="2">
      <c r="C354" s="898">
        <v>148</v>
      </c>
      <c r="D354" s="907" t="s">
        <v>2268</v>
      </c>
      <c r="E354" s="898"/>
      <c r="F354" s="898">
        <v>37</v>
      </c>
      <c r="G354" s="898" t="s">
        <v>2215</v>
      </c>
      <c r="H354" s="857" t="s">
        <v>2269</v>
      </c>
      <c r="I354" s="856">
        <v>107510</v>
      </c>
      <c r="J354" s="856">
        <v>0</v>
      </c>
      <c r="K354" s="856">
        <v>0</v>
      </c>
      <c r="L354" s="856">
        <v>0</v>
      </c>
      <c r="M354" s="856">
        <v>0</v>
      </c>
      <c r="N354" s="856">
        <v>0</v>
      </c>
      <c r="O354" s="856">
        <v>107510</v>
      </c>
      <c r="P354" s="856">
        <v>0</v>
      </c>
      <c r="Q354" s="856">
        <v>0</v>
      </c>
      <c r="R354" s="899">
        <v>0</v>
      </c>
      <c r="S354" s="899">
        <v>0</v>
      </c>
      <c r="T354" s="899">
        <v>5.5048643113158997</v>
      </c>
      <c r="U354" s="898"/>
      <c r="V354" s="856"/>
      <c r="W354" s="898"/>
      <c r="X354" s="899"/>
      <c r="Y354" s="898"/>
      <c r="Z354" s="898"/>
      <c r="AA354" s="898"/>
      <c r="AB354" s="899"/>
      <c r="AC354" s="868"/>
      <c r="AD354" s="898"/>
    </row>
    <row r="355" spans="1:30" ht="15.75" hidden="1" customHeight="1" outlineLevel="2">
      <c r="C355" s="898">
        <v>149</v>
      </c>
      <c r="D355" s="898" t="s">
        <v>1176</v>
      </c>
      <c r="E355" s="898" t="s">
        <v>1873</v>
      </c>
      <c r="F355" s="898">
        <v>37</v>
      </c>
      <c r="G355" s="898" t="s">
        <v>2215</v>
      </c>
      <c r="H355" s="708" t="s">
        <v>705</v>
      </c>
      <c r="I355" s="856">
        <v>299</v>
      </c>
      <c r="J355" s="856">
        <v>0</v>
      </c>
      <c r="K355" s="856">
        <v>0</v>
      </c>
      <c r="L355" s="856">
        <v>0</v>
      </c>
      <c r="M355" s="856">
        <v>0</v>
      </c>
      <c r="N355" s="856">
        <v>0</v>
      </c>
      <c r="O355" s="856">
        <v>299</v>
      </c>
      <c r="P355" s="856">
        <v>0</v>
      </c>
      <c r="Q355" s="856">
        <v>0</v>
      </c>
      <c r="R355" s="899">
        <v>0</v>
      </c>
      <c r="S355" s="899">
        <v>0</v>
      </c>
      <c r="T355" s="899">
        <v>7.0836294716891696E-3</v>
      </c>
      <c r="U355" s="898"/>
      <c r="V355" s="856">
        <v>202996.67</v>
      </c>
      <c r="W355" s="898"/>
      <c r="X355" s="899">
        <v>0</v>
      </c>
      <c r="Y355" s="898"/>
      <c r="Z355" s="898"/>
      <c r="AA355" s="898"/>
      <c r="AB355" s="899" t="s">
        <v>1954</v>
      </c>
      <c r="AC355" s="868"/>
      <c r="AD355" s="898"/>
    </row>
    <row r="356" spans="1:30" ht="15.75" hidden="1" customHeight="1">
      <c r="C356" s="898">
        <v>150</v>
      </c>
      <c r="D356" s="898" t="s">
        <v>1178</v>
      </c>
      <c r="E356" s="898" t="s">
        <v>1874</v>
      </c>
      <c r="F356" s="898">
        <v>37</v>
      </c>
      <c r="G356" s="898" t="s">
        <v>2215</v>
      </c>
      <c r="H356" s="708" t="s">
        <v>707</v>
      </c>
      <c r="I356" s="856">
        <v>284101</v>
      </c>
      <c r="J356" s="856">
        <v>0</v>
      </c>
      <c r="K356" s="856">
        <v>0</v>
      </c>
      <c r="L356" s="856">
        <v>0</v>
      </c>
      <c r="M356" s="856">
        <v>0</v>
      </c>
      <c r="N356" s="856">
        <v>0</v>
      </c>
      <c r="O356" s="856">
        <v>284101</v>
      </c>
      <c r="P356" s="856">
        <v>0</v>
      </c>
      <c r="Q356" s="856">
        <v>0</v>
      </c>
      <c r="R356" s="899">
        <v>0</v>
      </c>
      <c r="S356" s="899">
        <v>0</v>
      </c>
      <c r="T356" s="899">
        <v>4.9250411718817704</v>
      </c>
      <c r="U356" s="898"/>
      <c r="V356" s="856">
        <v>2841017.5</v>
      </c>
      <c r="W356" s="898"/>
      <c r="X356" s="899">
        <v>0</v>
      </c>
      <c r="Y356" s="898"/>
      <c r="Z356" s="898"/>
      <c r="AA356" s="898"/>
      <c r="AB356" s="899" t="s">
        <v>1954</v>
      </c>
      <c r="AC356" s="868"/>
      <c r="AD356" s="898"/>
    </row>
    <row r="357" spans="1:30" ht="15.75" hidden="1" customHeight="1">
      <c r="C357" s="898">
        <v>151</v>
      </c>
      <c r="D357" s="898" t="s">
        <v>1179</v>
      </c>
      <c r="E357" s="898" t="s">
        <v>1875</v>
      </c>
      <c r="F357" s="898">
        <v>37</v>
      </c>
      <c r="G357" s="898" t="s">
        <v>2215</v>
      </c>
      <c r="H357" s="708" t="s">
        <v>708</v>
      </c>
      <c r="I357" s="856">
        <v>189220</v>
      </c>
      <c r="J357" s="856">
        <v>0</v>
      </c>
      <c r="K357" s="856">
        <v>0</v>
      </c>
      <c r="L357" s="856">
        <v>0</v>
      </c>
      <c r="M357" s="856">
        <v>0</v>
      </c>
      <c r="N357" s="856">
        <v>0</v>
      </c>
      <c r="O357" s="856">
        <v>189220</v>
      </c>
      <c r="P357" s="856">
        <v>0</v>
      </c>
      <c r="Q357" s="856">
        <v>0</v>
      </c>
      <c r="R357" s="899">
        <v>0</v>
      </c>
      <c r="S357" s="899">
        <v>0</v>
      </c>
      <c r="T357" s="899">
        <v>0</v>
      </c>
      <c r="U357" s="898"/>
      <c r="V357" s="856">
        <v>1141201.3899999999</v>
      </c>
      <c r="W357" s="898"/>
      <c r="X357" s="899">
        <v>0</v>
      </c>
      <c r="Y357" s="898"/>
      <c r="Z357" s="898"/>
      <c r="AA357" s="898"/>
      <c r="AB357" s="899" t="s">
        <v>1954</v>
      </c>
      <c r="AC357" s="868"/>
      <c r="AD357" s="898"/>
    </row>
    <row r="358" spans="1:30" ht="15.75" hidden="1" customHeight="1">
      <c r="C358" s="898">
        <v>152</v>
      </c>
      <c r="D358" s="898" t="s">
        <v>1091</v>
      </c>
      <c r="E358" s="898" t="s">
        <v>1876</v>
      </c>
      <c r="F358" s="898">
        <v>37</v>
      </c>
      <c r="G358" s="898" t="s">
        <v>2215</v>
      </c>
      <c r="H358" s="708" t="s">
        <v>1092</v>
      </c>
      <c r="I358" s="856">
        <v>39407</v>
      </c>
      <c r="J358" s="856">
        <v>0</v>
      </c>
      <c r="K358" s="856">
        <v>0</v>
      </c>
      <c r="L358" s="856">
        <v>0</v>
      </c>
      <c r="M358" s="856">
        <v>0</v>
      </c>
      <c r="N358" s="856">
        <v>0</v>
      </c>
      <c r="O358" s="856">
        <v>39407</v>
      </c>
      <c r="P358" s="856">
        <v>0</v>
      </c>
      <c r="Q358" s="856">
        <v>0</v>
      </c>
      <c r="R358" s="899">
        <v>0</v>
      </c>
      <c r="S358" s="899">
        <v>0</v>
      </c>
      <c r="T358" s="899">
        <v>1.97035</v>
      </c>
      <c r="U358" s="898"/>
      <c r="V358" s="856">
        <v>394072.65</v>
      </c>
      <c r="W358" s="898"/>
      <c r="X358" s="899">
        <v>0</v>
      </c>
      <c r="Y358" s="898"/>
      <c r="Z358" s="898"/>
      <c r="AA358" s="898"/>
      <c r="AB358" s="899" t="s">
        <v>1954</v>
      </c>
      <c r="AC358" s="868"/>
      <c r="AD358" s="898"/>
    </row>
    <row r="359" spans="1:30" ht="15.75" hidden="1" customHeight="1">
      <c r="C359" s="898">
        <v>153</v>
      </c>
      <c r="D359" s="898" t="s">
        <v>1181</v>
      </c>
      <c r="E359" s="898" t="s">
        <v>1877</v>
      </c>
      <c r="F359" s="898">
        <v>37</v>
      </c>
      <c r="G359" s="898" t="s">
        <v>2215</v>
      </c>
      <c r="H359" s="708" t="s">
        <v>710</v>
      </c>
      <c r="I359" s="856">
        <v>168712</v>
      </c>
      <c r="J359" s="856">
        <v>0</v>
      </c>
      <c r="K359" s="856">
        <v>0</v>
      </c>
      <c r="L359" s="856">
        <v>0</v>
      </c>
      <c r="M359" s="856">
        <v>0</v>
      </c>
      <c r="N359" s="856">
        <v>0</v>
      </c>
      <c r="O359" s="856">
        <v>168712</v>
      </c>
      <c r="P359" s="856">
        <v>0</v>
      </c>
      <c r="Q359" s="856">
        <v>0</v>
      </c>
      <c r="R359" s="899">
        <v>0</v>
      </c>
      <c r="S359" s="899">
        <v>0</v>
      </c>
      <c r="T359" s="899">
        <v>2.6099439992574398</v>
      </c>
      <c r="U359" s="898"/>
      <c r="V359" s="856">
        <v>1678719.93</v>
      </c>
      <c r="W359" s="898"/>
      <c r="X359" s="899">
        <v>0</v>
      </c>
      <c r="Y359" s="898"/>
      <c r="Z359" s="898"/>
      <c r="AA359" s="898"/>
      <c r="AB359" s="899" t="s">
        <v>1954</v>
      </c>
      <c r="AC359" s="868"/>
      <c r="AD359" s="898"/>
    </row>
    <row r="360" spans="1:30" ht="15.75" hidden="1" customHeight="1">
      <c r="C360" s="898">
        <v>154</v>
      </c>
      <c r="D360" s="907" t="s">
        <v>2270</v>
      </c>
      <c r="E360" s="898"/>
      <c r="F360" s="898">
        <v>37</v>
      </c>
      <c r="G360" s="898" t="s">
        <v>2215</v>
      </c>
      <c r="H360" s="857" t="s">
        <v>2271</v>
      </c>
      <c r="I360" s="856">
        <v>37750</v>
      </c>
      <c r="J360" s="856">
        <v>0</v>
      </c>
      <c r="K360" s="856">
        <v>0</v>
      </c>
      <c r="L360" s="856">
        <v>0</v>
      </c>
      <c r="M360" s="856">
        <v>0</v>
      </c>
      <c r="N360" s="856">
        <v>0</v>
      </c>
      <c r="O360" s="856">
        <v>37750</v>
      </c>
      <c r="P360" s="856">
        <v>0</v>
      </c>
      <c r="Q360" s="856">
        <v>0</v>
      </c>
      <c r="R360" s="899">
        <v>0</v>
      </c>
      <c r="S360" s="899">
        <v>0</v>
      </c>
      <c r="T360" s="899">
        <v>9.4375</v>
      </c>
      <c r="U360" s="898"/>
      <c r="V360" s="856"/>
      <c r="W360" s="898"/>
      <c r="X360" s="899"/>
      <c r="Y360" s="898"/>
      <c r="Z360" s="898"/>
      <c r="AA360" s="898"/>
      <c r="AB360" s="899"/>
      <c r="AC360" s="868"/>
      <c r="AD360" s="898"/>
    </row>
    <row r="361" spans="1:30" ht="15.75" hidden="1" customHeight="1">
      <c r="A361" s="857">
        <v>3</v>
      </c>
      <c r="B361" s="857" t="s">
        <v>931</v>
      </c>
      <c r="C361" s="898">
        <v>155</v>
      </c>
      <c r="D361" s="898" t="s">
        <v>1182</v>
      </c>
      <c r="E361" s="898" t="s">
        <v>1878</v>
      </c>
      <c r="F361" s="898">
        <v>37</v>
      </c>
      <c r="G361" s="898" t="s">
        <v>2215</v>
      </c>
      <c r="H361" s="708" t="s">
        <v>711</v>
      </c>
      <c r="I361" s="856">
        <v>213390</v>
      </c>
      <c r="J361" s="856">
        <v>0</v>
      </c>
      <c r="K361" s="856">
        <v>0</v>
      </c>
      <c r="L361" s="856">
        <v>0</v>
      </c>
      <c r="M361" s="856">
        <v>0</v>
      </c>
      <c r="N361" s="856">
        <v>0</v>
      </c>
      <c r="O361" s="856">
        <v>213390</v>
      </c>
      <c r="P361" s="856">
        <v>0</v>
      </c>
      <c r="Q361" s="856">
        <v>0</v>
      </c>
      <c r="R361" s="899">
        <v>0</v>
      </c>
      <c r="S361" s="899">
        <v>0</v>
      </c>
      <c r="T361" s="899">
        <v>2.4629501385041501</v>
      </c>
      <c r="U361" s="898"/>
      <c r="V361" s="856">
        <v>2133903.39</v>
      </c>
      <c r="W361" s="898"/>
      <c r="X361" s="899">
        <v>0</v>
      </c>
      <c r="Y361" s="898"/>
      <c r="Z361" s="898"/>
      <c r="AA361" s="898"/>
      <c r="AB361" s="899" t="s">
        <v>1954</v>
      </c>
      <c r="AC361" s="868"/>
      <c r="AD361" s="898"/>
    </row>
    <row r="362" spans="1:30" ht="15.75" hidden="1" customHeight="1">
      <c r="A362" s="857">
        <v>3</v>
      </c>
      <c r="B362" s="857" t="s">
        <v>931</v>
      </c>
      <c r="C362" s="898">
        <v>156</v>
      </c>
      <c r="D362" s="898" t="s">
        <v>1186</v>
      </c>
      <c r="E362" s="898" t="s">
        <v>1729</v>
      </c>
      <c r="F362" s="898">
        <v>37</v>
      </c>
      <c r="G362" s="898" t="s">
        <v>2215</v>
      </c>
      <c r="H362" s="708" t="s">
        <v>714</v>
      </c>
      <c r="I362" s="856">
        <v>64250</v>
      </c>
      <c r="J362" s="856">
        <v>0</v>
      </c>
      <c r="K362" s="856">
        <v>0</v>
      </c>
      <c r="L362" s="856">
        <v>0</v>
      </c>
      <c r="M362" s="856">
        <v>0</v>
      </c>
      <c r="N362" s="856">
        <v>0</v>
      </c>
      <c r="O362" s="856">
        <v>64250</v>
      </c>
      <c r="P362" s="856">
        <v>0</v>
      </c>
      <c r="Q362" s="856">
        <v>0</v>
      </c>
      <c r="R362" s="899">
        <v>0</v>
      </c>
      <c r="S362" s="899">
        <v>0</v>
      </c>
      <c r="T362" s="899">
        <v>6.4249999999999998</v>
      </c>
      <c r="U362" s="898"/>
      <c r="V362" s="856"/>
      <c r="W362" s="898"/>
      <c r="X362" s="899"/>
      <c r="Y362" s="898"/>
      <c r="Z362" s="898"/>
      <c r="AA362" s="898"/>
      <c r="AB362" s="899"/>
      <c r="AC362" s="868"/>
      <c r="AD362" s="898"/>
    </row>
    <row r="363" spans="1:30" ht="15.75" hidden="1" customHeight="1">
      <c r="A363" s="857">
        <v>3</v>
      </c>
      <c r="B363" s="857" t="s">
        <v>889</v>
      </c>
      <c r="C363" s="898">
        <v>157</v>
      </c>
      <c r="D363" s="898" t="s">
        <v>1056</v>
      </c>
      <c r="E363" s="898" t="s">
        <v>1879</v>
      </c>
      <c r="F363" s="898">
        <v>37</v>
      </c>
      <c r="G363" s="898" t="s">
        <v>2215</v>
      </c>
      <c r="H363" s="708" t="s">
        <v>1057</v>
      </c>
      <c r="I363" s="856">
        <v>74114</v>
      </c>
      <c r="J363" s="856">
        <v>0</v>
      </c>
      <c r="K363" s="856">
        <v>0</v>
      </c>
      <c r="L363" s="856">
        <v>0</v>
      </c>
      <c r="M363" s="856">
        <v>0</v>
      </c>
      <c r="N363" s="856">
        <v>0</v>
      </c>
      <c r="O363" s="856">
        <v>74114</v>
      </c>
      <c r="P363" s="856">
        <v>0</v>
      </c>
      <c r="Q363" s="856">
        <v>0</v>
      </c>
      <c r="R363" s="899">
        <v>0</v>
      </c>
      <c r="S363" s="899">
        <v>0</v>
      </c>
      <c r="T363" s="899">
        <v>1.4909873662187101</v>
      </c>
      <c r="U363" s="898"/>
      <c r="V363" s="856">
        <v>307757.93</v>
      </c>
      <c r="W363" s="898"/>
      <c r="X363" s="899">
        <v>0</v>
      </c>
      <c r="Y363" s="898"/>
      <c r="Z363" s="898"/>
      <c r="AA363" s="898"/>
      <c r="AB363" s="899" t="s">
        <v>1954</v>
      </c>
      <c r="AC363" s="868"/>
      <c r="AD363" s="898"/>
    </row>
    <row r="364" spans="1:30" ht="15.75" hidden="1" customHeight="1">
      <c r="A364" s="857">
        <v>4</v>
      </c>
      <c r="B364" s="857" t="s">
        <v>878</v>
      </c>
      <c r="C364" s="898">
        <v>158</v>
      </c>
      <c r="D364" s="907" t="s">
        <v>2272</v>
      </c>
      <c r="E364" s="898"/>
      <c r="F364" s="898">
        <v>37</v>
      </c>
      <c r="G364" s="898" t="s">
        <v>2215</v>
      </c>
      <c r="H364" s="857" t="s">
        <v>2273</v>
      </c>
      <c r="I364" s="856">
        <v>200000</v>
      </c>
      <c r="J364" s="856">
        <v>0</v>
      </c>
      <c r="K364" s="856">
        <v>0</v>
      </c>
      <c r="L364" s="856">
        <v>0</v>
      </c>
      <c r="M364" s="856">
        <v>0</v>
      </c>
      <c r="N364" s="856">
        <v>0</v>
      </c>
      <c r="O364" s="856">
        <v>200000</v>
      </c>
      <c r="P364" s="856">
        <v>0</v>
      </c>
      <c r="Q364" s="856">
        <v>0</v>
      </c>
      <c r="R364" s="899">
        <v>0</v>
      </c>
      <c r="S364" s="899">
        <v>0</v>
      </c>
      <c r="T364" s="899">
        <v>10</v>
      </c>
      <c r="U364" s="898"/>
      <c r="V364" s="856"/>
      <c r="W364" s="898"/>
      <c r="X364" s="899"/>
      <c r="Y364" s="898"/>
      <c r="Z364" s="898"/>
      <c r="AA364" s="898"/>
      <c r="AB364" s="899"/>
      <c r="AC364" s="868"/>
      <c r="AD364" s="898"/>
    </row>
    <row r="365" spans="1:30" ht="15.75" hidden="1" customHeight="1">
      <c r="A365" s="857">
        <v>4</v>
      </c>
      <c r="B365" s="857" t="s">
        <v>931</v>
      </c>
      <c r="C365" s="898">
        <v>159</v>
      </c>
      <c r="D365" s="907" t="s">
        <v>2274</v>
      </c>
      <c r="E365" s="898"/>
      <c r="F365" s="898">
        <v>37</v>
      </c>
      <c r="G365" s="898" t="s">
        <v>2215</v>
      </c>
      <c r="H365" s="857" t="s">
        <v>2275</v>
      </c>
      <c r="I365" s="856">
        <v>2690</v>
      </c>
      <c r="J365" s="856">
        <v>0</v>
      </c>
      <c r="K365" s="856">
        <v>0</v>
      </c>
      <c r="L365" s="856">
        <v>0</v>
      </c>
      <c r="M365" s="856">
        <v>0</v>
      </c>
      <c r="N365" s="856">
        <v>0</v>
      </c>
      <c r="O365" s="856">
        <v>2690</v>
      </c>
      <c r="P365" s="856">
        <v>0</v>
      </c>
      <c r="Q365" s="856">
        <v>0</v>
      </c>
      <c r="R365" s="899">
        <v>0</v>
      </c>
      <c r="S365" s="899">
        <v>0</v>
      </c>
      <c r="T365" s="626">
        <v>0.53800000000000003</v>
      </c>
      <c r="U365" s="898"/>
      <c r="V365" s="856"/>
      <c r="W365" s="898"/>
      <c r="X365" s="899"/>
      <c r="Y365" s="898"/>
      <c r="Z365" s="898"/>
      <c r="AA365" s="898"/>
      <c r="AB365" s="899"/>
      <c r="AC365" s="868"/>
      <c r="AD365" s="898"/>
    </row>
    <row r="366" spans="1:30" ht="15.75" hidden="1" customHeight="1">
      <c r="A366" s="857">
        <v>4</v>
      </c>
      <c r="B366" s="857" t="s">
        <v>931</v>
      </c>
      <c r="C366" s="898">
        <v>160</v>
      </c>
      <c r="D366" s="898" t="s">
        <v>1357</v>
      </c>
      <c r="E366" s="898" t="s">
        <v>1880</v>
      </c>
      <c r="F366" s="898">
        <v>37</v>
      </c>
      <c r="G366" s="898" t="s">
        <v>2215</v>
      </c>
      <c r="H366" s="708" t="s">
        <v>1881</v>
      </c>
      <c r="I366" s="856">
        <v>3408091</v>
      </c>
      <c r="J366" s="856">
        <v>0</v>
      </c>
      <c r="K366" s="856">
        <v>0</v>
      </c>
      <c r="L366" s="856">
        <v>0</v>
      </c>
      <c r="M366" s="856">
        <v>0</v>
      </c>
      <c r="N366" s="856">
        <v>0</v>
      </c>
      <c r="O366" s="856">
        <v>3408091</v>
      </c>
      <c r="P366" s="856">
        <v>0</v>
      </c>
      <c r="Q366" s="856">
        <v>0</v>
      </c>
      <c r="R366" s="899">
        <v>0</v>
      </c>
      <c r="S366" s="899">
        <v>0</v>
      </c>
      <c r="T366" s="899">
        <v>5.1969243202854498</v>
      </c>
      <c r="U366" s="898"/>
      <c r="V366" s="856">
        <v>65420900.75</v>
      </c>
      <c r="W366" s="898"/>
      <c r="X366" s="899">
        <v>0</v>
      </c>
      <c r="Y366" s="898"/>
      <c r="Z366" s="898"/>
      <c r="AA366" s="898"/>
      <c r="AB366" s="899" t="s">
        <v>1954</v>
      </c>
      <c r="AC366" s="868"/>
      <c r="AD366" s="898"/>
    </row>
    <row r="367" spans="1:30" ht="15.75" hidden="1" customHeight="1">
      <c r="A367" s="857">
        <v>5</v>
      </c>
      <c r="B367" s="857" t="s">
        <v>931</v>
      </c>
      <c r="C367" s="898">
        <v>161</v>
      </c>
      <c r="D367" s="898" t="s">
        <v>1188</v>
      </c>
      <c r="E367" s="898" t="s">
        <v>1882</v>
      </c>
      <c r="F367" s="898">
        <v>37</v>
      </c>
      <c r="G367" s="898" t="s">
        <v>2215</v>
      </c>
      <c r="H367" s="708" t="s">
        <v>1189</v>
      </c>
      <c r="I367" s="856">
        <v>84233</v>
      </c>
      <c r="J367" s="856">
        <v>0</v>
      </c>
      <c r="K367" s="856">
        <v>0</v>
      </c>
      <c r="L367" s="856">
        <v>0</v>
      </c>
      <c r="M367" s="856">
        <v>0</v>
      </c>
      <c r="N367" s="856">
        <v>0</v>
      </c>
      <c r="O367" s="856">
        <v>84233</v>
      </c>
      <c r="P367" s="856">
        <v>0</v>
      </c>
      <c r="Q367" s="856">
        <v>0</v>
      </c>
      <c r="R367" s="899">
        <v>0</v>
      </c>
      <c r="S367" s="899">
        <v>0</v>
      </c>
      <c r="T367" s="899">
        <v>4.8133142857142799</v>
      </c>
      <c r="U367" s="898"/>
      <c r="V367" s="856">
        <v>1452916.3</v>
      </c>
      <c r="W367" s="898"/>
      <c r="X367" s="899">
        <v>0</v>
      </c>
      <c r="Y367" s="898"/>
      <c r="Z367" s="898"/>
      <c r="AA367" s="898"/>
      <c r="AB367" s="899" t="s">
        <v>1954</v>
      </c>
      <c r="AC367" s="868"/>
      <c r="AD367" s="898"/>
    </row>
    <row r="368" spans="1:30" ht="15.75" hidden="1" customHeight="1">
      <c r="A368" s="857">
        <v>4</v>
      </c>
      <c r="B368" s="857" t="s">
        <v>931</v>
      </c>
      <c r="C368" s="898">
        <v>162</v>
      </c>
      <c r="D368" s="898" t="s">
        <v>1119</v>
      </c>
      <c r="E368" s="898" t="s">
        <v>1883</v>
      </c>
      <c r="F368" s="898">
        <v>37</v>
      </c>
      <c r="G368" s="898" t="s">
        <v>2215</v>
      </c>
      <c r="H368" s="708" t="s">
        <v>666</v>
      </c>
      <c r="I368" s="856">
        <v>266145</v>
      </c>
      <c r="J368" s="856">
        <v>0</v>
      </c>
      <c r="K368" s="856">
        <v>0</v>
      </c>
      <c r="L368" s="856">
        <v>0</v>
      </c>
      <c r="M368" s="856">
        <v>0</v>
      </c>
      <c r="N368" s="856">
        <v>0</v>
      </c>
      <c r="O368" s="856">
        <v>266145</v>
      </c>
      <c r="P368" s="856">
        <v>0</v>
      </c>
      <c r="Q368" s="856">
        <v>0</v>
      </c>
      <c r="R368" s="899">
        <v>0</v>
      </c>
      <c r="S368" s="899">
        <v>0</v>
      </c>
      <c r="T368" s="899">
        <v>7.8277941176470502</v>
      </c>
      <c r="U368" s="898"/>
      <c r="V368" s="856">
        <v>2663394.67</v>
      </c>
      <c r="W368" s="898"/>
      <c r="X368" s="899">
        <v>0</v>
      </c>
      <c r="Y368" s="898"/>
      <c r="Z368" s="898"/>
      <c r="AA368" s="898"/>
      <c r="AB368" s="899" t="s">
        <v>1954</v>
      </c>
      <c r="AC368" s="868"/>
      <c r="AD368" s="898"/>
    </row>
    <row r="369" spans="1:30" ht="15.75" hidden="1" customHeight="1">
      <c r="A369" s="857">
        <v>5</v>
      </c>
      <c r="B369" s="857" t="s">
        <v>931</v>
      </c>
      <c r="C369" s="898">
        <v>163</v>
      </c>
      <c r="D369" s="898" t="s">
        <v>1191</v>
      </c>
      <c r="E369" s="898" t="s">
        <v>1884</v>
      </c>
      <c r="F369" s="898">
        <v>37</v>
      </c>
      <c r="G369" s="898" t="s">
        <v>2215</v>
      </c>
      <c r="H369" s="708" t="s">
        <v>1192</v>
      </c>
      <c r="I369" s="856">
        <v>34948</v>
      </c>
      <c r="J369" s="856">
        <v>0</v>
      </c>
      <c r="K369" s="856">
        <v>0</v>
      </c>
      <c r="L369" s="856">
        <v>0</v>
      </c>
      <c r="M369" s="856">
        <v>0</v>
      </c>
      <c r="N369" s="856">
        <v>0</v>
      </c>
      <c r="O369" s="856">
        <v>34948</v>
      </c>
      <c r="P369" s="856">
        <v>0</v>
      </c>
      <c r="Q369" s="856">
        <v>0</v>
      </c>
      <c r="R369" s="899">
        <v>0</v>
      </c>
      <c r="S369" s="899">
        <v>0</v>
      </c>
      <c r="T369" s="899">
        <v>0.45438943207821902</v>
      </c>
      <c r="U369" s="898"/>
      <c r="V369" s="856">
        <v>2713182.79</v>
      </c>
      <c r="W369" s="898"/>
      <c r="X369" s="899">
        <v>0</v>
      </c>
      <c r="Y369" s="898"/>
      <c r="Z369" s="898"/>
      <c r="AA369" s="898"/>
      <c r="AB369" s="899" t="s">
        <v>1954</v>
      </c>
      <c r="AC369" s="868"/>
      <c r="AD369" s="898"/>
    </row>
    <row r="370" spans="1:30" ht="15.75" hidden="1" customHeight="1">
      <c r="A370" s="857">
        <v>5</v>
      </c>
      <c r="B370" s="857" t="s">
        <v>931</v>
      </c>
      <c r="C370" s="898">
        <v>164</v>
      </c>
      <c r="D370" s="907" t="s">
        <v>2276</v>
      </c>
      <c r="E370" s="898"/>
      <c r="F370" s="898">
        <v>37</v>
      </c>
      <c r="G370" s="898" t="s">
        <v>2215</v>
      </c>
      <c r="H370" s="857" t="s">
        <v>2277</v>
      </c>
      <c r="I370" s="856">
        <v>40600</v>
      </c>
      <c r="J370" s="856">
        <v>0</v>
      </c>
      <c r="K370" s="856">
        <v>0</v>
      </c>
      <c r="L370" s="856">
        <v>0</v>
      </c>
      <c r="M370" s="856">
        <v>0</v>
      </c>
      <c r="N370" s="856">
        <v>0</v>
      </c>
      <c r="O370" s="856">
        <v>40600</v>
      </c>
      <c r="P370" s="856">
        <v>0</v>
      </c>
      <c r="Q370" s="856">
        <v>0</v>
      </c>
      <c r="R370" s="899">
        <v>0</v>
      </c>
      <c r="S370" s="899">
        <v>0</v>
      </c>
      <c r="T370" s="899">
        <v>5.0750000000000002</v>
      </c>
      <c r="U370" s="898"/>
      <c r="V370" s="856"/>
      <c r="W370" s="898"/>
      <c r="X370" s="899"/>
      <c r="Y370" s="898"/>
      <c r="Z370" s="898"/>
      <c r="AA370" s="898"/>
      <c r="AB370" s="899"/>
      <c r="AC370" s="868"/>
      <c r="AD370" s="898"/>
    </row>
    <row r="371" spans="1:30" ht="15.75" hidden="1" customHeight="1">
      <c r="A371" s="857">
        <v>5</v>
      </c>
      <c r="B371" s="857" t="s">
        <v>1089</v>
      </c>
      <c r="C371" s="898">
        <v>165</v>
      </c>
      <c r="D371" s="907" t="s">
        <v>2278</v>
      </c>
      <c r="E371" s="898"/>
      <c r="F371" s="898">
        <v>37</v>
      </c>
      <c r="G371" s="898" t="s">
        <v>2215</v>
      </c>
      <c r="H371" s="857" t="s">
        <v>2279</v>
      </c>
      <c r="I371" s="856">
        <v>17972</v>
      </c>
      <c r="J371" s="856">
        <v>0</v>
      </c>
      <c r="K371" s="856">
        <v>0</v>
      </c>
      <c r="L371" s="856">
        <v>0</v>
      </c>
      <c r="M371" s="856">
        <v>0</v>
      </c>
      <c r="N371" s="856">
        <v>0</v>
      </c>
      <c r="O371" s="856">
        <v>17972</v>
      </c>
      <c r="P371" s="856">
        <v>0</v>
      </c>
      <c r="Q371" s="856">
        <v>0</v>
      </c>
      <c r="R371" s="899">
        <v>0</v>
      </c>
      <c r="S371" s="899">
        <v>0</v>
      </c>
      <c r="T371" s="899">
        <v>1.7971999999999999</v>
      </c>
      <c r="U371" s="898"/>
      <c r="V371" s="856"/>
      <c r="W371" s="898"/>
      <c r="X371" s="899"/>
      <c r="Y371" s="898"/>
      <c r="Z371" s="898"/>
      <c r="AA371" s="898"/>
      <c r="AB371" s="899"/>
      <c r="AC371" s="868"/>
      <c r="AD371" s="898"/>
    </row>
    <row r="372" spans="1:30" ht="15.75" hidden="1" customHeight="1">
      <c r="A372" s="857">
        <v>6</v>
      </c>
      <c r="B372" s="857" t="s">
        <v>931</v>
      </c>
      <c r="C372" s="898">
        <v>166</v>
      </c>
      <c r="D372" s="898" t="s">
        <v>1049</v>
      </c>
      <c r="E372" s="898" t="s">
        <v>1885</v>
      </c>
      <c r="F372" s="898">
        <v>37</v>
      </c>
      <c r="G372" s="898" t="s">
        <v>2215</v>
      </c>
      <c r="H372" s="708" t="s">
        <v>1050</v>
      </c>
      <c r="I372" s="856">
        <v>43200</v>
      </c>
      <c r="J372" s="856">
        <v>0</v>
      </c>
      <c r="K372" s="856">
        <v>0</v>
      </c>
      <c r="L372" s="856">
        <v>0</v>
      </c>
      <c r="M372" s="856">
        <v>0</v>
      </c>
      <c r="N372" s="856">
        <v>0</v>
      </c>
      <c r="O372" s="856">
        <v>43200</v>
      </c>
      <c r="P372" s="856">
        <v>0</v>
      </c>
      <c r="Q372" s="856">
        <v>0</v>
      </c>
      <c r="R372" s="899">
        <v>0</v>
      </c>
      <c r="S372" s="899">
        <v>0</v>
      </c>
      <c r="T372" s="899">
        <v>6.1714285714285699</v>
      </c>
      <c r="U372" s="898"/>
      <c r="V372" s="856">
        <v>314757.65000000002</v>
      </c>
      <c r="W372" s="898"/>
      <c r="X372" s="899">
        <v>0</v>
      </c>
      <c r="Y372" s="898"/>
      <c r="Z372" s="898"/>
      <c r="AA372" s="898"/>
      <c r="AB372" s="899" t="s">
        <v>1954</v>
      </c>
      <c r="AC372" s="868"/>
      <c r="AD372" s="898"/>
    </row>
    <row r="373" spans="1:30" ht="15.75" hidden="1" customHeight="1">
      <c r="A373" s="857">
        <v>8</v>
      </c>
      <c r="B373" s="857" t="s">
        <v>931</v>
      </c>
      <c r="C373" s="898">
        <v>167</v>
      </c>
      <c r="D373" s="898" t="s">
        <v>1197</v>
      </c>
      <c r="E373" s="898" t="s">
        <v>1886</v>
      </c>
      <c r="F373" s="898">
        <v>37</v>
      </c>
      <c r="G373" s="898" t="s">
        <v>2215</v>
      </c>
      <c r="H373" s="708" t="s">
        <v>1198</v>
      </c>
      <c r="I373" s="856">
        <v>81277</v>
      </c>
      <c r="J373" s="856">
        <v>0</v>
      </c>
      <c r="K373" s="856">
        <v>0</v>
      </c>
      <c r="L373" s="856">
        <v>0</v>
      </c>
      <c r="M373" s="856">
        <v>0</v>
      </c>
      <c r="N373" s="856">
        <v>0</v>
      </c>
      <c r="O373" s="856">
        <v>81277</v>
      </c>
      <c r="P373" s="856">
        <v>0</v>
      </c>
      <c r="Q373" s="856">
        <v>0</v>
      </c>
      <c r="R373" s="899">
        <v>0</v>
      </c>
      <c r="S373" s="899">
        <v>0</v>
      </c>
      <c r="T373" s="899">
        <v>0</v>
      </c>
      <c r="U373" s="898"/>
      <c r="V373" s="856">
        <v>1219162.25</v>
      </c>
      <c r="W373" s="898"/>
      <c r="X373" s="899">
        <v>0</v>
      </c>
      <c r="Y373" s="898"/>
      <c r="Z373" s="898"/>
      <c r="AA373" s="898"/>
      <c r="AB373" s="899" t="s">
        <v>1954</v>
      </c>
      <c r="AC373" s="868"/>
      <c r="AD373" s="898"/>
    </row>
    <row r="374" spans="1:30" ht="15.75" hidden="1" customHeight="1">
      <c r="A374" s="857">
        <v>17</v>
      </c>
      <c r="B374" s="857" t="s">
        <v>931</v>
      </c>
      <c r="C374" s="898">
        <v>168</v>
      </c>
      <c r="D374" s="898" t="s">
        <v>1199</v>
      </c>
      <c r="E374" s="898" t="s">
        <v>1887</v>
      </c>
      <c r="F374" s="898">
        <v>37</v>
      </c>
      <c r="G374" s="898" t="s">
        <v>2215</v>
      </c>
      <c r="H374" s="708" t="s">
        <v>719</v>
      </c>
      <c r="I374" s="856">
        <v>727080</v>
      </c>
      <c r="J374" s="856">
        <v>0</v>
      </c>
      <c r="K374" s="856">
        <v>0</v>
      </c>
      <c r="L374" s="856">
        <v>0</v>
      </c>
      <c r="M374" s="856">
        <v>0</v>
      </c>
      <c r="N374" s="856">
        <v>0</v>
      </c>
      <c r="O374" s="856">
        <v>727080</v>
      </c>
      <c r="P374" s="856">
        <v>0</v>
      </c>
      <c r="Q374" s="856">
        <v>0</v>
      </c>
      <c r="R374" s="899">
        <v>0</v>
      </c>
      <c r="S374" s="899">
        <v>0</v>
      </c>
      <c r="T374" s="899">
        <v>4.8003485976865701</v>
      </c>
      <c r="U374" s="898"/>
      <c r="V374" s="856">
        <v>14401412.880000001</v>
      </c>
      <c r="W374" s="898"/>
      <c r="X374" s="899">
        <v>0</v>
      </c>
      <c r="Y374" s="898"/>
      <c r="Z374" s="898"/>
      <c r="AA374" s="898"/>
      <c r="AB374" s="899" t="s">
        <v>1954</v>
      </c>
      <c r="AC374" s="868"/>
      <c r="AD374" s="898"/>
    </row>
    <row r="375" spans="1:30" ht="15.75" hidden="1" customHeight="1">
      <c r="A375" s="857">
        <v>8</v>
      </c>
      <c r="B375" s="857" t="s">
        <v>919</v>
      </c>
      <c r="C375" s="898">
        <v>169</v>
      </c>
      <c r="D375" s="898" t="s">
        <v>1200</v>
      </c>
      <c r="E375" s="898" t="s">
        <v>1888</v>
      </c>
      <c r="F375" s="898">
        <v>37</v>
      </c>
      <c r="G375" s="898" t="s">
        <v>2215</v>
      </c>
      <c r="H375" s="708" t="s">
        <v>1201</v>
      </c>
      <c r="I375" s="856">
        <v>317647</v>
      </c>
      <c r="J375" s="856">
        <v>0</v>
      </c>
      <c r="K375" s="856">
        <v>0</v>
      </c>
      <c r="L375" s="856">
        <v>0</v>
      </c>
      <c r="M375" s="856">
        <v>0</v>
      </c>
      <c r="N375" s="856">
        <v>0</v>
      </c>
      <c r="O375" s="856">
        <v>317647</v>
      </c>
      <c r="P375" s="856">
        <v>0</v>
      </c>
      <c r="Q375" s="856">
        <v>0</v>
      </c>
      <c r="R375" s="899">
        <v>0</v>
      </c>
      <c r="S375" s="899">
        <v>0</v>
      </c>
      <c r="T375" s="899">
        <v>4.92498875916709</v>
      </c>
      <c r="U375" s="898"/>
      <c r="V375" s="856">
        <v>3176471.84</v>
      </c>
      <c r="W375" s="898"/>
      <c r="X375" s="899">
        <v>0</v>
      </c>
      <c r="Y375" s="898"/>
      <c r="Z375" s="898"/>
      <c r="AA375" s="898"/>
      <c r="AB375" s="899" t="s">
        <v>1954</v>
      </c>
      <c r="AC375" s="868"/>
      <c r="AD375" s="898"/>
    </row>
    <row r="376" spans="1:30" ht="15.75" hidden="1" customHeight="1">
      <c r="A376" s="857">
        <v>8</v>
      </c>
      <c r="B376" s="857" t="s">
        <v>1003</v>
      </c>
      <c r="C376" s="898">
        <v>170</v>
      </c>
      <c r="D376" s="898" t="s">
        <v>1358</v>
      </c>
      <c r="E376" s="898" t="s">
        <v>1845</v>
      </c>
      <c r="F376" s="898">
        <v>37</v>
      </c>
      <c r="G376" s="898" t="s">
        <v>2215</v>
      </c>
      <c r="H376" s="708" t="s">
        <v>1359</v>
      </c>
      <c r="I376" s="866">
        <v>370674</v>
      </c>
      <c r="J376" s="856">
        <v>0</v>
      </c>
      <c r="K376" s="856">
        <v>0</v>
      </c>
      <c r="L376" s="856">
        <v>0</v>
      </c>
      <c r="M376" s="856">
        <v>0</v>
      </c>
      <c r="N376" s="856">
        <v>0</v>
      </c>
      <c r="O376" s="856">
        <v>370674</v>
      </c>
      <c r="P376" s="856">
        <v>0</v>
      </c>
      <c r="Q376" s="856">
        <v>0</v>
      </c>
      <c r="R376" s="899">
        <v>0</v>
      </c>
      <c r="S376" s="869">
        <v>0</v>
      </c>
      <c r="T376" s="899">
        <v>4.9259003322259103</v>
      </c>
      <c r="U376" s="898"/>
      <c r="V376" s="856"/>
      <c r="W376" s="898"/>
      <c r="X376" s="899"/>
      <c r="Y376" s="898"/>
      <c r="Z376" s="898"/>
      <c r="AA376" s="898"/>
      <c r="AB376" s="899"/>
      <c r="AC376" s="868"/>
      <c r="AD376" s="898"/>
    </row>
    <row r="377" spans="1:30" ht="15.75" hidden="1" customHeight="1">
      <c r="A377" s="857">
        <v>8</v>
      </c>
      <c r="B377" s="857" t="s">
        <v>894</v>
      </c>
      <c r="C377" s="898">
        <v>171</v>
      </c>
      <c r="D377" s="907" t="s">
        <v>2280</v>
      </c>
      <c r="E377" s="898"/>
      <c r="F377" s="898">
        <v>37</v>
      </c>
      <c r="G377" s="898" t="s">
        <v>2215</v>
      </c>
      <c r="H377" s="857" t="s">
        <v>2281</v>
      </c>
      <c r="I377" s="856">
        <v>24600</v>
      </c>
      <c r="J377" s="856">
        <v>0</v>
      </c>
      <c r="K377" s="856">
        <v>0</v>
      </c>
      <c r="L377" s="856">
        <v>0</v>
      </c>
      <c r="M377" s="856">
        <v>0</v>
      </c>
      <c r="N377" s="856">
        <v>0</v>
      </c>
      <c r="O377" s="856">
        <v>24600</v>
      </c>
      <c r="P377" s="856">
        <v>0</v>
      </c>
      <c r="Q377" s="856">
        <v>0</v>
      </c>
      <c r="R377" s="899">
        <v>0</v>
      </c>
      <c r="S377" s="899">
        <v>0</v>
      </c>
      <c r="T377" s="899">
        <v>2.46</v>
      </c>
      <c r="U377" s="898"/>
      <c r="V377" s="856"/>
      <c r="W377" s="898"/>
      <c r="X377" s="899"/>
      <c r="Y377" s="898"/>
      <c r="Z377" s="898"/>
      <c r="AA377" s="898"/>
      <c r="AB377" s="899"/>
      <c r="AC377" s="868"/>
      <c r="AD377" s="898"/>
    </row>
    <row r="378" spans="1:30" ht="15.75" hidden="1" customHeight="1">
      <c r="A378" s="857">
        <v>8</v>
      </c>
      <c r="B378" s="857" t="s">
        <v>931</v>
      </c>
      <c r="C378" s="898">
        <v>172</v>
      </c>
      <c r="D378" s="898" t="s">
        <v>1218</v>
      </c>
      <c r="E378" s="898" t="s">
        <v>1751</v>
      </c>
      <c r="F378" s="898">
        <v>37</v>
      </c>
      <c r="G378" s="898" t="s">
        <v>2215</v>
      </c>
      <c r="H378" s="708" t="s">
        <v>729</v>
      </c>
      <c r="I378" s="856">
        <v>42005</v>
      </c>
      <c r="J378" s="856">
        <v>0</v>
      </c>
      <c r="K378" s="856">
        <v>0</v>
      </c>
      <c r="L378" s="856">
        <v>0</v>
      </c>
      <c r="M378" s="856">
        <v>0</v>
      </c>
      <c r="N378" s="856">
        <v>0</v>
      </c>
      <c r="O378" s="856">
        <v>42005</v>
      </c>
      <c r="P378" s="856">
        <v>0</v>
      </c>
      <c r="Q378" s="856">
        <v>0</v>
      </c>
      <c r="R378" s="899">
        <v>0</v>
      </c>
      <c r="S378" s="899">
        <v>0</v>
      </c>
      <c r="T378" s="899">
        <v>2.10025</v>
      </c>
      <c r="U378" s="898"/>
      <c r="V378" s="856"/>
      <c r="W378" s="898"/>
      <c r="X378" s="899"/>
      <c r="Y378" s="898"/>
      <c r="Z378" s="898"/>
      <c r="AA378" s="898"/>
      <c r="AB378" s="899"/>
      <c r="AC378" s="868"/>
      <c r="AD378" s="898"/>
    </row>
    <row r="379" spans="1:30" ht="15.75" hidden="1" customHeight="1">
      <c r="A379" s="857">
        <v>12</v>
      </c>
      <c r="B379" s="857" t="s">
        <v>931</v>
      </c>
      <c r="C379" s="898">
        <v>173</v>
      </c>
      <c r="D379" s="898" t="s">
        <v>1219</v>
      </c>
      <c r="E379" s="898" t="s">
        <v>1890</v>
      </c>
      <c r="F379" s="898">
        <v>37</v>
      </c>
      <c r="G379" s="898" t="s">
        <v>2215</v>
      </c>
      <c r="H379" s="708" t="s">
        <v>1220</v>
      </c>
      <c r="I379" s="856">
        <v>45835</v>
      </c>
      <c r="J379" s="856">
        <v>0</v>
      </c>
      <c r="K379" s="856">
        <v>0</v>
      </c>
      <c r="L379" s="856">
        <v>0</v>
      </c>
      <c r="M379" s="856">
        <v>0</v>
      </c>
      <c r="N379" s="856">
        <v>0</v>
      </c>
      <c r="O379" s="856">
        <v>45835</v>
      </c>
      <c r="P379" s="856">
        <v>0</v>
      </c>
      <c r="Q379" s="856">
        <v>0</v>
      </c>
      <c r="R379" s="899">
        <v>0</v>
      </c>
      <c r="S379" s="899">
        <v>0</v>
      </c>
      <c r="T379" s="899">
        <v>9.1669999999999998</v>
      </c>
      <c r="U379" s="898"/>
      <c r="V379" s="856">
        <v>448959.58</v>
      </c>
      <c r="W379" s="898"/>
      <c r="X379" s="899">
        <v>0</v>
      </c>
      <c r="Y379" s="898"/>
      <c r="Z379" s="898"/>
      <c r="AA379" s="898"/>
      <c r="AB379" s="899" t="s">
        <v>1954</v>
      </c>
      <c r="AC379" s="868"/>
      <c r="AD379" s="898"/>
    </row>
    <row r="380" spans="1:30" ht="15.75" hidden="1" customHeight="1">
      <c r="A380" s="857">
        <v>12</v>
      </c>
      <c r="B380" s="857" t="s">
        <v>889</v>
      </c>
      <c r="C380" s="898">
        <v>174</v>
      </c>
      <c r="D380" s="898" t="s">
        <v>1221</v>
      </c>
      <c r="E380" s="898" t="s">
        <v>1891</v>
      </c>
      <c r="F380" s="898">
        <v>37</v>
      </c>
      <c r="G380" s="898" t="s">
        <v>2215</v>
      </c>
      <c r="H380" s="708" t="s">
        <v>1222</v>
      </c>
      <c r="I380" s="856">
        <v>49259</v>
      </c>
      <c r="J380" s="856">
        <v>0</v>
      </c>
      <c r="K380" s="856">
        <v>0</v>
      </c>
      <c r="L380" s="856">
        <v>0</v>
      </c>
      <c r="M380" s="856">
        <v>0</v>
      </c>
      <c r="N380" s="856">
        <v>0</v>
      </c>
      <c r="O380" s="856">
        <v>49259</v>
      </c>
      <c r="P380" s="856">
        <v>0</v>
      </c>
      <c r="Q380" s="856">
        <v>0</v>
      </c>
      <c r="R380" s="899">
        <v>0</v>
      </c>
      <c r="S380" s="899">
        <v>0</v>
      </c>
      <c r="T380" s="899">
        <v>0.98517999999999994</v>
      </c>
      <c r="U380" s="898"/>
      <c r="V380" s="856">
        <v>492590.81</v>
      </c>
      <c r="W380" s="898"/>
      <c r="X380" s="899">
        <v>0</v>
      </c>
      <c r="Y380" s="898"/>
      <c r="Z380" s="898"/>
      <c r="AA380" s="898"/>
      <c r="AB380" s="899" t="s">
        <v>1954</v>
      </c>
      <c r="AC380" s="868"/>
      <c r="AD380" s="898"/>
    </row>
    <row r="381" spans="1:30" ht="15.75" hidden="1" customHeight="1">
      <c r="A381" s="857">
        <v>14</v>
      </c>
      <c r="B381" s="857" t="s">
        <v>931</v>
      </c>
      <c r="C381" s="898">
        <v>175</v>
      </c>
      <c r="D381" s="898" t="s">
        <v>1093</v>
      </c>
      <c r="E381" s="898" t="s">
        <v>1893</v>
      </c>
      <c r="F381" s="898">
        <v>37</v>
      </c>
      <c r="G381" s="898" t="s">
        <v>2215</v>
      </c>
      <c r="H381" s="708" t="s">
        <v>1094</v>
      </c>
      <c r="I381" s="856">
        <v>59110</v>
      </c>
      <c r="J381" s="856">
        <v>0</v>
      </c>
      <c r="K381" s="856">
        <v>0</v>
      </c>
      <c r="L381" s="856">
        <v>0</v>
      </c>
      <c r="M381" s="856">
        <v>0</v>
      </c>
      <c r="N381" s="856">
        <v>0</v>
      </c>
      <c r="O381" s="856">
        <v>59110</v>
      </c>
      <c r="P381" s="856">
        <v>0</v>
      </c>
      <c r="Q381" s="856">
        <v>0</v>
      </c>
      <c r="R381" s="899">
        <v>0</v>
      </c>
      <c r="S381" s="899">
        <v>0</v>
      </c>
      <c r="T381" s="899">
        <v>0</v>
      </c>
      <c r="U381" s="898"/>
      <c r="V381" s="856">
        <v>591108.97</v>
      </c>
      <c r="W381" s="898"/>
      <c r="X381" s="899">
        <v>0</v>
      </c>
      <c r="Y381" s="898"/>
      <c r="Z381" s="898"/>
      <c r="AA381" s="898"/>
      <c r="AB381" s="899" t="s">
        <v>1954</v>
      </c>
      <c r="AC381" s="868"/>
      <c r="AD381" s="898"/>
    </row>
    <row r="382" spans="1:30" ht="15.75" hidden="1" customHeight="1">
      <c r="A382" s="857">
        <v>17</v>
      </c>
      <c r="B382" s="857" t="s">
        <v>931</v>
      </c>
      <c r="C382" s="898">
        <v>176</v>
      </c>
      <c r="D382" s="898" t="s">
        <v>1226</v>
      </c>
      <c r="E382" s="898" t="s">
        <v>1894</v>
      </c>
      <c r="F382" s="898">
        <v>37</v>
      </c>
      <c r="G382" s="898" t="s">
        <v>2215</v>
      </c>
      <c r="H382" s="708" t="s">
        <v>1227</v>
      </c>
      <c r="I382" s="856">
        <v>165017</v>
      </c>
      <c r="J382" s="856">
        <v>0</v>
      </c>
      <c r="K382" s="856">
        <v>0</v>
      </c>
      <c r="L382" s="856">
        <v>0</v>
      </c>
      <c r="M382" s="856">
        <v>0</v>
      </c>
      <c r="N382" s="856">
        <v>0</v>
      </c>
      <c r="O382" s="856">
        <v>165017</v>
      </c>
      <c r="P382" s="856">
        <v>0</v>
      </c>
      <c r="Q382" s="856">
        <v>0</v>
      </c>
      <c r="R382" s="899">
        <v>0</v>
      </c>
      <c r="S382" s="899">
        <v>0</v>
      </c>
      <c r="T382" s="899">
        <v>5.0005151515151498</v>
      </c>
      <c r="U382" s="898"/>
      <c r="V382" s="856">
        <v>825089.61</v>
      </c>
      <c r="W382" s="898"/>
      <c r="X382" s="899">
        <v>0</v>
      </c>
      <c r="Y382" s="898"/>
      <c r="Z382" s="898"/>
      <c r="AA382" s="898"/>
      <c r="AB382" s="899" t="s">
        <v>1954</v>
      </c>
      <c r="AC382" s="868"/>
      <c r="AD382" s="898"/>
    </row>
    <row r="383" spans="1:30" ht="15.75" hidden="1" customHeight="1">
      <c r="A383" s="857">
        <v>17</v>
      </c>
      <c r="B383" s="857" t="s">
        <v>931</v>
      </c>
      <c r="C383" s="898">
        <v>177</v>
      </c>
      <c r="D383" s="898" t="s">
        <v>1896</v>
      </c>
      <c r="E383" s="898" t="s">
        <v>1897</v>
      </c>
      <c r="F383" s="898">
        <v>37</v>
      </c>
      <c r="G383" s="898" t="s">
        <v>2215</v>
      </c>
      <c r="H383" s="708" t="s">
        <v>1228</v>
      </c>
      <c r="I383" s="856">
        <v>113022</v>
      </c>
      <c r="J383" s="856">
        <v>0</v>
      </c>
      <c r="K383" s="856">
        <v>0</v>
      </c>
      <c r="L383" s="856">
        <v>0</v>
      </c>
      <c r="M383" s="856">
        <v>0</v>
      </c>
      <c r="N383" s="856">
        <v>0</v>
      </c>
      <c r="O383" s="856">
        <v>113022</v>
      </c>
      <c r="P383" s="856">
        <v>0</v>
      </c>
      <c r="Q383" s="856">
        <v>0</v>
      </c>
      <c r="R383" s="899">
        <v>0</v>
      </c>
      <c r="S383" s="899">
        <v>0</v>
      </c>
      <c r="T383" s="899">
        <v>0</v>
      </c>
      <c r="U383" s="898"/>
      <c r="V383" s="856">
        <v>1061799.19</v>
      </c>
      <c r="W383" s="898"/>
      <c r="X383" s="899">
        <v>0</v>
      </c>
      <c r="Y383" s="898"/>
      <c r="Z383" s="898"/>
      <c r="AA383" s="898"/>
      <c r="AB383" s="899" t="s">
        <v>1954</v>
      </c>
      <c r="AC383" s="868"/>
      <c r="AD383" s="898"/>
    </row>
    <row r="384" spans="1:30" ht="15.75" hidden="1" customHeight="1">
      <c r="A384" s="857">
        <v>30</v>
      </c>
      <c r="B384" s="857" t="s">
        <v>1003</v>
      </c>
      <c r="C384" s="898">
        <v>178</v>
      </c>
      <c r="D384" s="907" t="s">
        <v>2282</v>
      </c>
      <c r="E384" s="898"/>
      <c r="F384" s="898">
        <v>37</v>
      </c>
      <c r="G384" s="898" t="s">
        <v>2215</v>
      </c>
      <c r="H384" s="857" t="s">
        <v>2283</v>
      </c>
      <c r="I384" s="856">
        <v>158350</v>
      </c>
      <c r="J384" s="856">
        <v>0</v>
      </c>
      <c r="K384" s="856">
        <v>0</v>
      </c>
      <c r="L384" s="856">
        <v>0</v>
      </c>
      <c r="M384" s="856">
        <v>0</v>
      </c>
      <c r="N384" s="856">
        <v>0</v>
      </c>
      <c r="O384" s="856">
        <v>158350</v>
      </c>
      <c r="P384" s="856">
        <v>0</v>
      </c>
      <c r="Q384" s="856">
        <v>0</v>
      </c>
      <c r="R384" s="899">
        <v>0</v>
      </c>
      <c r="S384" s="899">
        <v>0</v>
      </c>
      <c r="T384" s="899">
        <v>10.556666666666651</v>
      </c>
      <c r="U384" s="898"/>
      <c r="V384" s="856"/>
      <c r="W384" s="898"/>
      <c r="X384" s="899"/>
      <c r="Y384" s="898"/>
      <c r="Z384" s="898"/>
      <c r="AA384" s="898"/>
      <c r="AB384" s="899"/>
      <c r="AC384" s="868"/>
      <c r="AD384" s="898"/>
    </row>
    <row r="385" spans="1:30" ht="15.75" hidden="1" customHeight="1">
      <c r="A385" s="857">
        <v>17</v>
      </c>
      <c r="B385" s="857" t="s">
        <v>1012</v>
      </c>
      <c r="C385" s="898">
        <v>179</v>
      </c>
      <c r="D385" s="898" t="s">
        <v>1231</v>
      </c>
      <c r="E385" s="898" t="s">
        <v>1756</v>
      </c>
      <c r="F385" s="898">
        <v>37</v>
      </c>
      <c r="G385" s="898" t="s">
        <v>2215</v>
      </c>
      <c r="H385" s="708" t="s">
        <v>1232</v>
      </c>
      <c r="I385" s="856">
        <v>58248</v>
      </c>
      <c r="J385" s="856">
        <v>0</v>
      </c>
      <c r="K385" s="856">
        <v>0</v>
      </c>
      <c r="L385" s="856">
        <v>0</v>
      </c>
      <c r="M385" s="856">
        <v>0</v>
      </c>
      <c r="N385" s="856">
        <v>0</v>
      </c>
      <c r="O385" s="856">
        <v>58248</v>
      </c>
      <c r="P385" s="856">
        <v>0</v>
      </c>
      <c r="Q385" s="856">
        <v>0</v>
      </c>
      <c r="R385" s="899">
        <v>0</v>
      </c>
      <c r="S385" s="899">
        <v>0</v>
      </c>
      <c r="T385" s="899">
        <v>0.61572938689217704</v>
      </c>
      <c r="U385" s="898"/>
      <c r="V385" s="856"/>
      <c r="W385" s="898"/>
      <c r="X385" s="899"/>
      <c r="Y385" s="898"/>
      <c r="Z385" s="898"/>
      <c r="AA385" s="898"/>
      <c r="AB385" s="899"/>
      <c r="AC385" s="868"/>
      <c r="AD385" s="898"/>
    </row>
    <row r="386" spans="1:30" ht="15.75" hidden="1" customHeight="1">
      <c r="A386" s="857">
        <v>31</v>
      </c>
      <c r="B386" s="857" t="s">
        <v>1012</v>
      </c>
      <c r="C386" s="898">
        <v>180</v>
      </c>
      <c r="D386" s="898" t="s">
        <v>1095</v>
      </c>
      <c r="E386" s="898" t="s">
        <v>1898</v>
      </c>
      <c r="F386" s="898">
        <v>37</v>
      </c>
      <c r="G386" s="898" t="s">
        <v>2215</v>
      </c>
      <c r="H386" s="708" t="s">
        <v>1096</v>
      </c>
      <c r="I386" s="856">
        <v>98518</v>
      </c>
      <c r="J386" s="856">
        <v>0</v>
      </c>
      <c r="K386" s="856">
        <v>0</v>
      </c>
      <c r="L386" s="856">
        <v>0</v>
      </c>
      <c r="M386" s="856">
        <v>0</v>
      </c>
      <c r="N386" s="856">
        <v>0</v>
      </c>
      <c r="O386" s="856">
        <v>98518</v>
      </c>
      <c r="P386" s="856">
        <v>0</v>
      </c>
      <c r="Q386" s="856">
        <v>0</v>
      </c>
      <c r="R386" s="899">
        <v>0</v>
      </c>
      <c r="S386" s="899">
        <v>0</v>
      </c>
      <c r="T386" s="899">
        <v>3.28393333333333</v>
      </c>
      <c r="U386" s="898"/>
      <c r="V386" s="856">
        <v>2093303.07</v>
      </c>
      <c r="W386" s="898"/>
      <c r="X386" s="899">
        <v>0</v>
      </c>
      <c r="Y386" s="898"/>
      <c r="Z386" s="898"/>
      <c r="AA386" s="898"/>
      <c r="AB386" s="899" t="s">
        <v>1954</v>
      </c>
      <c r="AC386" s="868"/>
      <c r="AD386" s="898"/>
    </row>
    <row r="387" spans="1:30" ht="15.75" hidden="1" customHeight="1">
      <c r="A387" s="857">
        <v>17</v>
      </c>
      <c r="B387" s="857" t="s">
        <v>1089</v>
      </c>
      <c r="C387" s="898">
        <v>181</v>
      </c>
      <c r="D387" s="907" t="s">
        <v>2284</v>
      </c>
      <c r="E387" s="898"/>
      <c r="F387" s="898">
        <v>37</v>
      </c>
      <c r="G387" s="898" t="s">
        <v>2215</v>
      </c>
      <c r="H387" s="857" t="s">
        <v>2285</v>
      </c>
      <c r="I387" s="856">
        <v>3300</v>
      </c>
      <c r="J387" s="856">
        <v>0</v>
      </c>
      <c r="K387" s="856">
        <v>0</v>
      </c>
      <c r="L387" s="856">
        <v>0</v>
      </c>
      <c r="M387" s="856">
        <v>0</v>
      </c>
      <c r="N387" s="856">
        <v>0</v>
      </c>
      <c r="O387" s="856">
        <v>3300</v>
      </c>
      <c r="P387" s="856">
        <v>0</v>
      </c>
      <c r="Q387" s="856">
        <v>0</v>
      </c>
      <c r="R387" s="899">
        <v>0</v>
      </c>
      <c r="S387" s="899">
        <v>0</v>
      </c>
      <c r="T387" s="899">
        <v>1.6500000000000001E-2</v>
      </c>
      <c r="U387" s="898"/>
      <c r="V387" s="856"/>
      <c r="W387" s="898"/>
      <c r="X387" s="899"/>
      <c r="Y387" s="898"/>
      <c r="Z387" s="898"/>
      <c r="AA387" s="898"/>
      <c r="AB387" s="899"/>
      <c r="AC387" s="868"/>
      <c r="AD387" s="898"/>
    </row>
    <row r="388" spans="1:30" ht="15.75" hidden="1" customHeight="1">
      <c r="A388" s="857">
        <v>17</v>
      </c>
      <c r="B388" s="857" t="s">
        <v>931</v>
      </c>
      <c r="C388" s="898">
        <v>182</v>
      </c>
      <c r="D388" s="898" t="s">
        <v>1345</v>
      </c>
      <c r="E388" s="898" t="s">
        <v>1899</v>
      </c>
      <c r="F388" s="898">
        <v>37</v>
      </c>
      <c r="G388" s="898" t="s">
        <v>2215</v>
      </c>
      <c r="H388" s="708" t="s">
        <v>822</v>
      </c>
      <c r="I388" s="856">
        <v>147</v>
      </c>
      <c r="J388" s="856">
        <v>0</v>
      </c>
      <c r="K388" s="856">
        <v>0</v>
      </c>
      <c r="L388" s="856">
        <v>0</v>
      </c>
      <c r="M388" s="856">
        <v>0</v>
      </c>
      <c r="N388" s="856">
        <v>0</v>
      </c>
      <c r="O388" s="856">
        <v>147</v>
      </c>
      <c r="P388" s="856">
        <v>0</v>
      </c>
      <c r="Q388" s="856">
        <v>0</v>
      </c>
      <c r="R388" s="899">
        <v>0</v>
      </c>
      <c r="S388" s="899">
        <v>0</v>
      </c>
      <c r="T388" s="899">
        <v>2.9399999999999999E-4</v>
      </c>
      <c r="U388" s="898"/>
      <c r="V388" s="856">
        <v>12540.87</v>
      </c>
      <c r="W388" s="898"/>
      <c r="X388" s="899">
        <v>0</v>
      </c>
      <c r="Y388" s="898"/>
      <c r="Z388" s="898"/>
      <c r="AA388" s="898"/>
      <c r="AB388" s="899" t="s">
        <v>1954</v>
      </c>
      <c r="AC388" s="868"/>
      <c r="AD388" s="898"/>
    </row>
    <row r="389" spans="1:30" ht="15.75" hidden="1" customHeight="1">
      <c r="A389" s="857">
        <v>17</v>
      </c>
      <c r="B389" s="857" t="s">
        <v>931</v>
      </c>
      <c r="C389" s="898">
        <v>183</v>
      </c>
      <c r="D389" s="898" t="s">
        <v>1237</v>
      </c>
      <c r="E389" s="898" t="s">
        <v>1900</v>
      </c>
      <c r="F389" s="898">
        <v>37</v>
      </c>
      <c r="G389" s="898" t="s">
        <v>2215</v>
      </c>
      <c r="H389" s="708" t="s">
        <v>1238</v>
      </c>
      <c r="I389" s="856">
        <v>4</v>
      </c>
      <c r="J389" s="856">
        <v>0</v>
      </c>
      <c r="K389" s="856">
        <v>0</v>
      </c>
      <c r="L389" s="856">
        <v>0</v>
      </c>
      <c r="M389" s="856">
        <v>0</v>
      </c>
      <c r="N389" s="856">
        <v>0</v>
      </c>
      <c r="O389" s="856">
        <v>4</v>
      </c>
      <c r="P389" s="856">
        <v>0</v>
      </c>
      <c r="Q389" s="856">
        <v>0</v>
      </c>
      <c r="R389" s="899">
        <v>0</v>
      </c>
      <c r="S389" s="899">
        <v>0</v>
      </c>
      <c r="T389" s="899">
        <v>3.2361935891004903E-5</v>
      </c>
      <c r="U389" s="898"/>
      <c r="V389" s="856">
        <v>49.46</v>
      </c>
      <c r="W389" s="898"/>
      <c r="X389" s="899">
        <v>0</v>
      </c>
      <c r="Y389" s="898"/>
      <c r="Z389" s="898"/>
      <c r="AA389" s="898"/>
      <c r="AB389" s="899" t="s">
        <v>1954</v>
      </c>
      <c r="AC389" s="868"/>
      <c r="AD389" s="898"/>
    </row>
    <row r="390" spans="1:30" ht="15.75" hidden="1" customHeight="1">
      <c r="A390" s="857">
        <v>17</v>
      </c>
      <c r="B390" s="857" t="s">
        <v>931</v>
      </c>
      <c r="C390" s="898">
        <v>184</v>
      </c>
      <c r="D390" s="898" t="s">
        <v>1367</v>
      </c>
      <c r="E390" s="898" t="s">
        <v>1901</v>
      </c>
      <c r="F390" s="898">
        <v>37</v>
      </c>
      <c r="G390" s="898" t="s">
        <v>2215</v>
      </c>
      <c r="H390" s="708" t="s">
        <v>1368</v>
      </c>
      <c r="I390" s="856">
        <v>1970</v>
      </c>
      <c r="J390" s="856">
        <v>0</v>
      </c>
      <c r="K390" s="856">
        <v>0</v>
      </c>
      <c r="L390" s="856">
        <v>0</v>
      </c>
      <c r="M390" s="856">
        <v>0</v>
      </c>
      <c r="N390" s="856">
        <v>0</v>
      </c>
      <c r="O390" s="856">
        <v>1970</v>
      </c>
      <c r="P390" s="856">
        <v>0</v>
      </c>
      <c r="Q390" s="856">
        <v>0</v>
      </c>
      <c r="R390" s="899">
        <v>0</v>
      </c>
      <c r="S390" s="899">
        <v>0</v>
      </c>
      <c r="T390" s="899">
        <v>3.9399999999999998E-2</v>
      </c>
      <c r="U390" s="898"/>
      <c r="V390" s="856">
        <v>207735.4</v>
      </c>
      <c r="W390" s="898"/>
      <c r="X390" s="899">
        <v>0</v>
      </c>
      <c r="Y390" s="898"/>
      <c r="Z390" s="898"/>
      <c r="AA390" s="898"/>
      <c r="AB390" s="899" t="s">
        <v>1954</v>
      </c>
      <c r="AC390" s="868"/>
      <c r="AD390" s="898"/>
    </row>
    <row r="391" spans="1:30" ht="15.75" hidden="1" customHeight="1">
      <c r="A391" s="857">
        <v>17</v>
      </c>
      <c r="B391" s="857" t="s">
        <v>931</v>
      </c>
      <c r="C391" s="898">
        <v>185</v>
      </c>
      <c r="D391" s="898" t="s">
        <v>1390</v>
      </c>
      <c r="E391" s="898" t="s">
        <v>1902</v>
      </c>
      <c r="F391" s="898">
        <v>37</v>
      </c>
      <c r="G391" s="898" t="s">
        <v>2215</v>
      </c>
      <c r="H391" s="708" t="s">
        <v>839</v>
      </c>
      <c r="I391" s="856">
        <v>35227</v>
      </c>
      <c r="J391" s="856">
        <v>0</v>
      </c>
      <c r="K391" s="856">
        <v>0</v>
      </c>
      <c r="L391" s="856">
        <v>0</v>
      </c>
      <c r="M391" s="856">
        <v>0</v>
      </c>
      <c r="N391" s="856">
        <v>0</v>
      </c>
      <c r="O391" s="856">
        <v>35227</v>
      </c>
      <c r="P391" s="856">
        <v>0</v>
      </c>
      <c r="Q391" s="856">
        <v>0</v>
      </c>
      <c r="R391" s="899">
        <v>0</v>
      </c>
      <c r="S391" s="899">
        <v>0</v>
      </c>
      <c r="T391" s="899">
        <v>0.35227000000000003</v>
      </c>
      <c r="U391" s="898"/>
      <c r="V391" s="856">
        <v>92017784.420000002</v>
      </c>
      <c r="W391" s="898"/>
      <c r="X391" s="899">
        <v>0</v>
      </c>
      <c r="Y391" s="898"/>
      <c r="Z391" s="898"/>
      <c r="AA391" s="898"/>
      <c r="AB391" s="899" t="s">
        <v>1954</v>
      </c>
      <c r="AC391" s="868"/>
      <c r="AD391" s="898"/>
    </row>
    <row r="392" spans="1:30" ht="15.75" hidden="1" customHeight="1">
      <c r="A392" s="857">
        <v>17</v>
      </c>
      <c r="B392" s="857" t="s">
        <v>931</v>
      </c>
      <c r="C392" s="898">
        <v>186</v>
      </c>
      <c r="D392" s="898" t="s">
        <v>1370</v>
      </c>
      <c r="E392" s="898" t="s">
        <v>1905</v>
      </c>
      <c r="F392" s="898">
        <v>37</v>
      </c>
      <c r="G392" s="898" t="s">
        <v>2215</v>
      </c>
      <c r="H392" s="708" t="s">
        <v>1371</v>
      </c>
      <c r="I392" s="856">
        <v>139990</v>
      </c>
      <c r="J392" s="856">
        <v>0</v>
      </c>
      <c r="K392" s="856">
        <v>0</v>
      </c>
      <c r="L392" s="856">
        <v>0</v>
      </c>
      <c r="M392" s="856">
        <v>0</v>
      </c>
      <c r="N392" s="856">
        <v>0</v>
      </c>
      <c r="O392" s="856">
        <v>139990</v>
      </c>
      <c r="P392" s="856">
        <v>0</v>
      </c>
      <c r="Q392" s="856">
        <v>0</v>
      </c>
      <c r="R392" s="899">
        <v>0</v>
      </c>
      <c r="S392" s="899">
        <v>0</v>
      </c>
      <c r="T392" s="899">
        <v>0.70815396366910599</v>
      </c>
      <c r="U392" s="898"/>
      <c r="V392" s="856">
        <v>1285848.21</v>
      </c>
      <c r="W392" s="898"/>
      <c r="X392" s="899">
        <v>0</v>
      </c>
      <c r="Y392" s="898"/>
      <c r="Z392" s="898"/>
      <c r="AA392" s="898"/>
      <c r="AB392" s="899" t="s">
        <v>1954</v>
      </c>
      <c r="AC392" s="868"/>
      <c r="AD392" s="898"/>
    </row>
    <row r="393" spans="1:30" ht="15.75" hidden="1" customHeight="1">
      <c r="A393" s="857">
        <v>17</v>
      </c>
      <c r="B393" s="857" t="s">
        <v>1089</v>
      </c>
      <c r="C393" s="898">
        <v>187</v>
      </c>
      <c r="D393" s="898" t="s">
        <v>1240</v>
      </c>
      <c r="E393" s="898" t="s">
        <v>1906</v>
      </c>
      <c r="F393" s="898">
        <v>37</v>
      </c>
      <c r="G393" s="898" t="s">
        <v>2215</v>
      </c>
      <c r="H393" s="708" t="s">
        <v>738</v>
      </c>
      <c r="I393" s="856">
        <v>163151</v>
      </c>
      <c r="J393" s="856">
        <v>0</v>
      </c>
      <c r="K393" s="856">
        <v>0</v>
      </c>
      <c r="L393" s="856">
        <v>0</v>
      </c>
      <c r="M393" s="856">
        <v>0</v>
      </c>
      <c r="N393" s="856">
        <v>0</v>
      </c>
      <c r="O393" s="856">
        <v>163151</v>
      </c>
      <c r="P393" s="856">
        <v>0</v>
      </c>
      <c r="Q393" s="856">
        <v>0</v>
      </c>
      <c r="R393" s="899">
        <v>0</v>
      </c>
      <c r="S393" s="899">
        <v>0</v>
      </c>
      <c r="T393" s="899">
        <v>2.4629540170888502</v>
      </c>
      <c r="U393" s="898"/>
      <c r="V393" s="856">
        <v>1631510.02</v>
      </c>
      <c r="W393" s="898"/>
      <c r="X393" s="899">
        <v>0</v>
      </c>
      <c r="Y393" s="898"/>
      <c r="Z393" s="898"/>
      <c r="AA393" s="898"/>
      <c r="AB393" s="899" t="s">
        <v>1954</v>
      </c>
      <c r="AC393" s="868"/>
      <c r="AD393" s="898"/>
    </row>
    <row r="394" spans="1:30" ht="15.75" hidden="1" customHeight="1">
      <c r="A394" s="857">
        <v>17</v>
      </c>
      <c r="B394" s="857" t="s">
        <v>1003</v>
      </c>
      <c r="C394" s="898">
        <v>188</v>
      </c>
      <c r="D394" s="898" t="s">
        <v>1243</v>
      </c>
      <c r="E394" s="898" t="s">
        <v>1907</v>
      </c>
      <c r="F394" s="898">
        <v>37</v>
      </c>
      <c r="G394" s="898" t="s">
        <v>2215</v>
      </c>
      <c r="H394" s="708" t="s">
        <v>739</v>
      </c>
      <c r="I394" s="856">
        <v>37436</v>
      </c>
      <c r="J394" s="856">
        <v>0</v>
      </c>
      <c r="K394" s="856">
        <v>0</v>
      </c>
      <c r="L394" s="856">
        <v>0</v>
      </c>
      <c r="M394" s="856">
        <v>0</v>
      </c>
      <c r="N394" s="856">
        <v>0</v>
      </c>
      <c r="O394" s="856">
        <v>37436</v>
      </c>
      <c r="P394" s="856">
        <v>0</v>
      </c>
      <c r="Q394" s="856">
        <v>0</v>
      </c>
      <c r="R394" s="899">
        <v>0</v>
      </c>
      <c r="S394" s="899">
        <v>0</v>
      </c>
      <c r="T394" s="899">
        <v>1.4974400000000001</v>
      </c>
      <c r="U394" s="898"/>
      <c r="V394" s="856">
        <v>349728.15</v>
      </c>
      <c r="W394" s="898"/>
      <c r="X394" s="899">
        <v>0</v>
      </c>
      <c r="Y394" s="898"/>
      <c r="Z394" s="898"/>
      <c r="AA394" s="898"/>
      <c r="AB394" s="899" t="s">
        <v>1954</v>
      </c>
      <c r="AC394" s="868"/>
      <c r="AD394" s="898"/>
    </row>
    <row r="395" spans="1:30" ht="15.75" hidden="1" customHeight="1">
      <c r="A395" s="857">
        <v>17</v>
      </c>
      <c r="B395" s="857" t="s">
        <v>1003</v>
      </c>
      <c r="C395" s="898">
        <v>189</v>
      </c>
      <c r="D395" s="898" t="s">
        <v>1061</v>
      </c>
      <c r="E395" s="898" t="s">
        <v>1908</v>
      </c>
      <c r="F395" s="898">
        <v>37</v>
      </c>
      <c r="G395" s="898" t="s">
        <v>2215</v>
      </c>
      <c r="H395" s="708" t="s">
        <v>1062</v>
      </c>
      <c r="I395" s="856">
        <v>156102</v>
      </c>
      <c r="J395" s="856">
        <v>0</v>
      </c>
      <c r="K395" s="856">
        <v>0</v>
      </c>
      <c r="L395" s="856">
        <v>0</v>
      </c>
      <c r="M395" s="856">
        <v>0</v>
      </c>
      <c r="N395" s="856">
        <v>0</v>
      </c>
      <c r="O395" s="856">
        <v>156102</v>
      </c>
      <c r="P395" s="856">
        <v>0</v>
      </c>
      <c r="Q395" s="856">
        <v>0</v>
      </c>
      <c r="R395" s="899">
        <v>0</v>
      </c>
      <c r="S395" s="899">
        <v>0</v>
      </c>
      <c r="T395" s="899">
        <v>7.8051000000000004</v>
      </c>
      <c r="U395" s="898"/>
      <c r="V395" s="856">
        <v>2295979.0699999998</v>
      </c>
      <c r="W395" s="898"/>
      <c r="X395" s="899">
        <v>0</v>
      </c>
      <c r="Y395" s="898"/>
      <c r="Z395" s="898"/>
      <c r="AA395" s="898"/>
      <c r="AB395" s="899" t="s">
        <v>1954</v>
      </c>
      <c r="AC395" s="868"/>
      <c r="AD395" s="898"/>
    </row>
    <row r="396" spans="1:30" ht="15.75" hidden="1" customHeight="1">
      <c r="A396" s="857">
        <v>17</v>
      </c>
      <c r="B396" s="857" t="s">
        <v>931</v>
      </c>
      <c r="C396" s="898">
        <v>190</v>
      </c>
      <c r="D396" s="898" t="s">
        <v>1247</v>
      </c>
      <c r="E396" s="898" t="s">
        <v>1909</v>
      </c>
      <c r="F396" s="898">
        <v>37</v>
      </c>
      <c r="G396" s="898" t="s">
        <v>2215</v>
      </c>
      <c r="H396" s="708" t="s">
        <v>741</v>
      </c>
      <c r="I396" s="856">
        <v>19223</v>
      </c>
      <c r="J396" s="856">
        <v>0</v>
      </c>
      <c r="K396" s="856">
        <v>0</v>
      </c>
      <c r="L396" s="856">
        <v>0</v>
      </c>
      <c r="M396" s="856">
        <v>0</v>
      </c>
      <c r="N396" s="856">
        <v>0</v>
      </c>
      <c r="O396" s="856">
        <v>19223</v>
      </c>
      <c r="P396" s="856">
        <v>0</v>
      </c>
      <c r="Q396" s="856">
        <v>0</v>
      </c>
      <c r="R396" s="899">
        <v>0</v>
      </c>
      <c r="S396" s="899">
        <v>0</v>
      </c>
      <c r="T396" s="899">
        <v>1.97158974358974</v>
      </c>
      <c r="U396" s="898"/>
      <c r="V396" s="856">
        <v>216189.73</v>
      </c>
      <c r="W396" s="898"/>
      <c r="X396" s="899">
        <v>0</v>
      </c>
      <c r="Y396" s="898"/>
      <c r="Z396" s="898"/>
      <c r="AA396" s="898"/>
      <c r="AB396" s="899" t="s">
        <v>1954</v>
      </c>
      <c r="AC396" s="868"/>
      <c r="AD396" s="898"/>
    </row>
    <row r="397" spans="1:30" ht="15.75" hidden="1" customHeight="1">
      <c r="A397" s="857">
        <v>17</v>
      </c>
      <c r="B397" s="857" t="s">
        <v>931</v>
      </c>
      <c r="C397" s="898">
        <v>191</v>
      </c>
      <c r="D397" s="898" t="s">
        <v>1249</v>
      </c>
      <c r="E397" s="898" t="s">
        <v>1910</v>
      </c>
      <c r="F397" s="898">
        <v>37</v>
      </c>
      <c r="G397" s="898" t="s">
        <v>2215</v>
      </c>
      <c r="H397" s="708" t="s">
        <v>1250</v>
      </c>
      <c r="I397" s="856">
        <v>62553</v>
      </c>
      <c r="J397" s="856">
        <v>0</v>
      </c>
      <c r="K397" s="856">
        <v>0</v>
      </c>
      <c r="L397" s="856">
        <v>0</v>
      </c>
      <c r="M397" s="856">
        <v>0</v>
      </c>
      <c r="N397" s="856">
        <v>0</v>
      </c>
      <c r="O397" s="856">
        <v>62553</v>
      </c>
      <c r="P397" s="856">
        <v>0</v>
      </c>
      <c r="Q397" s="856">
        <v>0</v>
      </c>
      <c r="R397" s="899">
        <v>0</v>
      </c>
      <c r="S397" s="899">
        <v>0</v>
      </c>
      <c r="T397" s="899">
        <v>5.5716576111160503</v>
      </c>
      <c r="U397" s="898"/>
      <c r="V397" s="856">
        <v>569695.56000000006</v>
      </c>
      <c r="W397" s="898"/>
      <c r="X397" s="899">
        <v>0</v>
      </c>
      <c r="Y397" s="898"/>
      <c r="Z397" s="898"/>
      <c r="AA397" s="898"/>
      <c r="AB397" s="899" t="s">
        <v>1954</v>
      </c>
      <c r="AC397" s="868"/>
      <c r="AD397" s="898"/>
    </row>
    <row r="398" spans="1:30" ht="15.75" hidden="1" customHeight="1">
      <c r="A398" s="857">
        <v>17</v>
      </c>
      <c r="B398" s="857" t="s">
        <v>1012</v>
      </c>
      <c r="C398" s="898">
        <v>192</v>
      </c>
      <c r="D398" s="898" t="s">
        <v>1251</v>
      </c>
      <c r="E398" s="898" t="s">
        <v>1765</v>
      </c>
      <c r="F398" s="898">
        <v>37</v>
      </c>
      <c r="G398" s="898" t="s">
        <v>2215</v>
      </c>
      <c r="H398" s="708" t="s">
        <v>743</v>
      </c>
      <c r="I398" s="856">
        <v>169648</v>
      </c>
      <c r="J398" s="856">
        <v>0</v>
      </c>
      <c r="K398" s="856">
        <v>0</v>
      </c>
      <c r="L398" s="856">
        <v>0</v>
      </c>
      <c r="M398" s="856">
        <v>0</v>
      </c>
      <c r="N398" s="856">
        <v>0</v>
      </c>
      <c r="O398" s="856">
        <v>169648</v>
      </c>
      <c r="P398" s="856">
        <v>0</v>
      </c>
      <c r="Q398" s="856">
        <v>0</v>
      </c>
      <c r="R398" s="899">
        <v>0</v>
      </c>
      <c r="S398" s="899">
        <v>0</v>
      </c>
      <c r="T398" s="899">
        <v>1.5669409884821699</v>
      </c>
      <c r="U398" s="898"/>
      <c r="V398" s="856"/>
      <c r="W398" s="898"/>
      <c r="X398" s="899"/>
      <c r="Y398" s="898"/>
      <c r="Z398" s="898"/>
      <c r="AA398" s="898"/>
      <c r="AB398" s="899"/>
      <c r="AC398" s="868"/>
      <c r="AD398" s="898"/>
    </row>
    <row r="399" spans="1:30" ht="30" hidden="1" customHeight="1">
      <c r="A399" s="857">
        <v>17</v>
      </c>
      <c r="B399" s="857" t="s">
        <v>931</v>
      </c>
      <c r="C399" s="898">
        <v>193</v>
      </c>
      <c r="D399" s="898" t="s">
        <v>1253</v>
      </c>
      <c r="E399" s="898" t="s">
        <v>1911</v>
      </c>
      <c r="F399" s="898">
        <v>37</v>
      </c>
      <c r="G399" s="898" t="s">
        <v>2215</v>
      </c>
      <c r="H399" s="708" t="s">
        <v>746</v>
      </c>
      <c r="I399" s="856">
        <v>92360</v>
      </c>
      <c r="J399" s="856">
        <v>0</v>
      </c>
      <c r="K399" s="856">
        <v>0</v>
      </c>
      <c r="L399" s="856">
        <v>0</v>
      </c>
      <c r="M399" s="856">
        <v>0</v>
      </c>
      <c r="N399" s="856">
        <v>0</v>
      </c>
      <c r="O399" s="856">
        <v>92360</v>
      </c>
      <c r="P399" s="856">
        <v>0</v>
      </c>
      <c r="Q399" s="856">
        <v>0</v>
      </c>
      <c r="R399" s="899">
        <v>0</v>
      </c>
      <c r="S399" s="899">
        <v>0</v>
      </c>
      <c r="T399" s="899">
        <v>2.59087051959072</v>
      </c>
      <c r="U399" s="898"/>
      <c r="V399" s="856">
        <v>1200690.1000000001</v>
      </c>
      <c r="W399" s="898"/>
      <c r="X399" s="899">
        <v>0</v>
      </c>
      <c r="Y399" s="898"/>
      <c r="Z399" s="898"/>
      <c r="AA399" s="898"/>
      <c r="AB399" s="899" t="s">
        <v>1954</v>
      </c>
      <c r="AC399" s="868"/>
      <c r="AD399" s="898"/>
    </row>
    <row r="400" spans="1:30" ht="15.75" hidden="1" customHeight="1">
      <c r="A400" s="857">
        <v>17</v>
      </c>
      <c r="B400" s="857" t="s">
        <v>931</v>
      </c>
      <c r="C400" s="898">
        <v>194</v>
      </c>
      <c r="D400" s="898" t="s">
        <v>1394</v>
      </c>
      <c r="E400" s="898" t="s">
        <v>1912</v>
      </c>
      <c r="F400" s="898">
        <v>37</v>
      </c>
      <c r="G400" s="898" t="s">
        <v>2215</v>
      </c>
      <c r="H400" s="708" t="s">
        <v>1395</v>
      </c>
      <c r="I400" s="856">
        <v>321</v>
      </c>
      <c r="J400" s="856">
        <v>0</v>
      </c>
      <c r="K400" s="856">
        <v>0</v>
      </c>
      <c r="L400" s="856">
        <v>0</v>
      </c>
      <c r="M400" s="856">
        <v>0</v>
      </c>
      <c r="N400" s="856">
        <v>0</v>
      </c>
      <c r="O400" s="856">
        <v>321</v>
      </c>
      <c r="P400" s="856">
        <v>0</v>
      </c>
      <c r="Q400" s="856">
        <v>0</v>
      </c>
      <c r="R400" s="899">
        <v>0</v>
      </c>
      <c r="S400" s="899">
        <v>0</v>
      </c>
      <c r="T400" s="899">
        <v>4.0539414161263498E-4</v>
      </c>
      <c r="U400" s="898"/>
      <c r="V400" s="856">
        <v>496.06</v>
      </c>
      <c r="W400" s="898"/>
      <c r="X400" s="899">
        <v>0</v>
      </c>
      <c r="Y400" s="898"/>
      <c r="Z400" s="898"/>
      <c r="AA400" s="898"/>
      <c r="AB400" s="899" t="s">
        <v>1954</v>
      </c>
      <c r="AC400" s="868"/>
      <c r="AD400" s="898"/>
    </row>
    <row r="401" spans="1:30" ht="15.75" hidden="1" customHeight="1">
      <c r="A401" s="857">
        <v>17</v>
      </c>
      <c r="B401" s="857" t="s">
        <v>931</v>
      </c>
      <c r="C401" s="898">
        <v>195</v>
      </c>
      <c r="D401" s="898" t="s">
        <v>1256</v>
      </c>
      <c r="E401" s="898" t="s">
        <v>1913</v>
      </c>
      <c r="F401" s="898">
        <v>37</v>
      </c>
      <c r="G401" s="898" t="s">
        <v>2215</v>
      </c>
      <c r="H401" s="708" t="s">
        <v>748</v>
      </c>
      <c r="I401" s="856">
        <v>118221</v>
      </c>
      <c r="J401" s="856">
        <v>0</v>
      </c>
      <c r="K401" s="856">
        <v>0</v>
      </c>
      <c r="L401" s="856">
        <v>0</v>
      </c>
      <c r="M401" s="856">
        <v>0</v>
      </c>
      <c r="N401" s="856">
        <v>0</v>
      </c>
      <c r="O401" s="856">
        <v>118221</v>
      </c>
      <c r="P401" s="856">
        <v>0</v>
      </c>
      <c r="Q401" s="856">
        <v>0</v>
      </c>
      <c r="R401" s="899">
        <v>0</v>
      </c>
      <c r="S401" s="899">
        <v>0</v>
      </c>
      <c r="T401" s="899">
        <v>4.9258749999999996</v>
      </c>
      <c r="U401" s="898"/>
      <c r="V401" s="856">
        <v>1182217.94</v>
      </c>
      <c r="W401" s="898"/>
      <c r="X401" s="899">
        <v>0</v>
      </c>
      <c r="Y401" s="898"/>
      <c r="Z401" s="898"/>
      <c r="AA401" s="898"/>
      <c r="AB401" s="899" t="s">
        <v>1954</v>
      </c>
      <c r="AC401" s="868"/>
      <c r="AD401" s="898"/>
    </row>
    <row r="402" spans="1:30" ht="15.75" hidden="1" customHeight="1">
      <c r="A402" s="857">
        <v>17</v>
      </c>
      <c r="B402" s="857" t="s">
        <v>931</v>
      </c>
      <c r="C402" s="898">
        <v>196</v>
      </c>
      <c r="D402" s="898" t="s">
        <v>1347</v>
      </c>
      <c r="E402" s="898" t="s">
        <v>1914</v>
      </c>
      <c r="F402" s="898">
        <v>37</v>
      </c>
      <c r="G402" s="898" t="s">
        <v>2215</v>
      </c>
      <c r="H402" s="708" t="s">
        <v>825</v>
      </c>
      <c r="I402" s="856">
        <v>738590</v>
      </c>
      <c r="J402" s="856">
        <v>0</v>
      </c>
      <c r="K402" s="856">
        <v>0</v>
      </c>
      <c r="L402" s="856">
        <v>0</v>
      </c>
      <c r="M402" s="856">
        <v>0</v>
      </c>
      <c r="N402" s="856">
        <v>0</v>
      </c>
      <c r="O402" s="856">
        <v>738590</v>
      </c>
      <c r="P402" s="856">
        <v>0</v>
      </c>
      <c r="Q402" s="856">
        <v>0</v>
      </c>
      <c r="R402" s="899">
        <v>0</v>
      </c>
      <c r="S402" s="899">
        <v>0</v>
      </c>
      <c r="T402" s="899">
        <v>2.46196666666666</v>
      </c>
      <c r="U402" s="898"/>
      <c r="V402" s="856">
        <v>14777724.300000001</v>
      </c>
      <c r="W402" s="898"/>
      <c r="X402" s="899">
        <v>0</v>
      </c>
      <c r="Y402" s="898"/>
      <c r="Z402" s="898"/>
      <c r="AA402" s="898"/>
      <c r="AB402" s="899" t="s">
        <v>1954</v>
      </c>
      <c r="AC402" s="868"/>
      <c r="AD402" s="898"/>
    </row>
    <row r="403" spans="1:30" ht="15.75" hidden="1" customHeight="1">
      <c r="A403" s="857">
        <v>17</v>
      </c>
      <c r="B403" s="857" t="s">
        <v>894</v>
      </c>
      <c r="C403" s="898">
        <v>197</v>
      </c>
      <c r="D403" s="898" t="s">
        <v>1259</v>
      </c>
      <c r="E403" s="898" t="s">
        <v>1915</v>
      </c>
      <c r="F403" s="898">
        <v>37</v>
      </c>
      <c r="G403" s="898" t="s">
        <v>2215</v>
      </c>
      <c r="H403" s="708" t="s">
        <v>751</v>
      </c>
      <c r="I403" s="856">
        <v>121543</v>
      </c>
      <c r="J403" s="856">
        <v>0</v>
      </c>
      <c r="K403" s="856">
        <v>0</v>
      </c>
      <c r="L403" s="856">
        <v>0</v>
      </c>
      <c r="M403" s="856">
        <v>0</v>
      </c>
      <c r="N403" s="856">
        <v>0</v>
      </c>
      <c r="O403" s="856">
        <v>121543</v>
      </c>
      <c r="P403" s="856">
        <v>0</v>
      </c>
      <c r="Q403" s="856">
        <v>0</v>
      </c>
      <c r="R403" s="899">
        <v>0</v>
      </c>
      <c r="S403" s="899">
        <v>0</v>
      </c>
      <c r="T403" s="899">
        <v>3.9585396039603902</v>
      </c>
      <c r="U403" s="898"/>
      <c r="V403" s="856">
        <v>1304050.3700000001</v>
      </c>
      <c r="W403" s="898"/>
      <c r="X403" s="899">
        <v>0</v>
      </c>
      <c r="Y403" s="898"/>
      <c r="Z403" s="898"/>
      <c r="AA403" s="898"/>
      <c r="AB403" s="899" t="s">
        <v>1954</v>
      </c>
      <c r="AC403" s="868"/>
      <c r="AD403" s="898"/>
    </row>
    <row r="404" spans="1:30" ht="15.75" hidden="1" customHeight="1">
      <c r="A404" s="857">
        <v>17</v>
      </c>
      <c r="B404" s="857" t="s">
        <v>931</v>
      </c>
      <c r="C404" s="898">
        <v>198</v>
      </c>
      <c r="D404" s="898" t="s">
        <v>1138</v>
      </c>
      <c r="E404" s="898" t="s">
        <v>1700</v>
      </c>
      <c r="F404" s="898">
        <v>37</v>
      </c>
      <c r="G404" s="898" t="s">
        <v>2215</v>
      </c>
      <c r="H404" s="708" t="s">
        <v>681</v>
      </c>
      <c r="I404" s="856">
        <v>172406</v>
      </c>
      <c r="J404" s="856">
        <v>0</v>
      </c>
      <c r="K404" s="856">
        <v>0</v>
      </c>
      <c r="L404" s="856">
        <v>0</v>
      </c>
      <c r="M404" s="856">
        <v>0</v>
      </c>
      <c r="N404" s="856">
        <v>0</v>
      </c>
      <c r="O404" s="856">
        <v>172406</v>
      </c>
      <c r="P404" s="856">
        <v>0</v>
      </c>
      <c r="Q404" s="856">
        <v>0</v>
      </c>
      <c r="R404" s="899">
        <v>0</v>
      </c>
      <c r="S404" s="899">
        <v>0</v>
      </c>
      <c r="T404" s="899">
        <v>1.1708625642627599</v>
      </c>
      <c r="U404" s="898"/>
      <c r="V404" s="856"/>
      <c r="W404" s="898"/>
      <c r="X404" s="899"/>
      <c r="Y404" s="898"/>
      <c r="Z404" s="898"/>
      <c r="AA404" s="898"/>
      <c r="AB404" s="899"/>
      <c r="AC404" s="868"/>
      <c r="AD404" s="898"/>
    </row>
    <row r="405" spans="1:30" ht="15.75" hidden="1" customHeight="1">
      <c r="A405" s="857">
        <v>17</v>
      </c>
      <c r="B405" s="857" t="s">
        <v>931</v>
      </c>
      <c r="C405" s="898">
        <v>199</v>
      </c>
      <c r="D405" s="898" t="s">
        <v>1261</v>
      </c>
      <c r="E405" s="898" t="s">
        <v>1916</v>
      </c>
      <c r="F405" s="898">
        <v>37</v>
      </c>
      <c r="G405" s="898" t="s">
        <v>2215</v>
      </c>
      <c r="H405" s="708" t="s">
        <v>753</v>
      </c>
      <c r="I405" s="856">
        <v>159813</v>
      </c>
      <c r="J405" s="856">
        <v>0</v>
      </c>
      <c r="K405" s="856">
        <v>0</v>
      </c>
      <c r="L405" s="856">
        <v>0</v>
      </c>
      <c r="M405" s="856">
        <v>0</v>
      </c>
      <c r="N405" s="856">
        <v>0</v>
      </c>
      <c r="O405" s="856">
        <v>159813</v>
      </c>
      <c r="P405" s="856">
        <v>0</v>
      </c>
      <c r="Q405" s="856">
        <v>0</v>
      </c>
      <c r="R405" s="899">
        <v>0</v>
      </c>
      <c r="S405" s="899">
        <v>0</v>
      </c>
      <c r="T405" s="899">
        <v>1.3317749999999999</v>
      </c>
      <c r="U405" s="898"/>
      <c r="V405" s="856">
        <v>14272707.890000001</v>
      </c>
      <c r="W405" s="898"/>
      <c r="X405" s="899">
        <v>0</v>
      </c>
      <c r="Y405" s="898"/>
      <c r="Z405" s="898"/>
      <c r="AA405" s="898"/>
      <c r="AB405" s="899" t="s">
        <v>1954</v>
      </c>
      <c r="AC405" s="868"/>
      <c r="AD405" s="898"/>
    </row>
    <row r="406" spans="1:30" ht="15.75" hidden="1" customHeight="1">
      <c r="A406" s="857">
        <v>17</v>
      </c>
      <c r="B406" s="857" t="s">
        <v>1012</v>
      </c>
      <c r="C406" s="898">
        <v>200</v>
      </c>
      <c r="D406" s="898" t="s">
        <v>1263</v>
      </c>
      <c r="E406" s="898" t="s">
        <v>1917</v>
      </c>
      <c r="F406" s="898">
        <v>37</v>
      </c>
      <c r="G406" s="898" t="s">
        <v>2215</v>
      </c>
      <c r="H406" s="708" t="s">
        <v>755</v>
      </c>
      <c r="I406" s="856">
        <v>416</v>
      </c>
      <c r="J406" s="856">
        <v>0</v>
      </c>
      <c r="K406" s="856">
        <v>0</v>
      </c>
      <c r="L406" s="856">
        <v>0</v>
      </c>
      <c r="M406" s="856">
        <v>0</v>
      </c>
      <c r="N406" s="856">
        <v>0</v>
      </c>
      <c r="O406" s="856">
        <v>416</v>
      </c>
      <c r="P406" s="856">
        <v>0</v>
      </c>
      <c r="Q406" s="856">
        <v>0</v>
      </c>
      <c r="R406" s="899">
        <v>0</v>
      </c>
      <c r="S406" s="899">
        <v>0</v>
      </c>
      <c r="T406" s="899">
        <v>1.48571428571428E-2</v>
      </c>
      <c r="U406" s="898"/>
      <c r="V406" s="856">
        <v>554164.66</v>
      </c>
      <c r="W406" s="898"/>
      <c r="X406" s="899">
        <v>0</v>
      </c>
      <c r="Y406" s="898"/>
      <c r="Z406" s="898"/>
      <c r="AA406" s="898"/>
      <c r="AB406" s="899" t="s">
        <v>1954</v>
      </c>
      <c r="AC406" s="868"/>
      <c r="AD406" s="898"/>
    </row>
    <row r="407" spans="1:30" ht="15.75" hidden="1" customHeight="1">
      <c r="A407" s="857">
        <v>17</v>
      </c>
      <c r="B407" s="857" t="s">
        <v>931</v>
      </c>
      <c r="C407" s="898">
        <v>201</v>
      </c>
      <c r="D407" s="898" t="s">
        <v>1265</v>
      </c>
      <c r="E407" s="898" t="s">
        <v>1918</v>
      </c>
      <c r="F407" s="898">
        <v>37</v>
      </c>
      <c r="G407" s="898" t="s">
        <v>2215</v>
      </c>
      <c r="H407" s="708" t="s">
        <v>1266</v>
      </c>
      <c r="I407" s="856">
        <v>26452</v>
      </c>
      <c r="J407" s="856">
        <v>0</v>
      </c>
      <c r="K407" s="856">
        <v>0</v>
      </c>
      <c r="L407" s="856">
        <v>0</v>
      </c>
      <c r="M407" s="856">
        <v>0</v>
      </c>
      <c r="N407" s="856">
        <v>0</v>
      </c>
      <c r="O407" s="856">
        <v>26452</v>
      </c>
      <c r="P407" s="856">
        <v>0</v>
      </c>
      <c r="Q407" s="856">
        <v>0</v>
      </c>
      <c r="R407" s="899">
        <v>0</v>
      </c>
      <c r="S407" s="899">
        <v>0</v>
      </c>
      <c r="T407" s="899">
        <v>7.5577142857142796</v>
      </c>
      <c r="U407" s="898"/>
      <c r="V407" s="856">
        <v>369616.5</v>
      </c>
      <c r="W407" s="898"/>
      <c r="X407" s="899">
        <v>0</v>
      </c>
      <c r="Y407" s="898"/>
      <c r="Z407" s="898"/>
      <c r="AA407" s="898"/>
      <c r="AB407" s="899" t="s">
        <v>1954</v>
      </c>
      <c r="AC407" s="868"/>
      <c r="AD407" s="898"/>
    </row>
    <row r="408" spans="1:30" ht="15.75" hidden="1" customHeight="1">
      <c r="A408" s="857">
        <v>17</v>
      </c>
      <c r="B408" s="857" t="s">
        <v>986</v>
      </c>
      <c r="C408" s="898">
        <v>202</v>
      </c>
      <c r="D408" s="898" t="s">
        <v>1267</v>
      </c>
      <c r="E408" s="898" t="s">
        <v>1919</v>
      </c>
      <c r="F408" s="898">
        <v>37</v>
      </c>
      <c r="G408" s="898" t="s">
        <v>2215</v>
      </c>
      <c r="H408" s="708" t="s">
        <v>1268</v>
      </c>
      <c r="I408" s="856">
        <v>24629</v>
      </c>
      <c r="J408" s="856">
        <v>0</v>
      </c>
      <c r="K408" s="856">
        <v>0</v>
      </c>
      <c r="L408" s="856">
        <v>0</v>
      </c>
      <c r="M408" s="856">
        <v>0</v>
      </c>
      <c r="N408" s="856">
        <v>0</v>
      </c>
      <c r="O408" s="856">
        <v>24629</v>
      </c>
      <c r="P408" s="856">
        <v>0</v>
      </c>
      <c r="Q408" s="856">
        <v>0</v>
      </c>
      <c r="R408" s="899">
        <v>0</v>
      </c>
      <c r="S408" s="899">
        <v>0</v>
      </c>
      <c r="T408" s="899">
        <v>0</v>
      </c>
      <c r="U408" s="898"/>
      <c r="V408" s="856">
        <v>246295.41</v>
      </c>
      <c r="W408" s="898"/>
      <c r="X408" s="899">
        <v>0</v>
      </c>
      <c r="Y408" s="898"/>
      <c r="Z408" s="898"/>
      <c r="AA408" s="898"/>
      <c r="AB408" s="899" t="s">
        <v>1954</v>
      </c>
      <c r="AC408" s="868"/>
      <c r="AD408" s="898"/>
    </row>
    <row r="409" spans="1:30" ht="15.75" hidden="1" customHeight="1">
      <c r="A409" s="857">
        <v>17</v>
      </c>
      <c r="B409" s="857" t="s">
        <v>931</v>
      </c>
      <c r="C409" s="898">
        <v>203</v>
      </c>
      <c r="D409" s="898" t="s">
        <v>1269</v>
      </c>
      <c r="E409" s="898" t="s">
        <v>1920</v>
      </c>
      <c r="F409" s="898">
        <v>37</v>
      </c>
      <c r="G409" s="898" t="s">
        <v>2215</v>
      </c>
      <c r="H409" s="708" t="s">
        <v>1270</v>
      </c>
      <c r="I409" s="856">
        <v>70637</v>
      </c>
      <c r="J409" s="856">
        <v>0</v>
      </c>
      <c r="K409" s="856">
        <v>0</v>
      </c>
      <c r="L409" s="856">
        <v>0</v>
      </c>
      <c r="M409" s="856">
        <v>0</v>
      </c>
      <c r="N409" s="856">
        <v>0</v>
      </c>
      <c r="O409" s="856">
        <v>70637</v>
      </c>
      <c r="P409" s="856">
        <v>0</v>
      </c>
      <c r="Q409" s="856">
        <v>0</v>
      </c>
      <c r="R409" s="899">
        <v>0</v>
      </c>
      <c r="S409" s="899">
        <v>0</v>
      </c>
      <c r="T409" s="899">
        <v>3.6224102564102498</v>
      </c>
      <c r="U409" s="898"/>
      <c r="V409" s="856">
        <v>3057233.83</v>
      </c>
      <c r="W409" s="898"/>
      <c r="X409" s="899">
        <v>0</v>
      </c>
      <c r="Y409" s="898"/>
      <c r="Z409" s="898"/>
      <c r="AA409" s="898"/>
      <c r="AB409" s="899" t="s">
        <v>1954</v>
      </c>
      <c r="AC409" s="868"/>
      <c r="AD409" s="898"/>
    </row>
    <row r="410" spans="1:30" ht="15.75" hidden="1" customHeight="1">
      <c r="A410" s="857">
        <v>14</v>
      </c>
      <c r="B410" s="857" t="s">
        <v>924</v>
      </c>
      <c r="C410" s="898">
        <v>204</v>
      </c>
      <c r="D410" s="898" t="s">
        <v>1272</v>
      </c>
      <c r="E410" s="898" t="s">
        <v>1921</v>
      </c>
      <c r="F410" s="898">
        <v>37</v>
      </c>
      <c r="G410" s="898" t="s">
        <v>2215</v>
      </c>
      <c r="H410" s="708" t="s">
        <v>758</v>
      </c>
      <c r="I410" s="856">
        <v>136500</v>
      </c>
      <c r="J410" s="856">
        <v>0</v>
      </c>
      <c r="K410" s="856">
        <v>0</v>
      </c>
      <c r="L410" s="856">
        <v>0</v>
      </c>
      <c r="M410" s="856">
        <v>0</v>
      </c>
      <c r="N410" s="856">
        <v>0</v>
      </c>
      <c r="O410" s="856">
        <v>136500</v>
      </c>
      <c r="P410" s="856">
        <v>0</v>
      </c>
      <c r="Q410" s="856">
        <v>0</v>
      </c>
      <c r="R410" s="899">
        <v>0</v>
      </c>
      <c r="S410" s="899">
        <v>0</v>
      </c>
      <c r="T410" s="899">
        <v>2.8086419753086398</v>
      </c>
      <c r="U410" s="898"/>
      <c r="V410" s="856">
        <v>1878465.5</v>
      </c>
      <c r="W410" s="898"/>
      <c r="X410" s="899">
        <v>0</v>
      </c>
      <c r="Y410" s="898"/>
      <c r="Z410" s="898"/>
      <c r="AA410" s="898"/>
      <c r="AB410" s="899" t="s">
        <v>1954</v>
      </c>
      <c r="AC410" s="868"/>
      <c r="AD410" s="898"/>
    </row>
    <row r="411" spans="1:30" ht="15.75" hidden="1" customHeight="1">
      <c r="A411" s="857">
        <v>17</v>
      </c>
      <c r="B411" s="857" t="s">
        <v>931</v>
      </c>
      <c r="C411" s="898">
        <v>205</v>
      </c>
      <c r="D411" s="907" t="s">
        <v>2286</v>
      </c>
      <c r="E411" s="898"/>
      <c r="F411" s="898">
        <v>37</v>
      </c>
      <c r="G411" s="898" t="s">
        <v>2215</v>
      </c>
      <c r="H411" s="857" t="s">
        <v>2287</v>
      </c>
      <c r="I411" s="856">
        <v>94868</v>
      </c>
      <c r="J411" s="856">
        <v>0</v>
      </c>
      <c r="K411" s="856">
        <v>0</v>
      </c>
      <c r="L411" s="856">
        <v>0</v>
      </c>
      <c r="M411" s="856">
        <v>0</v>
      </c>
      <c r="N411" s="856">
        <v>0</v>
      </c>
      <c r="O411" s="856">
        <v>94868</v>
      </c>
      <c r="P411" s="856">
        <v>0</v>
      </c>
      <c r="Q411" s="856">
        <v>0</v>
      </c>
      <c r="R411" s="899">
        <v>0</v>
      </c>
      <c r="S411" s="899">
        <v>0</v>
      </c>
      <c r="T411" s="899">
        <v>18.973600000000001</v>
      </c>
      <c r="U411" s="898"/>
      <c r="V411" s="856"/>
      <c r="W411" s="898"/>
      <c r="X411" s="899"/>
      <c r="Y411" s="898"/>
      <c r="Z411" s="898"/>
      <c r="AA411" s="898"/>
      <c r="AB411" s="899"/>
      <c r="AC411" s="868"/>
      <c r="AD411" s="898"/>
    </row>
    <row r="412" spans="1:30" ht="15.75" hidden="1" customHeight="1">
      <c r="A412" s="857">
        <v>17</v>
      </c>
      <c r="B412" s="857" t="s">
        <v>931</v>
      </c>
      <c r="C412" s="898">
        <v>206</v>
      </c>
      <c r="D412" s="898" t="s">
        <v>1063</v>
      </c>
      <c r="E412" s="898" t="s">
        <v>1922</v>
      </c>
      <c r="F412" s="898">
        <v>37</v>
      </c>
      <c r="G412" s="898" t="s">
        <v>2215</v>
      </c>
      <c r="H412" s="708" t="s">
        <v>1064</v>
      </c>
      <c r="I412" s="856">
        <v>26057</v>
      </c>
      <c r="J412" s="856">
        <v>0</v>
      </c>
      <c r="K412" s="856">
        <v>0</v>
      </c>
      <c r="L412" s="856">
        <v>0</v>
      </c>
      <c r="M412" s="856">
        <v>0</v>
      </c>
      <c r="N412" s="856">
        <v>0</v>
      </c>
      <c r="O412" s="856">
        <v>26057</v>
      </c>
      <c r="P412" s="856">
        <v>0</v>
      </c>
      <c r="Q412" s="856">
        <v>0</v>
      </c>
      <c r="R412" s="899">
        <v>0</v>
      </c>
      <c r="S412" s="899">
        <v>0</v>
      </c>
      <c r="T412" s="899">
        <v>5.2114000000000003</v>
      </c>
      <c r="U412" s="898"/>
      <c r="V412" s="856">
        <v>258159.45</v>
      </c>
      <c r="W412" s="898"/>
      <c r="X412" s="899">
        <v>0</v>
      </c>
      <c r="Y412" s="898"/>
      <c r="Z412" s="898"/>
      <c r="AA412" s="898"/>
      <c r="AB412" s="899" t="s">
        <v>1954</v>
      </c>
      <c r="AC412" s="868"/>
      <c r="AD412" s="898"/>
    </row>
    <row r="413" spans="1:30" ht="15.75" hidden="1" customHeight="1">
      <c r="A413" s="857">
        <v>17</v>
      </c>
      <c r="B413" s="857" t="s">
        <v>931</v>
      </c>
      <c r="C413" s="898">
        <v>207</v>
      </c>
      <c r="D413" s="898" t="s">
        <v>1273</v>
      </c>
      <c r="E413" s="898" t="s">
        <v>1923</v>
      </c>
      <c r="F413" s="898">
        <v>37</v>
      </c>
      <c r="G413" s="898" t="s">
        <v>2215</v>
      </c>
      <c r="H413" s="708" t="s">
        <v>1274</v>
      </c>
      <c r="I413" s="856">
        <v>306342</v>
      </c>
      <c r="J413" s="856">
        <v>0</v>
      </c>
      <c r="K413" s="856">
        <v>0</v>
      </c>
      <c r="L413" s="856">
        <v>0</v>
      </c>
      <c r="M413" s="856">
        <v>0</v>
      </c>
      <c r="N413" s="856">
        <v>0</v>
      </c>
      <c r="O413" s="856">
        <v>306342</v>
      </c>
      <c r="P413" s="856">
        <v>0</v>
      </c>
      <c r="Q413" s="856">
        <v>0</v>
      </c>
      <c r="R413" s="899">
        <v>0</v>
      </c>
      <c r="S413" s="899">
        <v>0</v>
      </c>
      <c r="T413" s="899">
        <v>6.8075999999999999</v>
      </c>
      <c r="U413" s="898"/>
      <c r="V413" s="856">
        <v>3340793.73</v>
      </c>
      <c r="W413" s="898"/>
      <c r="X413" s="899">
        <v>0</v>
      </c>
      <c r="Y413" s="898"/>
      <c r="Z413" s="898"/>
      <c r="AA413" s="898"/>
      <c r="AB413" s="899" t="s">
        <v>1954</v>
      </c>
      <c r="AC413" s="868"/>
      <c r="AD413" s="898"/>
    </row>
    <row r="414" spans="1:30" ht="15.75" hidden="1" customHeight="1">
      <c r="A414" s="857">
        <v>17</v>
      </c>
      <c r="B414" s="857" t="s">
        <v>894</v>
      </c>
      <c r="C414" s="898">
        <v>208</v>
      </c>
      <c r="D414" s="898" t="s">
        <v>1143</v>
      </c>
      <c r="E414" s="898" t="s">
        <v>1925</v>
      </c>
      <c r="F414" s="898">
        <v>37</v>
      </c>
      <c r="G414" s="898" t="s">
        <v>2215</v>
      </c>
      <c r="H414" s="708" t="s">
        <v>685</v>
      </c>
      <c r="I414" s="856">
        <v>58618</v>
      </c>
      <c r="J414" s="856">
        <v>0</v>
      </c>
      <c r="K414" s="856">
        <v>0</v>
      </c>
      <c r="L414" s="856">
        <v>0</v>
      </c>
      <c r="M414" s="856">
        <v>0</v>
      </c>
      <c r="N414" s="856">
        <v>0</v>
      </c>
      <c r="O414" s="856">
        <v>58618</v>
      </c>
      <c r="P414" s="856">
        <v>0</v>
      </c>
      <c r="Q414" s="856">
        <v>0</v>
      </c>
      <c r="R414" s="899">
        <v>0</v>
      </c>
      <c r="S414" s="899">
        <v>0</v>
      </c>
      <c r="T414" s="899">
        <v>2.6644545454545399</v>
      </c>
      <c r="U414" s="898"/>
      <c r="V414" s="856">
        <v>1979125.45</v>
      </c>
      <c r="W414" s="898"/>
      <c r="X414" s="899">
        <v>0</v>
      </c>
      <c r="Y414" s="898"/>
      <c r="Z414" s="898"/>
      <c r="AA414" s="898"/>
      <c r="AB414" s="899" t="s">
        <v>1954</v>
      </c>
      <c r="AC414" s="868"/>
      <c r="AD414" s="898"/>
    </row>
    <row r="415" spans="1:30" ht="15.75" hidden="1" customHeight="1">
      <c r="A415" s="857">
        <v>17</v>
      </c>
      <c r="B415" s="857" t="s">
        <v>931</v>
      </c>
      <c r="C415" s="898">
        <v>209</v>
      </c>
      <c r="D415" s="898" t="s">
        <v>1051</v>
      </c>
      <c r="E415" s="898" t="s">
        <v>1926</v>
      </c>
      <c r="F415" s="898">
        <v>37</v>
      </c>
      <c r="G415" s="898" t="s">
        <v>2215</v>
      </c>
      <c r="H415" s="708" t="s">
        <v>1052</v>
      </c>
      <c r="I415" s="856">
        <v>103848</v>
      </c>
      <c r="J415" s="856">
        <v>0</v>
      </c>
      <c r="K415" s="856">
        <v>0</v>
      </c>
      <c r="L415" s="856">
        <v>0</v>
      </c>
      <c r="M415" s="856">
        <v>0</v>
      </c>
      <c r="N415" s="856">
        <v>0</v>
      </c>
      <c r="O415" s="856">
        <v>103848</v>
      </c>
      <c r="P415" s="856">
        <v>0</v>
      </c>
      <c r="Q415" s="856">
        <v>0</v>
      </c>
      <c r="R415" s="899">
        <v>0</v>
      </c>
      <c r="S415" s="899">
        <v>0</v>
      </c>
      <c r="T415" s="899">
        <v>0</v>
      </c>
      <c r="U415" s="898"/>
      <c r="V415" s="856">
        <v>906895.15</v>
      </c>
      <c r="W415" s="898"/>
      <c r="X415" s="899">
        <v>0</v>
      </c>
      <c r="Y415" s="898"/>
      <c r="Z415" s="898"/>
      <c r="AA415" s="898"/>
      <c r="AB415" s="899" t="s">
        <v>1954</v>
      </c>
      <c r="AC415" s="868"/>
      <c r="AD415" s="898"/>
    </row>
    <row r="416" spans="1:30" ht="15.75" hidden="1" customHeight="1">
      <c r="A416" s="857">
        <v>17</v>
      </c>
      <c r="B416" s="857" t="s">
        <v>931</v>
      </c>
      <c r="C416" s="898">
        <v>210</v>
      </c>
      <c r="D416" s="898" t="s">
        <v>1279</v>
      </c>
      <c r="E416" s="898" t="s">
        <v>1927</v>
      </c>
      <c r="F416" s="898">
        <v>37</v>
      </c>
      <c r="G416" s="898" t="s">
        <v>2215</v>
      </c>
      <c r="H416" s="708" t="s">
        <v>1280</v>
      </c>
      <c r="I416" s="856">
        <v>229970</v>
      </c>
      <c r="J416" s="856">
        <v>0</v>
      </c>
      <c r="K416" s="856">
        <v>0</v>
      </c>
      <c r="L416" s="856">
        <v>0</v>
      </c>
      <c r="M416" s="856">
        <v>0</v>
      </c>
      <c r="N416" s="856">
        <v>0</v>
      </c>
      <c r="O416" s="856">
        <v>229970</v>
      </c>
      <c r="P416" s="856">
        <v>0</v>
      </c>
      <c r="Q416" s="856">
        <v>0</v>
      </c>
      <c r="R416" s="899">
        <v>0</v>
      </c>
      <c r="S416" s="899">
        <v>0</v>
      </c>
      <c r="T416" s="899">
        <v>2.6363031914893602</v>
      </c>
      <c r="U416" s="898"/>
      <c r="V416" s="856">
        <v>3934118.87</v>
      </c>
      <c r="W416" s="898"/>
      <c r="X416" s="899">
        <v>0</v>
      </c>
      <c r="Y416" s="898"/>
      <c r="Z416" s="898"/>
      <c r="AA416" s="898"/>
      <c r="AB416" s="899" t="s">
        <v>1954</v>
      </c>
      <c r="AC416" s="868"/>
      <c r="AD416" s="898"/>
    </row>
    <row r="417" spans="1:30" ht="15.75" hidden="1" customHeight="1">
      <c r="A417" s="857">
        <v>17</v>
      </c>
      <c r="B417" s="857" t="s">
        <v>931</v>
      </c>
      <c r="C417" s="898">
        <v>211</v>
      </c>
      <c r="D417" s="898" t="s">
        <v>1040</v>
      </c>
      <c r="E417" s="898" t="s">
        <v>1928</v>
      </c>
      <c r="F417" s="898">
        <v>37</v>
      </c>
      <c r="G417" s="898" t="s">
        <v>2215</v>
      </c>
      <c r="H417" s="708" t="s">
        <v>1041</v>
      </c>
      <c r="I417" s="856">
        <v>147</v>
      </c>
      <c r="J417" s="856">
        <v>0</v>
      </c>
      <c r="K417" s="856">
        <v>0</v>
      </c>
      <c r="L417" s="856">
        <v>0</v>
      </c>
      <c r="M417" s="856">
        <v>0</v>
      </c>
      <c r="N417" s="856">
        <v>0</v>
      </c>
      <c r="O417" s="856">
        <v>147</v>
      </c>
      <c r="P417" s="856">
        <v>0</v>
      </c>
      <c r="Q417" s="856">
        <v>0</v>
      </c>
      <c r="R417" s="899">
        <v>0</v>
      </c>
      <c r="S417" s="899">
        <v>0</v>
      </c>
      <c r="T417" s="899">
        <v>8.5465116279069705E-4</v>
      </c>
      <c r="U417" s="898"/>
      <c r="V417" s="856">
        <v>6221.76</v>
      </c>
      <c r="W417" s="898"/>
      <c r="X417" s="899">
        <v>0</v>
      </c>
      <c r="Y417" s="898"/>
      <c r="Z417" s="898"/>
      <c r="AA417" s="898"/>
      <c r="AB417" s="899" t="s">
        <v>1954</v>
      </c>
      <c r="AC417" s="868"/>
      <c r="AD417" s="898"/>
    </row>
    <row r="418" spans="1:30" ht="15.75" hidden="1" customHeight="1">
      <c r="A418" s="857">
        <v>17</v>
      </c>
      <c r="B418" s="857" t="s">
        <v>931</v>
      </c>
      <c r="C418" s="898">
        <v>212</v>
      </c>
      <c r="D418" s="898" t="s">
        <v>1054</v>
      </c>
      <c r="E418" s="898" t="s">
        <v>1929</v>
      </c>
      <c r="F418" s="898">
        <v>37</v>
      </c>
      <c r="G418" s="898" t="s">
        <v>2215</v>
      </c>
      <c r="H418" s="708" t="s">
        <v>1055</v>
      </c>
      <c r="I418" s="856">
        <v>29998</v>
      </c>
      <c r="J418" s="856">
        <v>0</v>
      </c>
      <c r="K418" s="856">
        <v>0</v>
      </c>
      <c r="L418" s="856">
        <v>0</v>
      </c>
      <c r="M418" s="856">
        <v>0</v>
      </c>
      <c r="N418" s="856">
        <v>0</v>
      </c>
      <c r="O418" s="856">
        <v>29998</v>
      </c>
      <c r="P418" s="856">
        <v>0</v>
      </c>
      <c r="Q418" s="856">
        <v>0</v>
      </c>
      <c r="R418" s="899">
        <v>0</v>
      </c>
      <c r="S418" s="899">
        <v>0</v>
      </c>
      <c r="T418" s="899">
        <v>0</v>
      </c>
      <c r="U418" s="898"/>
      <c r="V418" s="856">
        <v>2490.0500000000002</v>
      </c>
      <c r="W418" s="898"/>
      <c r="X418" s="899">
        <v>0</v>
      </c>
      <c r="Y418" s="898"/>
      <c r="Z418" s="898"/>
      <c r="AA418" s="898"/>
      <c r="AB418" s="899" t="s">
        <v>1954</v>
      </c>
      <c r="AC418" s="868"/>
      <c r="AD418" s="898"/>
    </row>
    <row r="419" spans="1:30" ht="15.75" hidden="1" customHeight="1">
      <c r="A419" s="857">
        <v>17</v>
      </c>
      <c r="B419" s="857" t="s">
        <v>899</v>
      </c>
      <c r="C419" s="898">
        <v>213</v>
      </c>
      <c r="D419" s="907" t="s">
        <v>2288</v>
      </c>
      <c r="E419" s="898"/>
      <c r="F419" s="898">
        <v>37</v>
      </c>
      <c r="G419" s="898" t="s">
        <v>2215</v>
      </c>
      <c r="H419" s="857" t="s">
        <v>2289</v>
      </c>
      <c r="I419" s="856">
        <v>5350</v>
      </c>
      <c r="J419" s="856">
        <v>0</v>
      </c>
      <c r="K419" s="856">
        <v>0</v>
      </c>
      <c r="L419" s="856">
        <v>0</v>
      </c>
      <c r="M419" s="856">
        <v>0</v>
      </c>
      <c r="N419" s="856">
        <v>0</v>
      </c>
      <c r="O419" s="856">
        <v>5350</v>
      </c>
      <c r="P419" s="856">
        <v>0</v>
      </c>
      <c r="Q419" s="856">
        <v>0</v>
      </c>
      <c r="R419" s="899">
        <v>0</v>
      </c>
      <c r="S419" s="899">
        <v>0</v>
      </c>
      <c r="T419" s="899">
        <v>1.07</v>
      </c>
      <c r="U419" s="898"/>
      <c r="V419" s="856"/>
      <c r="W419" s="898"/>
      <c r="X419" s="899"/>
      <c r="Y419" s="898"/>
      <c r="Z419" s="898"/>
      <c r="AA419" s="898"/>
      <c r="AB419" s="899"/>
      <c r="AC419" s="868"/>
      <c r="AD419" s="898"/>
    </row>
    <row r="420" spans="1:30" ht="15.75" hidden="1" customHeight="1">
      <c r="A420" s="857">
        <v>17</v>
      </c>
      <c r="B420" s="857" t="s">
        <v>931</v>
      </c>
      <c r="C420" s="898">
        <v>214</v>
      </c>
      <c r="D420" s="898" t="s">
        <v>1077</v>
      </c>
      <c r="E420" s="898" t="s">
        <v>1930</v>
      </c>
      <c r="F420" s="898">
        <v>37</v>
      </c>
      <c r="G420" s="898" t="s">
        <v>2215</v>
      </c>
      <c r="H420" s="708" t="s">
        <v>1078</v>
      </c>
      <c r="I420" s="856">
        <v>443845</v>
      </c>
      <c r="J420" s="856">
        <v>0</v>
      </c>
      <c r="K420" s="856">
        <v>0</v>
      </c>
      <c r="L420" s="856">
        <v>0</v>
      </c>
      <c r="M420" s="856">
        <v>0</v>
      </c>
      <c r="N420" s="856">
        <v>0</v>
      </c>
      <c r="O420" s="856">
        <v>443845</v>
      </c>
      <c r="P420" s="856">
        <v>0</v>
      </c>
      <c r="Q420" s="856">
        <v>0</v>
      </c>
      <c r="R420" s="899">
        <v>0</v>
      </c>
      <c r="S420" s="899">
        <v>0</v>
      </c>
      <c r="T420" s="899">
        <v>0</v>
      </c>
      <c r="U420" s="898"/>
      <c r="V420" s="856">
        <v>2862891.98</v>
      </c>
      <c r="W420" s="898"/>
      <c r="X420" s="899">
        <v>0</v>
      </c>
      <c r="Y420" s="898"/>
      <c r="Z420" s="898"/>
      <c r="AA420" s="898"/>
      <c r="AB420" s="899" t="s">
        <v>1954</v>
      </c>
      <c r="AC420" s="868"/>
      <c r="AD420" s="898"/>
    </row>
    <row r="421" spans="1:30" ht="15.75" hidden="1" customHeight="1">
      <c r="A421" s="857">
        <v>17</v>
      </c>
      <c r="B421" s="857" t="s">
        <v>931</v>
      </c>
      <c r="C421" s="898">
        <v>215</v>
      </c>
      <c r="D421" s="898" t="s">
        <v>1281</v>
      </c>
      <c r="E421" s="898" t="s">
        <v>1931</v>
      </c>
      <c r="F421" s="898">
        <v>37</v>
      </c>
      <c r="G421" s="898" t="s">
        <v>2215</v>
      </c>
      <c r="H421" s="708" t="s">
        <v>1282</v>
      </c>
      <c r="I421" s="856">
        <v>56155</v>
      </c>
      <c r="J421" s="856">
        <v>0</v>
      </c>
      <c r="K421" s="856">
        <v>0</v>
      </c>
      <c r="L421" s="856">
        <v>0</v>
      </c>
      <c r="M421" s="856">
        <v>0</v>
      </c>
      <c r="N421" s="856">
        <v>0</v>
      </c>
      <c r="O421" s="856">
        <v>56155</v>
      </c>
      <c r="P421" s="856">
        <v>0</v>
      </c>
      <c r="Q421" s="856">
        <v>0</v>
      </c>
      <c r="R421" s="899">
        <v>0</v>
      </c>
      <c r="S421" s="899">
        <v>0</v>
      </c>
      <c r="T421" s="899">
        <v>0</v>
      </c>
      <c r="U421" s="898"/>
      <c r="V421" s="856">
        <v>597533.82999999996</v>
      </c>
      <c r="W421" s="898"/>
      <c r="X421" s="899">
        <v>0</v>
      </c>
      <c r="Y421" s="898"/>
      <c r="Z421" s="898"/>
      <c r="AA421" s="898"/>
      <c r="AB421" s="899" t="s">
        <v>1954</v>
      </c>
      <c r="AC421" s="868"/>
      <c r="AD421" s="898"/>
    </row>
    <row r="422" spans="1:30" ht="15.75" hidden="1" customHeight="1">
      <c r="A422" s="857">
        <v>17</v>
      </c>
      <c r="B422" s="857" t="s">
        <v>924</v>
      </c>
      <c r="C422" s="898">
        <v>216</v>
      </c>
      <c r="D422" s="898" t="s">
        <v>1099</v>
      </c>
      <c r="E422" s="898" t="s">
        <v>1932</v>
      </c>
      <c r="F422" s="898">
        <v>37</v>
      </c>
      <c r="G422" s="898" t="s">
        <v>2215</v>
      </c>
      <c r="H422" s="708" t="s">
        <v>1100</v>
      </c>
      <c r="I422" s="856">
        <v>108468</v>
      </c>
      <c r="J422" s="856">
        <v>0</v>
      </c>
      <c r="K422" s="856">
        <v>0</v>
      </c>
      <c r="L422" s="856">
        <v>0</v>
      </c>
      <c r="M422" s="856">
        <v>0</v>
      </c>
      <c r="N422" s="856">
        <v>0</v>
      </c>
      <c r="O422" s="856">
        <v>108468</v>
      </c>
      <c r="P422" s="856">
        <v>0</v>
      </c>
      <c r="Q422" s="856">
        <v>0</v>
      </c>
      <c r="R422" s="899">
        <v>0</v>
      </c>
      <c r="S422" s="899">
        <v>0</v>
      </c>
      <c r="T422" s="899">
        <v>0</v>
      </c>
      <c r="U422" s="898"/>
      <c r="V422" s="856">
        <v>1078895.54</v>
      </c>
      <c r="W422" s="898"/>
      <c r="X422" s="899">
        <v>0</v>
      </c>
      <c r="Y422" s="898"/>
      <c r="Z422" s="898"/>
      <c r="AA422" s="898"/>
      <c r="AB422" s="899" t="s">
        <v>1954</v>
      </c>
      <c r="AC422" s="868"/>
      <c r="AD422" s="898"/>
    </row>
    <row r="423" spans="1:30" ht="15.75" hidden="1" customHeight="1">
      <c r="A423" s="857">
        <v>17</v>
      </c>
      <c r="B423" s="857" t="s">
        <v>878</v>
      </c>
      <c r="C423" s="898">
        <v>217</v>
      </c>
      <c r="D423" s="898" t="s">
        <v>1283</v>
      </c>
      <c r="E423" s="898" t="s">
        <v>1933</v>
      </c>
      <c r="F423" s="898">
        <v>37</v>
      </c>
      <c r="G423" s="898" t="s">
        <v>2215</v>
      </c>
      <c r="H423" s="708" t="s">
        <v>760</v>
      </c>
      <c r="I423" s="856">
        <v>149</v>
      </c>
      <c r="J423" s="856">
        <v>0</v>
      </c>
      <c r="K423" s="856">
        <v>0</v>
      </c>
      <c r="L423" s="856">
        <v>0</v>
      </c>
      <c r="M423" s="856">
        <v>0</v>
      </c>
      <c r="N423" s="856">
        <v>0</v>
      </c>
      <c r="O423" s="856">
        <v>149</v>
      </c>
      <c r="P423" s="856">
        <v>0</v>
      </c>
      <c r="Q423" s="856">
        <v>0</v>
      </c>
      <c r="R423" s="899">
        <v>0</v>
      </c>
      <c r="S423" s="899">
        <v>0</v>
      </c>
      <c r="T423" s="899">
        <v>1.24166666666666E-3</v>
      </c>
      <c r="U423" s="898"/>
      <c r="V423" s="856">
        <v>731497.35</v>
      </c>
      <c r="W423" s="898"/>
      <c r="X423" s="899">
        <v>0</v>
      </c>
      <c r="Y423" s="898"/>
      <c r="Z423" s="898"/>
      <c r="AA423" s="898"/>
      <c r="AB423" s="899" t="s">
        <v>1954</v>
      </c>
      <c r="AC423" s="868"/>
      <c r="AD423" s="898"/>
    </row>
    <row r="424" spans="1:30" ht="15.75" hidden="1" customHeight="1">
      <c r="A424" s="857">
        <v>17</v>
      </c>
      <c r="B424" s="857" t="s">
        <v>986</v>
      </c>
      <c r="C424" s="898">
        <v>218</v>
      </c>
      <c r="D424" s="898" t="s">
        <v>1066</v>
      </c>
      <c r="E424" s="898" t="s">
        <v>1934</v>
      </c>
      <c r="F424" s="898">
        <v>37</v>
      </c>
      <c r="G424" s="898" t="s">
        <v>2215</v>
      </c>
      <c r="H424" s="708" t="s">
        <v>1067</v>
      </c>
      <c r="I424" s="856">
        <v>19716</v>
      </c>
      <c r="J424" s="856">
        <v>0</v>
      </c>
      <c r="K424" s="856">
        <v>0</v>
      </c>
      <c r="L424" s="856">
        <v>0</v>
      </c>
      <c r="M424" s="856">
        <v>0</v>
      </c>
      <c r="N424" s="856">
        <v>0</v>
      </c>
      <c r="O424" s="856">
        <v>19716</v>
      </c>
      <c r="P424" s="856">
        <v>0</v>
      </c>
      <c r="Q424" s="856">
        <v>0</v>
      </c>
      <c r="R424" s="899">
        <v>0</v>
      </c>
      <c r="S424" s="899">
        <v>0</v>
      </c>
      <c r="T424" s="899">
        <v>1.3144</v>
      </c>
      <c r="U424" s="898"/>
      <c r="V424" s="856">
        <v>335813.93</v>
      </c>
      <c r="W424" s="898"/>
      <c r="X424" s="899">
        <v>0</v>
      </c>
      <c r="Y424" s="898"/>
      <c r="Z424" s="898"/>
      <c r="AA424" s="898"/>
      <c r="AB424" s="899" t="s">
        <v>1954</v>
      </c>
      <c r="AC424" s="868"/>
      <c r="AD424" s="898"/>
    </row>
    <row r="425" spans="1:30" ht="15.75" hidden="1" customHeight="1">
      <c r="A425" s="857">
        <v>17</v>
      </c>
      <c r="B425" s="857" t="s">
        <v>889</v>
      </c>
      <c r="C425" s="898">
        <v>219</v>
      </c>
      <c r="D425" s="898" t="s">
        <v>1102</v>
      </c>
      <c r="E425" s="898" t="s">
        <v>1935</v>
      </c>
      <c r="F425" s="898">
        <v>37</v>
      </c>
      <c r="G425" s="898" t="s">
        <v>2215</v>
      </c>
      <c r="H425" s="708" t="s">
        <v>1103</v>
      </c>
      <c r="I425" s="856">
        <v>26</v>
      </c>
      <c r="J425" s="856">
        <v>0</v>
      </c>
      <c r="K425" s="856">
        <v>0</v>
      </c>
      <c r="L425" s="856">
        <v>0</v>
      </c>
      <c r="M425" s="856">
        <v>0</v>
      </c>
      <c r="N425" s="856">
        <v>0</v>
      </c>
      <c r="O425" s="856">
        <v>26</v>
      </c>
      <c r="P425" s="856">
        <v>0</v>
      </c>
      <c r="Q425" s="856">
        <v>0</v>
      </c>
      <c r="R425" s="899">
        <v>0</v>
      </c>
      <c r="S425" s="899">
        <v>0</v>
      </c>
      <c r="T425" s="899">
        <v>5.1976090998140801E-4</v>
      </c>
      <c r="U425" s="898"/>
      <c r="V425" s="856">
        <v>2658.22</v>
      </c>
      <c r="W425" s="898"/>
      <c r="X425" s="899">
        <v>0</v>
      </c>
      <c r="Y425" s="898"/>
      <c r="Z425" s="898"/>
      <c r="AA425" s="898"/>
      <c r="AB425" s="899" t="s">
        <v>1954</v>
      </c>
      <c r="AC425" s="868"/>
      <c r="AD425" s="898"/>
    </row>
    <row r="426" spans="1:30" ht="15.75" hidden="1" customHeight="1">
      <c r="A426" s="857">
        <v>17</v>
      </c>
      <c r="B426" s="857" t="s">
        <v>889</v>
      </c>
      <c r="C426" s="898">
        <v>220</v>
      </c>
      <c r="D426" s="898" t="s">
        <v>1125</v>
      </c>
      <c r="E426" s="898" t="s">
        <v>1936</v>
      </c>
      <c r="F426" s="898">
        <v>37</v>
      </c>
      <c r="G426" s="898" t="s">
        <v>2215</v>
      </c>
      <c r="H426" s="708" t="s">
        <v>671</v>
      </c>
      <c r="I426" s="856">
        <v>56155</v>
      </c>
      <c r="J426" s="856">
        <v>0</v>
      </c>
      <c r="K426" s="856">
        <v>0</v>
      </c>
      <c r="L426" s="856">
        <v>0</v>
      </c>
      <c r="M426" s="856">
        <v>0</v>
      </c>
      <c r="N426" s="856">
        <v>0</v>
      </c>
      <c r="O426" s="856">
        <v>56155</v>
      </c>
      <c r="P426" s="856">
        <v>0</v>
      </c>
      <c r="Q426" s="856">
        <v>0</v>
      </c>
      <c r="R426" s="899">
        <v>0</v>
      </c>
      <c r="S426" s="899">
        <v>0</v>
      </c>
      <c r="T426" s="899">
        <v>1.4974666666666601</v>
      </c>
      <c r="U426" s="898"/>
      <c r="V426" s="856">
        <v>561553.52</v>
      </c>
      <c r="W426" s="898"/>
      <c r="X426" s="899">
        <v>0</v>
      </c>
      <c r="Y426" s="898"/>
      <c r="Z426" s="898"/>
      <c r="AA426" s="898"/>
      <c r="AB426" s="899" t="s">
        <v>1954</v>
      </c>
      <c r="AC426" s="868"/>
      <c r="AD426" s="898"/>
    </row>
    <row r="427" spans="1:30" ht="15.75" hidden="1" customHeight="1">
      <c r="A427" s="857">
        <v>17</v>
      </c>
      <c r="B427" s="857" t="s">
        <v>1089</v>
      </c>
      <c r="C427" s="898">
        <v>221</v>
      </c>
      <c r="D427" s="898" t="s">
        <v>1126</v>
      </c>
      <c r="E427" s="898" t="s">
        <v>1687</v>
      </c>
      <c r="F427" s="898">
        <v>37</v>
      </c>
      <c r="G427" s="898" t="s">
        <v>2215</v>
      </c>
      <c r="H427" s="708" t="s">
        <v>672</v>
      </c>
      <c r="I427" s="856">
        <v>482</v>
      </c>
      <c r="J427" s="856">
        <v>0</v>
      </c>
      <c r="K427" s="856">
        <v>0</v>
      </c>
      <c r="L427" s="856">
        <v>0</v>
      </c>
      <c r="M427" s="856">
        <v>0</v>
      </c>
      <c r="N427" s="856">
        <v>0</v>
      </c>
      <c r="O427" s="856">
        <v>482</v>
      </c>
      <c r="P427" s="856">
        <v>0</v>
      </c>
      <c r="Q427" s="856">
        <v>0</v>
      </c>
      <c r="R427" s="899">
        <v>0</v>
      </c>
      <c r="S427" s="899">
        <v>0</v>
      </c>
      <c r="T427" s="899">
        <v>1.86604723190089E-2</v>
      </c>
      <c r="U427" s="898"/>
      <c r="V427" s="856"/>
      <c r="W427" s="898"/>
      <c r="X427" s="899"/>
      <c r="Y427" s="898"/>
      <c r="Z427" s="898"/>
      <c r="AA427" s="898"/>
      <c r="AB427" s="899"/>
      <c r="AC427" s="868"/>
      <c r="AD427" s="898"/>
    </row>
    <row r="428" spans="1:30" ht="15.75" hidden="1" customHeight="1">
      <c r="A428" s="857">
        <v>17</v>
      </c>
      <c r="B428" s="857" t="s">
        <v>931</v>
      </c>
      <c r="C428" s="898">
        <v>222</v>
      </c>
      <c r="D428" s="898" t="s">
        <v>1288</v>
      </c>
      <c r="E428" s="898" t="s">
        <v>1937</v>
      </c>
      <c r="F428" s="898">
        <v>37</v>
      </c>
      <c r="G428" s="898" t="s">
        <v>2215</v>
      </c>
      <c r="H428" s="708" t="s">
        <v>767</v>
      </c>
      <c r="I428" s="856">
        <v>358212</v>
      </c>
      <c r="J428" s="856">
        <v>0</v>
      </c>
      <c r="K428" s="856">
        <v>0</v>
      </c>
      <c r="L428" s="856">
        <v>0</v>
      </c>
      <c r="M428" s="856">
        <v>0</v>
      </c>
      <c r="N428" s="856">
        <v>0</v>
      </c>
      <c r="O428" s="856">
        <v>358212</v>
      </c>
      <c r="P428" s="856">
        <v>0</v>
      </c>
      <c r="Q428" s="856">
        <v>0</v>
      </c>
      <c r="R428" s="899">
        <v>0</v>
      </c>
      <c r="S428" s="899">
        <v>0</v>
      </c>
      <c r="T428" s="899">
        <v>4.8407027027026999</v>
      </c>
      <c r="U428" s="898"/>
      <c r="V428" s="856">
        <v>3554906.21</v>
      </c>
      <c r="W428" s="898"/>
      <c r="X428" s="899">
        <v>0</v>
      </c>
      <c r="Y428" s="898"/>
      <c r="Z428" s="898"/>
      <c r="AA428" s="898"/>
      <c r="AB428" s="899" t="s">
        <v>1954</v>
      </c>
      <c r="AC428" s="868"/>
      <c r="AD428" s="898"/>
    </row>
    <row r="429" spans="1:30" ht="15.75" hidden="1" customHeight="1">
      <c r="A429" s="857">
        <v>17</v>
      </c>
      <c r="B429" s="857" t="s">
        <v>919</v>
      </c>
      <c r="C429" s="898">
        <v>223</v>
      </c>
      <c r="D429" s="898" t="s">
        <v>1290</v>
      </c>
      <c r="E429" s="898" t="s">
        <v>1938</v>
      </c>
      <c r="F429" s="898">
        <v>37</v>
      </c>
      <c r="G429" s="898" t="s">
        <v>2215</v>
      </c>
      <c r="H429" s="708" t="s">
        <v>1291</v>
      </c>
      <c r="I429" s="856">
        <v>162160</v>
      </c>
      <c r="J429" s="856">
        <v>0</v>
      </c>
      <c r="K429" s="856">
        <v>0</v>
      </c>
      <c r="L429" s="856">
        <v>0</v>
      </c>
      <c r="M429" s="856">
        <v>0</v>
      </c>
      <c r="N429" s="856">
        <v>0</v>
      </c>
      <c r="O429" s="856">
        <v>162160</v>
      </c>
      <c r="P429" s="856">
        <v>0</v>
      </c>
      <c r="Q429" s="856">
        <v>0</v>
      </c>
      <c r="R429" s="899">
        <v>0</v>
      </c>
      <c r="S429" s="899">
        <v>0</v>
      </c>
      <c r="T429" s="899">
        <v>3.76783307774524</v>
      </c>
      <c r="U429" s="898"/>
      <c r="V429" s="856">
        <v>1640819.99</v>
      </c>
      <c r="W429" s="898"/>
      <c r="X429" s="899">
        <v>0</v>
      </c>
      <c r="Y429" s="898"/>
      <c r="Z429" s="898"/>
      <c r="AA429" s="898"/>
      <c r="AB429" s="899" t="s">
        <v>1954</v>
      </c>
      <c r="AC429" s="868"/>
      <c r="AD429" s="898"/>
    </row>
    <row r="430" spans="1:30" ht="15.75" hidden="1" customHeight="1">
      <c r="A430" s="857">
        <v>17</v>
      </c>
      <c r="B430" s="857" t="s">
        <v>894</v>
      </c>
      <c r="C430" s="898">
        <v>224</v>
      </c>
      <c r="D430" s="898" t="s">
        <v>952</v>
      </c>
      <c r="E430" s="898" t="s">
        <v>1568</v>
      </c>
      <c r="F430" s="898">
        <v>37</v>
      </c>
      <c r="G430" s="898" t="s">
        <v>2215</v>
      </c>
      <c r="H430" s="708" t="s">
        <v>773</v>
      </c>
      <c r="I430" s="856">
        <v>352976</v>
      </c>
      <c r="J430" s="856">
        <v>0</v>
      </c>
      <c r="K430" s="856">
        <v>0</v>
      </c>
      <c r="L430" s="856">
        <v>0</v>
      </c>
      <c r="M430" s="856">
        <v>0</v>
      </c>
      <c r="N430" s="856">
        <v>0</v>
      </c>
      <c r="O430" s="856">
        <v>352976</v>
      </c>
      <c r="P430" s="856">
        <v>0</v>
      </c>
      <c r="Q430" s="856">
        <v>3529.76</v>
      </c>
      <c r="R430" s="899">
        <v>5.6829899999999997E-3</v>
      </c>
      <c r="S430" s="899">
        <v>5.5736663728163981E-3</v>
      </c>
      <c r="T430" s="899">
        <v>1.7575772664578599</v>
      </c>
      <c r="U430" s="898"/>
      <c r="V430" s="856" t="e">
        <v>#N/A</v>
      </c>
      <c r="W430" s="898"/>
      <c r="X430" s="899">
        <v>0</v>
      </c>
      <c r="Y430" s="898"/>
      <c r="Z430" s="898"/>
      <c r="AA430" s="898"/>
      <c r="AB430" s="899" t="e">
        <v>#N/A</v>
      </c>
      <c r="AC430" s="868"/>
      <c r="AD430" s="898"/>
    </row>
    <row r="431" spans="1:30" ht="15.75" hidden="1" customHeight="1">
      <c r="A431" s="857">
        <v>17</v>
      </c>
      <c r="B431" s="857" t="s">
        <v>1089</v>
      </c>
      <c r="C431" s="898">
        <v>225</v>
      </c>
      <c r="D431" s="898" t="s">
        <v>1304</v>
      </c>
      <c r="E431" s="898" t="s">
        <v>1794</v>
      </c>
      <c r="F431" s="898">
        <v>37</v>
      </c>
      <c r="G431" s="898" t="s">
        <v>2215</v>
      </c>
      <c r="H431" s="708" t="s">
        <v>1305</v>
      </c>
      <c r="I431" s="866">
        <v>890850</v>
      </c>
      <c r="J431" s="856">
        <v>0</v>
      </c>
      <c r="K431" s="856">
        <v>0</v>
      </c>
      <c r="L431" s="856">
        <v>0</v>
      </c>
      <c r="M431" s="856">
        <v>0</v>
      </c>
      <c r="N431" s="856">
        <v>0</v>
      </c>
      <c r="O431" s="856">
        <v>890850</v>
      </c>
      <c r="P431" s="856">
        <v>0</v>
      </c>
      <c r="Q431" s="856">
        <v>0</v>
      </c>
      <c r="R431" s="899">
        <v>0</v>
      </c>
      <c r="S431" s="869">
        <v>0</v>
      </c>
      <c r="T431" s="899">
        <v>6.3721352750994198</v>
      </c>
      <c r="U431" s="898"/>
      <c r="V431" s="856"/>
      <c r="W431" s="898"/>
      <c r="X431" s="899"/>
      <c r="Y431" s="898"/>
      <c r="Z431" s="898"/>
      <c r="AA431" s="898"/>
      <c r="AB431" s="899"/>
      <c r="AC431" s="868"/>
      <c r="AD431" s="898"/>
    </row>
    <row r="432" spans="1:30" ht="15.75" hidden="1" customHeight="1">
      <c r="A432" s="857">
        <v>14</v>
      </c>
      <c r="B432" s="857" t="s">
        <v>931</v>
      </c>
      <c r="C432" s="898">
        <v>226</v>
      </c>
      <c r="D432" s="898" t="s">
        <v>1307</v>
      </c>
      <c r="E432" s="898" t="s">
        <v>1939</v>
      </c>
      <c r="F432" s="898">
        <v>37</v>
      </c>
      <c r="G432" s="898" t="s">
        <v>2215</v>
      </c>
      <c r="H432" s="708" t="s">
        <v>1308</v>
      </c>
      <c r="I432" s="856">
        <v>78469</v>
      </c>
      <c r="J432" s="856">
        <v>0</v>
      </c>
      <c r="K432" s="856">
        <v>0</v>
      </c>
      <c r="L432" s="856">
        <v>0</v>
      </c>
      <c r="M432" s="856">
        <v>0</v>
      </c>
      <c r="N432" s="856">
        <v>0</v>
      </c>
      <c r="O432" s="856">
        <v>78469</v>
      </c>
      <c r="P432" s="856">
        <v>0</v>
      </c>
      <c r="Q432" s="856">
        <v>0</v>
      </c>
      <c r="R432" s="899">
        <v>0</v>
      </c>
      <c r="S432" s="899">
        <v>0</v>
      </c>
      <c r="T432" s="899">
        <v>3.7907729468598999</v>
      </c>
      <c r="U432" s="898"/>
      <c r="V432" s="856">
        <v>2475272.7599999998</v>
      </c>
      <c r="W432" s="898"/>
      <c r="X432" s="899">
        <v>0</v>
      </c>
      <c r="Y432" s="898"/>
      <c r="Z432" s="898"/>
      <c r="AA432" s="898"/>
      <c r="AB432" s="899" t="s">
        <v>1954</v>
      </c>
      <c r="AC432" s="868"/>
      <c r="AD432" s="898"/>
    </row>
    <row r="433" spans="1:30" ht="15.75" hidden="1" customHeight="1">
      <c r="A433" s="857">
        <v>26</v>
      </c>
      <c r="B433" s="857" t="s">
        <v>931</v>
      </c>
      <c r="C433" s="898">
        <v>227</v>
      </c>
      <c r="D433" s="898" t="s">
        <v>1309</v>
      </c>
      <c r="E433" s="898" t="s">
        <v>1940</v>
      </c>
      <c r="F433" s="898">
        <v>37</v>
      </c>
      <c r="G433" s="898" t="s">
        <v>2215</v>
      </c>
      <c r="H433" s="708" t="s">
        <v>1310</v>
      </c>
      <c r="I433" s="856">
        <v>222109</v>
      </c>
      <c r="J433" s="856">
        <v>0</v>
      </c>
      <c r="K433" s="856">
        <v>0</v>
      </c>
      <c r="L433" s="856">
        <v>0</v>
      </c>
      <c r="M433" s="856">
        <v>0</v>
      </c>
      <c r="N433" s="856">
        <v>0</v>
      </c>
      <c r="O433" s="856">
        <v>222109</v>
      </c>
      <c r="P433" s="856">
        <v>0</v>
      </c>
      <c r="Q433" s="856">
        <v>0</v>
      </c>
      <c r="R433" s="899">
        <v>0</v>
      </c>
      <c r="S433" s="899">
        <v>0</v>
      </c>
      <c r="T433" s="899">
        <v>5.1414120370370302</v>
      </c>
      <c r="U433" s="898"/>
      <c r="V433" s="856">
        <v>5195888.75</v>
      </c>
      <c r="W433" s="898"/>
      <c r="X433" s="899">
        <v>0</v>
      </c>
      <c r="Y433" s="898"/>
      <c r="Z433" s="898"/>
      <c r="AA433" s="898"/>
      <c r="AB433" s="899" t="s">
        <v>1954</v>
      </c>
      <c r="AC433" s="868"/>
      <c r="AD433" s="898"/>
    </row>
    <row r="434" spans="1:30" ht="15.75" hidden="1" customHeight="1">
      <c r="A434" s="857">
        <v>17</v>
      </c>
      <c r="B434" s="857" t="s">
        <v>931</v>
      </c>
      <c r="C434" s="898">
        <v>228</v>
      </c>
      <c r="D434" s="898" t="s">
        <v>1312</v>
      </c>
      <c r="E434" s="898" t="s">
        <v>1941</v>
      </c>
      <c r="F434" s="898">
        <v>37</v>
      </c>
      <c r="G434" s="898" t="s">
        <v>2215</v>
      </c>
      <c r="H434" s="708" t="s">
        <v>782</v>
      </c>
      <c r="I434" s="856">
        <v>108222</v>
      </c>
      <c r="J434" s="856">
        <v>0</v>
      </c>
      <c r="K434" s="856">
        <v>0</v>
      </c>
      <c r="L434" s="856">
        <v>0</v>
      </c>
      <c r="M434" s="856">
        <v>0</v>
      </c>
      <c r="N434" s="856">
        <v>0</v>
      </c>
      <c r="O434" s="856">
        <v>108222</v>
      </c>
      <c r="P434" s="856">
        <v>0</v>
      </c>
      <c r="Q434" s="856">
        <v>0</v>
      </c>
      <c r="R434" s="899">
        <v>0</v>
      </c>
      <c r="S434" s="899">
        <v>0</v>
      </c>
      <c r="T434" s="899">
        <v>3.5861223407780498</v>
      </c>
      <c r="U434" s="898"/>
      <c r="V434" s="856">
        <v>1082222.01</v>
      </c>
      <c r="W434" s="898"/>
      <c r="X434" s="899">
        <v>0</v>
      </c>
      <c r="Y434" s="898"/>
      <c r="Z434" s="898"/>
      <c r="AA434" s="898"/>
      <c r="AB434" s="899" t="s">
        <v>1954</v>
      </c>
      <c r="AC434" s="868"/>
      <c r="AD434" s="898"/>
    </row>
    <row r="435" spans="1:30" ht="15.75" hidden="1" customHeight="1">
      <c r="A435" s="857">
        <v>17</v>
      </c>
      <c r="B435" s="857" t="s">
        <v>931</v>
      </c>
      <c r="C435" s="898">
        <v>229</v>
      </c>
      <c r="D435" s="898" t="s">
        <v>1043</v>
      </c>
      <c r="E435" s="898" t="s">
        <v>1942</v>
      </c>
      <c r="F435" s="898">
        <v>37</v>
      </c>
      <c r="G435" s="898" t="s">
        <v>2215</v>
      </c>
      <c r="H435" s="708" t="s">
        <v>623</v>
      </c>
      <c r="I435" s="856">
        <v>704745</v>
      </c>
      <c r="J435" s="856">
        <v>0</v>
      </c>
      <c r="K435" s="856">
        <v>0</v>
      </c>
      <c r="L435" s="856">
        <v>0</v>
      </c>
      <c r="M435" s="856">
        <v>0</v>
      </c>
      <c r="N435" s="856">
        <v>0</v>
      </c>
      <c r="O435" s="856">
        <v>704745</v>
      </c>
      <c r="P435" s="856">
        <v>0</v>
      </c>
      <c r="Q435" s="856">
        <v>0</v>
      </c>
      <c r="R435" s="899">
        <v>0</v>
      </c>
      <c r="S435" s="899">
        <v>0</v>
      </c>
      <c r="T435" s="899">
        <v>9.4212207903320593</v>
      </c>
      <c r="U435" s="898"/>
      <c r="V435" s="856">
        <v>7757035.8399999999</v>
      </c>
      <c r="W435" s="898"/>
      <c r="X435" s="899">
        <v>0</v>
      </c>
      <c r="Y435" s="898"/>
      <c r="Z435" s="898"/>
      <c r="AA435" s="898"/>
      <c r="AB435" s="899" t="s">
        <v>1954</v>
      </c>
      <c r="AC435" s="868"/>
      <c r="AD435" s="898"/>
    </row>
    <row r="436" spans="1:30" ht="15.75" hidden="1" customHeight="1">
      <c r="A436" s="857">
        <v>17</v>
      </c>
      <c r="B436" s="857" t="s">
        <v>931</v>
      </c>
      <c r="C436" s="898">
        <v>230</v>
      </c>
      <c r="D436" s="907" t="s">
        <v>2290</v>
      </c>
      <c r="E436" s="898"/>
      <c r="F436" s="898">
        <v>37</v>
      </c>
      <c r="G436" s="898" t="s">
        <v>2215</v>
      </c>
      <c r="H436" s="857" t="s">
        <v>2291</v>
      </c>
      <c r="I436" s="856">
        <v>4986</v>
      </c>
      <c r="J436" s="856">
        <v>0</v>
      </c>
      <c r="K436" s="856">
        <v>0</v>
      </c>
      <c r="L436" s="856">
        <v>0</v>
      </c>
      <c r="M436" s="856">
        <v>0</v>
      </c>
      <c r="N436" s="856">
        <v>0</v>
      </c>
      <c r="O436" s="856">
        <v>4986</v>
      </c>
      <c r="P436" s="856">
        <v>0</v>
      </c>
      <c r="Q436" s="856">
        <v>0</v>
      </c>
      <c r="R436" s="899">
        <v>0</v>
      </c>
      <c r="S436" s="899">
        <v>0</v>
      </c>
      <c r="T436" s="899">
        <v>0.49859999999999999</v>
      </c>
      <c r="U436" s="898"/>
      <c r="V436" s="856"/>
      <c r="W436" s="898"/>
      <c r="X436" s="899"/>
      <c r="Y436" s="898"/>
      <c r="Z436" s="898"/>
      <c r="AA436" s="898"/>
      <c r="AB436" s="899"/>
      <c r="AC436" s="868"/>
      <c r="AD436" s="898"/>
    </row>
    <row r="437" spans="1:30" ht="15.75" hidden="1" customHeight="1">
      <c r="A437" s="857">
        <v>30</v>
      </c>
      <c r="B437" s="857" t="s">
        <v>878</v>
      </c>
      <c r="C437" s="898">
        <v>231</v>
      </c>
      <c r="D437" s="907" t="s">
        <v>2292</v>
      </c>
      <c r="E437" s="898"/>
      <c r="F437" s="898">
        <v>37</v>
      </c>
      <c r="G437" s="898" t="s">
        <v>2215</v>
      </c>
      <c r="H437" s="857" t="s">
        <v>2293</v>
      </c>
      <c r="I437" s="856">
        <v>538</v>
      </c>
      <c r="J437" s="856">
        <v>0</v>
      </c>
      <c r="K437" s="856">
        <v>0</v>
      </c>
      <c r="L437" s="856">
        <v>0</v>
      </c>
      <c r="M437" s="856">
        <v>0</v>
      </c>
      <c r="N437" s="856">
        <v>0</v>
      </c>
      <c r="O437" s="856">
        <v>538</v>
      </c>
      <c r="P437" s="856">
        <v>0</v>
      </c>
      <c r="Q437" s="856">
        <v>0</v>
      </c>
      <c r="R437" s="899">
        <v>0</v>
      </c>
      <c r="S437" s="899">
        <v>0</v>
      </c>
      <c r="T437" s="899">
        <v>2.69E-2</v>
      </c>
      <c r="U437" s="898"/>
      <c r="V437" s="856"/>
      <c r="W437" s="898"/>
      <c r="X437" s="899"/>
      <c r="Y437" s="898"/>
      <c r="Z437" s="898"/>
      <c r="AA437" s="898"/>
      <c r="AB437" s="899"/>
      <c r="AC437" s="868"/>
      <c r="AD437" s="898"/>
    </row>
    <row r="438" spans="1:30" ht="15.75" hidden="1" customHeight="1">
      <c r="A438" s="857">
        <v>30</v>
      </c>
      <c r="B438" s="857" t="s">
        <v>931</v>
      </c>
      <c r="C438" s="898">
        <v>232</v>
      </c>
      <c r="D438" s="898" t="s">
        <v>1315</v>
      </c>
      <c r="E438" s="898" t="s">
        <v>1943</v>
      </c>
      <c r="F438" s="898">
        <v>37</v>
      </c>
      <c r="G438" s="898" t="s">
        <v>2215</v>
      </c>
      <c r="H438" s="708" t="s">
        <v>783</v>
      </c>
      <c r="I438" s="856">
        <v>15024</v>
      </c>
      <c r="J438" s="856">
        <v>0</v>
      </c>
      <c r="K438" s="856">
        <v>0</v>
      </c>
      <c r="L438" s="856">
        <v>0</v>
      </c>
      <c r="M438" s="856">
        <v>0</v>
      </c>
      <c r="N438" s="856">
        <v>0</v>
      </c>
      <c r="O438" s="856">
        <v>15024</v>
      </c>
      <c r="P438" s="856">
        <v>0</v>
      </c>
      <c r="Q438" s="856">
        <v>0</v>
      </c>
      <c r="R438" s="899">
        <v>0</v>
      </c>
      <c r="S438" s="899">
        <v>0</v>
      </c>
      <c r="T438" s="899">
        <v>0.13968017850501999</v>
      </c>
      <c r="U438" s="898"/>
      <c r="V438" s="856">
        <v>4659667.2</v>
      </c>
      <c r="W438" s="898"/>
      <c r="X438" s="899">
        <v>0</v>
      </c>
      <c r="Y438" s="898"/>
      <c r="Z438" s="898"/>
      <c r="AA438" s="898"/>
      <c r="AB438" s="899" t="s">
        <v>1954</v>
      </c>
      <c r="AC438" s="868"/>
      <c r="AD438" s="898"/>
    </row>
    <row r="439" spans="1:30" ht="15.75" hidden="1" customHeight="1">
      <c r="A439" s="857">
        <v>12</v>
      </c>
      <c r="B439" s="857" t="s">
        <v>919</v>
      </c>
      <c r="C439" s="898">
        <v>233</v>
      </c>
      <c r="D439" s="898" t="s">
        <v>1316</v>
      </c>
      <c r="E439" s="898" t="s">
        <v>1944</v>
      </c>
      <c r="F439" s="898">
        <v>37</v>
      </c>
      <c r="G439" s="898" t="s">
        <v>2215</v>
      </c>
      <c r="H439" s="708" t="s">
        <v>784</v>
      </c>
      <c r="I439" s="856">
        <v>440918</v>
      </c>
      <c r="J439" s="856">
        <v>0</v>
      </c>
      <c r="K439" s="856">
        <v>0</v>
      </c>
      <c r="L439" s="856">
        <v>0</v>
      </c>
      <c r="M439" s="856">
        <v>0</v>
      </c>
      <c r="N439" s="856">
        <v>0</v>
      </c>
      <c r="O439" s="856">
        <v>440918</v>
      </c>
      <c r="P439" s="856">
        <v>0</v>
      </c>
      <c r="Q439" s="856">
        <v>0</v>
      </c>
      <c r="R439" s="899">
        <v>0</v>
      </c>
      <c r="S439" s="899">
        <v>0</v>
      </c>
      <c r="T439" s="899">
        <v>5.6160028531033799</v>
      </c>
      <c r="U439" s="898"/>
      <c r="V439" s="856">
        <v>10224011.9</v>
      </c>
      <c r="W439" s="898"/>
      <c r="X439" s="899">
        <v>0</v>
      </c>
      <c r="Y439" s="898"/>
      <c r="Z439" s="898"/>
      <c r="AA439" s="898"/>
      <c r="AB439" s="899" t="s">
        <v>1954</v>
      </c>
      <c r="AC439" s="868"/>
      <c r="AD439" s="898"/>
    </row>
    <row r="440" spans="1:30" ht="15.75" hidden="1" customHeight="1">
      <c r="A440" s="857">
        <v>30</v>
      </c>
      <c r="B440" s="857" t="s">
        <v>931</v>
      </c>
      <c r="C440" s="898">
        <v>234</v>
      </c>
      <c r="D440" s="907" t="s">
        <v>2294</v>
      </c>
      <c r="E440" s="898"/>
      <c r="F440" s="898">
        <v>37</v>
      </c>
      <c r="G440" s="898" t="s">
        <v>2215</v>
      </c>
      <c r="H440" s="857" t="s">
        <v>2295</v>
      </c>
      <c r="I440" s="856">
        <v>82125</v>
      </c>
      <c r="J440" s="856">
        <v>0</v>
      </c>
      <c r="K440" s="856">
        <v>0</v>
      </c>
      <c r="L440" s="856">
        <v>0</v>
      </c>
      <c r="M440" s="856">
        <v>0</v>
      </c>
      <c r="N440" s="856">
        <v>0</v>
      </c>
      <c r="O440" s="856">
        <v>82125</v>
      </c>
      <c r="P440" s="856">
        <v>0</v>
      </c>
      <c r="Q440" s="856">
        <v>0</v>
      </c>
      <c r="R440" s="899">
        <v>0</v>
      </c>
      <c r="S440" s="899">
        <v>0</v>
      </c>
      <c r="T440" s="899">
        <v>1.4553944850074401</v>
      </c>
      <c r="U440" s="898"/>
      <c r="V440" s="856"/>
      <c r="W440" s="898"/>
      <c r="X440" s="899"/>
      <c r="Y440" s="898"/>
      <c r="Z440" s="898"/>
      <c r="AA440" s="898"/>
      <c r="AB440" s="899"/>
      <c r="AC440" s="868"/>
      <c r="AD440" s="898"/>
    </row>
    <row r="441" spans="1:30" ht="15.75" hidden="1" customHeight="1">
      <c r="A441" s="857">
        <v>26</v>
      </c>
      <c r="B441" s="857" t="s">
        <v>931</v>
      </c>
      <c r="C441" s="898">
        <v>235</v>
      </c>
      <c r="D441" s="898" t="s">
        <v>1127</v>
      </c>
      <c r="E441" s="898" t="s">
        <v>1688</v>
      </c>
      <c r="F441" s="898">
        <v>37</v>
      </c>
      <c r="G441" s="898" t="s">
        <v>2215</v>
      </c>
      <c r="H441" s="708" t="s">
        <v>673</v>
      </c>
      <c r="I441" s="856">
        <v>96055</v>
      </c>
      <c r="J441" s="856">
        <v>0</v>
      </c>
      <c r="K441" s="856">
        <v>0</v>
      </c>
      <c r="L441" s="856">
        <v>0</v>
      </c>
      <c r="M441" s="856">
        <v>0</v>
      </c>
      <c r="N441" s="856">
        <v>0</v>
      </c>
      <c r="O441" s="856">
        <v>96055</v>
      </c>
      <c r="P441" s="856">
        <v>0</v>
      </c>
      <c r="Q441" s="856">
        <v>0</v>
      </c>
      <c r="R441" s="899">
        <v>0</v>
      </c>
      <c r="S441" s="899">
        <v>0</v>
      </c>
      <c r="T441" s="899">
        <v>3.6944230769230701</v>
      </c>
      <c r="U441" s="898"/>
      <c r="V441" s="856"/>
      <c r="W441" s="898"/>
      <c r="X441" s="899"/>
      <c r="Y441" s="898"/>
      <c r="Z441" s="898"/>
      <c r="AA441" s="898"/>
      <c r="AB441" s="899"/>
      <c r="AC441" s="868"/>
      <c r="AD441" s="898"/>
    </row>
    <row r="442" spans="1:30" ht="15.75" hidden="1" customHeight="1">
      <c r="A442" s="857">
        <v>12</v>
      </c>
      <c r="B442" s="857" t="s">
        <v>919</v>
      </c>
      <c r="C442" s="898">
        <v>236</v>
      </c>
      <c r="D442" s="898" t="s">
        <v>1321</v>
      </c>
      <c r="E442" s="898" t="s">
        <v>1945</v>
      </c>
      <c r="F442" s="898">
        <v>37</v>
      </c>
      <c r="G442" s="898" t="s">
        <v>2215</v>
      </c>
      <c r="H442" s="708" t="s">
        <v>789</v>
      </c>
      <c r="I442" s="856">
        <v>43100</v>
      </c>
      <c r="J442" s="856">
        <v>0</v>
      </c>
      <c r="K442" s="856">
        <v>0</v>
      </c>
      <c r="L442" s="856">
        <v>0</v>
      </c>
      <c r="M442" s="856">
        <v>0</v>
      </c>
      <c r="N442" s="856">
        <v>0</v>
      </c>
      <c r="O442" s="856">
        <v>43100</v>
      </c>
      <c r="P442" s="856">
        <v>0</v>
      </c>
      <c r="Q442" s="856">
        <v>0</v>
      </c>
      <c r="R442" s="899">
        <v>0</v>
      </c>
      <c r="S442" s="899">
        <v>0</v>
      </c>
      <c r="T442" s="899">
        <v>6.1571428571428504</v>
      </c>
      <c r="U442" s="898"/>
      <c r="V442" s="856">
        <v>348672.03</v>
      </c>
      <c r="W442" s="898"/>
      <c r="X442" s="899">
        <v>0</v>
      </c>
      <c r="Y442" s="898"/>
      <c r="Z442" s="898"/>
      <c r="AA442" s="898"/>
      <c r="AB442" s="899" t="s">
        <v>1954</v>
      </c>
      <c r="AC442" s="868"/>
      <c r="AD442" s="898"/>
    </row>
    <row r="443" spans="1:30" ht="15.75" hidden="1" customHeight="1">
      <c r="A443" s="857">
        <v>31</v>
      </c>
      <c r="B443" s="857" t="s">
        <v>931</v>
      </c>
      <c r="C443" s="898">
        <v>237</v>
      </c>
      <c r="D443" s="898" t="s">
        <v>1323</v>
      </c>
      <c r="E443" s="898" t="s">
        <v>1946</v>
      </c>
      <c r="F443" s="898">
        <v>37</v>
      </c>
      <c r="G443" s="898" t="s">
        <v>2215</v>
      </c>
      <c r="H443" s="708" t="s">
        <v>791</v>
      </c>
      <c r="I443" s="856">
        <v>118664</v>
      </c>
      <c r="J443" s="856">
        <v>0</v>
      </c>
      <c r="K443" s="856">
        <v>0</v>
      </c>
      <c r="L443" s="856">
        <v>0</v>
      </c>
      <c r="M443" s="856">
        <v>0</v>
      </c>
      <c r="N443" s="856">
        <v>0</v>
      </c>
      <c r="O443" s="856">
        <v>118664</v>
      </c>
      <c r="P443" s="856">
        <v>0</v>
      </c>
      <c r="Q443" s="856">
        <v>0</v>
      </c>
      <c r="R443" s="899">
        <v>0</v>
      </c>
      <c r="S443" s="899">
        <v>0</v>
      </c>
      <c r="T443" s="899">
        <v>0.97665843621399095</v>
      </c>
      <c r="U443" s="898"/>
      <c r="V443" s="856">
        <v>1786429.34</v>
      </c>
      <c r="W443" s="898"/>
      <c r="X443" s="899">
        <v>0</v>
      </c>
      <c r="Y443" s="898"/>
      <c r="Z443" s="898"/>
      <c r="AA443" s="898"/>
      <c r="AB443" s="899" t="s">
        <v>1954</v>
      </c>
      <c r="AC443" s="868"/>
      <c r="AD443" s="898"/>
    </row>
    <row r="444" spans="1:30" ht="15.75" hidden="1" customHeight="1">
      <c r="A444" s="857">
        <v>31</v>
      </c>
      <c r="B444" s="857" t="s">
        <v>931</v>
      </c>
      <c r="C444" s="898">
        <v>238</v>
      </c>
      <c r="D444" s="898" t="s">
        <v>1324</v>
      </c>
      <c r="E444" s="898" t="s">
        <v>1947</v>
      </c>
      <c r="F444" s="898">
        <v>37</v>
      </c>
      <c r="G444" s="898" t="s">
        <v>2215</v>
      </c>
      <c r="H444" s="708" t="s">
        <v>792</v>
      </c>
      <c r="I444" s="856">
        <v>113264</v>
      </c>
      <c r="J444" s="856">
        <v>0</v>
      </c>
      <c r="K444" s="856">
        <v>0</v>
      </c>
      <c r="L444" s="856">
        <v>0</v>
      </c>
      <c r="M444" s="856">
        <v>0</v>
      </c>
      <c r="N444" s="856">
        <v>0</v>
      </c>
      <c r="O444" s="856">
        <v>113264</v>
      </c>
      <c r="P444" s="856">
        <v>0</v>
      </c>
      <c r="Q444" s="856">
        <v>0</v>
      </c>
      <c r="R444" s="899">
        <v>0</v>
      </c>
      <c r="S444" s="899">
        <v>0</v>
      </c>
      <c r="T444" s="899">
        <v>0.81227768215719998</v>
      </c>
      <c r="U444" s="898"/>
      <c r="V444" s="856">
        <v>2903316.93</v>
      </c>
      <c r="W444" s="898"/>
      <c r="X444" s="899">
        <v>0</v>
      </c>
      <c r="Y444" s="898"/>
      <c r="Z444" s="898"/>
      <c r="AA444" s="898"/>
      <c r="AB444" s="899" t="s">
        <v>1954</v>
      </c>
      <c r="AC444" s="868"/>
      <c r="AD444" s="898"/>
    </row>
    <row r="445" spans="1:30" ht="15.75" hidden="1" customHeight="1">
      <c r="A445" s="496">
        <v>9</v>
      </c>
      <c r="B445" s="496" t="s">
        <v>914</v>
      </c>
      <c r="C445" s="898">
        <v>239</v>
      </c>
      <c r="D445" s="898" t="s">
        <v>1397</v>
      </c>
      <c r="E445" s="898" t="s">
        <v>1863</v>
      </c>
      <c r="F445" s="898">
        <v>37</v>
      </c>
      <c r="G445" s="898" t="s">
        <v>2215</v>
      </c>
      <c r="H445" s="708" t="s">
        <v>1398</v>
      </c>
      <c r="I445" s="866">
        <v>474032</v>
      </c>
      <c r="J445" s="856">
        <v>0</v>
      </c>
      <c r="K445" s="856">
        <v>0</v>
      </c>
      <c r="L445" s="856">
        <v>0</v>
      </c>
      <c r="M445" s="856">
        <v>0</v>
      </c>
      <c r="N445" s="856">
        <v>0</v>
      </c>
      <c r="O445" s="856">
        <v>474032</v>
      </c>
      <c r="P445" s="856">
        <v>0</v>
      </c>
      <c r="Q445" s="856">
        <v>0</v>
      </c>
      <c r="R445" s="899">
        <v>0</v>
      </c>
      <c r="S445" s="869">
        <v>0</v>
      </c>
      <c r="T445" s="899">
        <v>1.8320077294685899</v>
      </c>
      <c r="U445" s="898"/>
      <c r="V445" s="856"/>
      <c r="W445" s="898"/>
      <c r="X445" s="899"/>
      <c r="Y445" s="898"/>
      <c r="Z445" s="898"/>
      <c r="AA445" s="898"/>
      <c r="AB445" s="899"/>
      <c r="AC445" s="868"/>
      <c r="AD445" s="898"/>
    </row>
    <row r="446" spans="1:30" ht="15.75" hidden="1" customHeight="1">
      <c r="A446" s="857">
        <v>30</v>
      </c>
      <c r="B446" s="857" t="s">
        <v>931</v>
      </c>
      <c r="C446" s="898">
        <v>240</v>
      </c>
      <c r="D446" s="898" t="s">
        <v>1109</v>
      </c>
      <c r="E446" s="701" t="s">
        <v>1675</v>
      </c>
      <c r="F446" s="898">
        <v>37</v>
      </c>
      <c r="G446" s="898" t="s">
        <v>2215</v>
      </c>
      <c r="H446" s="708" t="s">
        <v>661</v>
      </c>
      <c r="I446" s="856">
        <v>206888</v>
      </c>
      <c r="J446" s="856">
        <v>0</v>
      </c>
      <c r="K446" s="856">
        <v>0</v>
      </c>
      <c r="L446" s="856">
        <v>0</v>
      </c>
      <c r="M446" s="856">
        <v>0</v>
      </c>
      <c r="N446" s="856">
        <v>0</v>
      </c>
      <c r="O446" s="856">
        <v>206888</v>
      </c>
      <c r="P446" s="856">
        <v>0</v>
      </c>
      <c r="Q446" s="856">
        <v>0</v>
      </c>
      <c r="R446" s="899">
        <v>0</v>
      </c>
      <c r="S446" s="899">
        <v>0</v>
      </c>
      <c r="T446" s="899">
        <v>4.8679529411764699</v>
      </c>
      <c r="U446" s="898"/>
      <c r="V446" s="856"/>
      <c r="W446" s="898"/>
      <c r="X446" s="899"/>
      <c r="Y446" s="898"/>
      <c r="Z446" s="898"/>
      <c r="AA446" s="898"/>
      <c r="AB446" s="899"/>
      <c r="AC446" s="868"/>
      <c r="AD446" s="898"/>
    </row>
    <row r="447" spans="1:30" ht="15.75" hidden="1" customHeight="1">
      <c r="A447" s="857">
        <v>17</v>
      </c>
      <c r="B447" s="857" t="s">
        <v>931</v>
      </c>
      <c r="C447" s="898">
        <v>241</v>
      </c>
      <c r="D447" s="898" t="s">
        <v>1326</v>
      </c>
      <c r="E447" s="898" t="s">
        <v>1806</v>
      </c>
      <c r="F447" s="898">
        <v>37</v>
      </c>
      <c r="G447" s="898" t="s">
        <v>2215</v>
      </c>
      <c r="H447" s="708" t="s">
        <v>794</v>
      </c>
      <c r="I447" s="856">
        <v>170879</v>
      </c>
      <c r="J447" s="856">
        <v>0</v>
      </c>
      <c r="K447" s="856">
        <v>0</v>
      </c>
      <c r="L447" s="856">
        <v>0</v>
      </c>
      <c r="M447" s="856">
        <v>0</v>
      </c>
      <c r="N447" s="856">
        <v>0</v>
      </c>
      <c r="O447" s="856">
        <v>170879</v>
      </c>
      <c r="P447" s="856">
        <v>0</v>
      </c>
      <c r="Q447" s="856">
        <v>0</v>
      </c>
      <c r="R447" s="899">
        <v>0</v>
      </c>
      <c r="S447" s="899">
        <v>0</v>
      </c>
      <c r="T447" s="899">
        <v>1.70879</v>
      </c>
      <c r="U447" s="898"/>
      <c r="V447" s="856">
        <v>1708797.52</v>
      </c>
      <c r="W447" s="898"/>
      <c r="X447" s="899">
        <v>0</v>
      </c>
      <c r="Y447" s="898"/>
      <c r="Z447" s="898"/>
      <c r="AA447" s="898"/>
      <c r="AB447" s="899" t="s">
        <v>1954</v>
      </c>
      <c r="AC447" s="868"/>
      <c r="AD447" s="898"/>
    </row>
    <row r="448" spans="1:30" ht="15.75" hidden="1" customHeight="1">
      <c r="A448" s="857">
        <v>27</v>
      </c>
      <c r="B448" s="857" t="s">
        <v>1349</v>
      </c>
      <c r="C448" s="898">
        <v>242</v>
      </c>
      <c r="D448" s="898" t="s">
        <v>1350</v>
      </c>
      <c r="E448" s="898" t="s">
        <v>1843</v>
      </c>
      <c r="F448" s="898">
        <v>37</v>
      </c>
      <c r="G448" s="898" t="s">
        <v>2215</v>
      </c>
      <c r="H448" s="708" t="s">
        <v>2296</v>
      </c>
      <c r="I448" s="856">
        <v>306</v>
      </c>
      <c r="J448" s="856">
        <v>0</v>
      </c>
      <c r="K448" s="856">
        <v>0</v>
      </c>
      <c r="L448" s="856">
        <v>0</v>
      </c>
      <c r="M448" s="856">
        <v>0</v>
      </c>
      <c r="N448" s="856">
        <v>0</v>
      </c>
      <c r="O448" s="856">
        <v>306</v>
      </c>
      <c r="P448" s="856">
        <v>0</v>
      </c>
      <c r="Q448" s="856">
        <v>0</v>
      </c>
      <c r="R448" s="899">
        <v>0</v>
      </c>
      <c r="S448" s="899">
        <v>0</v>
      </c>
      <c r="T448" s="899">
        <v>3.7499999999999999E-3</v>
      </c>
      <c r="U448" s="898"/>
      <c r="V448" s="856"/>
      <c r="W448" s="898"/>
      <c r="X448" s="899"/>
      <c r="Y448" s="898"/>
      <c r="Z448" s="898"/>
      <c r="AA448" s="898"/>
      <c r="AB448" s="899"/>
      <c r="AC448" s="868"/>
      <c r="AD448" s="898"/>
    </row>
    <row r="449" spans="1:30" ht="15.75" hidden="1" customHeight="1">
      <c r="A449" s="857">
        <v>31</v>
      </c>
      <c r="B449" s="857" t="s">
        <v>924</v>
      </c>
      <c r="C449" s="898">
        <v>243</v>
      </c>
      <c r="D449" s="898" t="s">
        <v>1157</v>
      </c>
      <c r="E449" s="898" t="s">
        <v>1948</v>
      </c>
      <c r="F449" s="898">
        <v>37</v>
      </c>
      <c r="G449" s="898" t="s">
        <v>2215</v>
      </c>
      <c r="H449" s="708" t="s">
        <v>693</v>
      </c>
      <c r="I449" s="856">
        <v>139748</v>
      </c>
      <c r="J449" s="856">
        <v>0</v>
      </c>
      <c r="K449" s="856">
        <v>0</v>
      </c>
      <c r="L449" s="856">
        <v>0</v>
      </c>
      <c r="M449" s="856">
        <v>0</v>
      </c>
      <c r="N449" s="856">
        <v>0</v>
      </c>
      <c r="O449" s="856">
        <v>139748</v>
      </c>
      <c r="P449" s="856">
        <v>0</v>
      </c>
      <c r="Q449" s="856">
        <v>0</v>
      </c>
      <c r="R449" s="899">
        <v>0</v>
      </c>
      <c r="S449" s="899">
        <v>0</v>
      </c>
      <c r="T449" s="899">
        <v>5.2735094339622597</v>
      </c>
      <c r="U449" s="898"/>
      <c r="V449" s="856">
        <v>1397480.13</v>
      </c>
      <c r="W449" s="898"/>
      <c r="X449" s="899">
        <v>0</v>
      </c>
      <c r="Y449" s="898"/>
      <c r="Z449" s="898"/>
      <c r="AA449" s="898"/>
      <c r="AB449" s="899" t="s">
        <v>1954</v>
      </c>
      <c r="AC449" s="868"/>
      <c r="AD449" s="898"/>
    </row>
    <row r="450" spans="1:30" ht="15.75" hidden="1" customHeight="1">
      <c r="A450" s="857">
        <v>17</v>
      </c>
      <c r="B450" s="857" t="s">
        <v>931</v>
      </c>
      <c r="C450" s="898">
        <v>244</v>
      </c>
      <c r="D450" s="898" t="s">
        <v>1327</v>
      </c>
      <c r="E450" s="898" t="s">
        <v>1949</v>
      </c>
      <c r="F450" s="898">
        <v>37</v>
      </c>
      <c r="G450" s="898" t="s">
        <v>2215</v>
      </c>
      <c r="H450" s="708" t="s">
        <v>1328</v>
      </c>
      <c r="I450" s="856">
        <v>66844</v>
      </c>
      <c r="J450" s="856">
        <v>0</v>
      </c>
      <c r="K450" s="856">
        <v>0</v>
      </c>
      <c r="L450" s="856">
        <v>0</v>
      </c>
      <c r="M450" s="856">
        <v>0</v>
      </c>
      <c r="N450" s="856">
        <v>0</v>
      </c>
      <c r="O450" s="856">
        <v>66844</v>
      </c>
      <c r="P450" s="856">
        <v>0</v>
      </c>
      <c r="Q450" s="856">
        <v>0</v>
      </c>
      <c r="R450" s="899">
        <v>0</v>
      </c>
      <c r="S450" s="899">
        <v>0</v>
      </c>
      <c r="T450" s="899">
        <v>6.6844000000000001</v>
      </c>
      <c r="U450" s="898"/>
      <c r="V450" s="856">
        <v>709203.19</v>
      </c>
      <c r="W450" s="898"/>
      <c r="X450" s="899">
        <v>0</v>
      </c>
      <c r="Y450" s="898"/>
      <c r="Z450" s="898"/>
      <c r="AA450" s="898"/>
      <c r="AB450" s="899" t="s">
        <v>1954</v>
      </c>
      <c r="AC450" s="868"/>
      <c r="AD450" s="898"/>
    </row>
    <row r="451" spans="1:30" ht="15.75" hidden="1" customHeight="1">
      <c r="A451" s="857">
        <v>31</v>
      </c>
      <c r="B451" s="857" t="s">
        <v>931</v>
      </c>
      <c r="C451" s="898">
        <v>245</v>
      </c>
      <c r="D451" s="898" t="s">
        <v>1330</v>
      </c>
      <c r="E451" s="898" t="s">
        <v>1950</v>
      </c>
      <c r="F451" s="898">
        <v>37</v>
      </c>
      <c r="G451" s="898" t="s">
        <v>2215</v>
      </c>
      <c r="H451" s="708" t="s">
        <v>796</v>
      </c>
      <c r="I451" s="856">
        <v>412147</v>
      </c>
      <c r="J451" s="856">
        <v>0</v>
      </c>
      <c r="K451" s="856">
        <v>0</v>
      </c>
      <c r="L451" s="856">
        <v>0</v>
      </c>
      <c r="M451" s="856">
        <v>0</v>
      </c>
      <c r="N451" s="856">
        <v>0</v>
      </c>
      <c r="O451" s="856">
        <v>412147</v>
      </c>
      <c r="P451" s="856">
        <v>0</v>
      </c>
      <c r="Q451" s="856">
        <v>0</v>
      </c>
      <c r="R451" s="899">
        <v>0</v>
      </c>
      <c r="S451" s="899">
        <v>0</v>
      </c>
      <c r="T451" s="899">
        <v>0.55197273262977398</v>
      </c>
      <c r="U451" s="898"/>
      <c r="V451" s="856">
        <v>7431489.4800000004</v>
      </c>
      <c r="W451" s="898"/>
      <c r="X451" s="899">
        <v>0</v>
      </c>
      <c r="Y451" s="898"/>
      <c r="Z451" s="898"/>
      <c r="AA451" s="898"/>
      <c r="AB451" s="899" t="s">
        <v>1954</v>
      </c>
      <c r="AC451" s="868"/>
      <c r="AD451" s="898"/>
    </row>
    <row r="452" spans="1:30" ht="15.75" hidden="1" customHeight="1">
      <c r="C452" s="898"/>
      <c r="D452" s="898"/>
      <c r="E452" s="898"/>
      <c r="F452" s="898"/>
      <c r="G452" s="701" t="s">
        <v>2216</v>
      </c>
      <c r="H452" s="710"/>
      <c r="I452" s="492">
        <v>18210557</v>
      </c>
      <c r="J452" s="492">
        <v>0</v>
      </c>
      <c r="K452" s="492">
        <v>0</v>
      </c>
      <c r="L452" s="492">
        <v>0</v>
      </c>
      <c r="M452" s="900">
        <v>0</v>
      </c>
      <c r="N452" s="492">
        <v>0</v>
      </c>
      <c r="O452" s="492">
        <v>18210557</v>
      </c>
      <c r="P452" s="492">
        <v>0</v>
      </c>
      <c r="Q452" s="492">
        <v>3529.76</v>
      </c>
      <c r="R452" s="493">
        <v>5.6829899999999997E-3</v>
      </c>
      <c r="S452" s="493">
        <v>5.5736663728163981E-3</v>
      </c>
      <c r="T452" s="626"/>
      <c r="U452" s="898"/>
      <c r="V452" s="856" t="e">
        <v>#N/A</v>
      </c>
      <c r="W452" s="898">
        <v>0</v>
      </c>
      <c r="X452" s="899">
        <v>0</v>
      </c>
      <c r="Y452" s="898">
        <v>0</v>
      </c>
      <c r="Z452" s="898">
        <v>0</v>
      </c>
      <c r="AA452" s="898">
        <v>0</v>
      </c>
      <c r="AB452" s="899" t="e">
        <v>#N/A</v>
      </c>
      <c r="AC452" s="868">
        <v>0</v>
      </c>
      <c r="AD452" s="898">
        <v>0</v>
      </c>
    </row>
    <row r="453" spans="1:30" ht="15.75" hidden="1" customHeight="1">
      <c r="C453" s="898"/>
      <c r="D453" s="898"/>
      <c r="E453" s="898"/>
      <c r="F453" s="898"/>
      <c r="G453" s="701"/>
      <c r="H453" s="710"/>
      <c r="I453" s="625"/>
      <c r="J453" s="625"/>
      <c r="K453" s="625"/>
      <c r="L453" s="625"/>
      <c r="M453" s="856"/>
      <c r="N453" s="625"/>
      <c r="O453" s="625"/>
      <c r="P453" s="625"/>
      <c r="Q453" s="625"/>
      <c r="R453" s="626"/>
      <c r="S453" s="626"/>
      <c r="T453" s="626"/>
      <c r="U453" s="898"/>
      <c r="V453" s="856"/>
      <c r="W453" s="898"/>
      <c r="X453" s="899"/>
      <c r="Y453" s="898"/>
      <c r="Z453" s="898"/>
      <c r="AA453" s="898"/>
      <c r="AB453" s="899"/>
      <c r="AC453" s="868"/>
      <c r="AD453" s="898"/>
    </row>
    <row r="454" spans="1:30" ht="16.5" hidden="1" customHeight="1" thickBot="1">
      <c r="C454" s="898"/>
      <c r="D454" s="898"/>
      <c r="E454" s="898"/>
      <c r="F454" s="898"/>
      <c r="G454" s="701" t="s">
        <v>456</v>
      </c>
      <c r="H454" s="710"/>
      <c r="I454" s="825">
        <v>820765767</v>
      </c>
      <c r="J454" s="825">
        <v>440380</v>
      </c>
      <c r="K454" s="825">
        <v>0</v>
      </c>
      <c r="L454" s="825">
        <v>21766100</v>
      </c>
      <c r="M454" s="914">
        <v>0</v>
      </c>
      <c r="N454" s="825">
        <v>67153278</v>
      </c>
      <c r="O454" s="825">
        <v>775818969</v>
      </c>
      <c r="P454" s="825">
        <v>12748637.4089942</v>
      </c>
      <c r="Q454" s="825">
        <v>60414103.802321479</v>
      </c>
      <c r="R454" s="826">
        <v>97.267954169999996</v>
      </c>
      <c r="S454" s="826">
        <v>95.396880311646342</v>
      </c>
      <c r="T454" s="626"/>
      <c r="U454" s="898"/>
      <c r="V454" s="856" t="e">
        <v>#N/A</v>
      </c>
      <c r="W454" s="898">
        <v>0</v>
      </c>
      <c r="X454" s="826">
        <v>0</v>
      </c>
      <c r="Y454" s="898">
        <v>0</v>
      </c>
      <c r="Z454" s="898">
        <v>0</v>
      </c>
      <c r="AA454" s="898">
        <v>0</v>
      </c>
      <c r="AB454" s="899" t="e">
        <v>#N/A</v>
      </c>
      <c r="AC454" s="868">
        <v>0</v>
      </c>
      <c r="AD454" s="898">
        <v>0</v>
      </c>
    </row>
    <row r="455" spans="1:30" ht="16.5" hidden="1" customHeight="1" thickTop="1">
      <c r="C455" s="898"/>
      <c r="D455" s="898"/>
      <c r="E455" s="898"/>
      <c r="F455" s="898"/>
      <c r="G455" s="701"/>
      <c r="H455" s="710"/>
      <c r="I455" s="625"/>
      <c r="J455" s="625"/>
      <c r="K455" s="625"/>
      <c r="L455" s="625"/>
      <c r="M455" s="856"/>
      <c r="N455" s="625"/>
      <c r="O455" s="625"/>
      <c r="P455" s="625"/>
      <c r="Q455" s="625"/>
      <c r="R455" s="625"/>
      <c r="S455" s="626"/>
      <c r="T455" s="626"/>
      <c r="U455" s="898"/>
      <c r="V455" s="856"/>
      <c r="W455" s="898"/>
      <c r="X455" s="899"/>
      <c r="Y455" s="898"/>
      <c r="Z455" s="898"/>
      <c r="AA455" s="898"/>
      <c r="AB455" s="899"/>
      <c r="AC455" s="868"/>
      <c r="AD455" s="898"/>
    </row>
    <row r="456" spans="1:30" ht="15.75" hidden="1" customHeight="1">
      <c r="B456" s="496"/>
      <c r="C456" s="898"/>
      <c r="D456" s="898"/>
      <c r="E456" s="898"/>
      <c r="F456" s="898"/>
      <c r="G456" s="898"/>
      <c r="H456" s="848"/>
      <c r="I456" s="625">
        <v>-2</v>
      </c>
      <c r="J456" s="625">
        <v>0</v>
      </c>
      <c r="K456" s="625">
        <v>0</v>
      </c>
      <c r="L456" s="625">
        <v>-5196</v>
      </c>
      <c r="M456" s="625">
        <v>0</v>
      </c>
      <c r="N456" s="625">
        <v>0</v>
      </c>
      <c r="O456" s="625">
        <v>-5198</v>
      </c>
      <c r="P456" s="625">
        <v>0</v>
      </c>
      <c r="Q456" s="625">
        <v>-6.3637200221419334</v>
      </c>
      <c r="R456" s="625"/>
      <c r="S456" s="625"/>
      <c r="T456" s="626"/>
      <c r="U456" s="898"/>
      <c r="V456" s="856">
        <v>19178746220.899994</v>
      </c>
      <c r="W456" s="898"/>
      <c r="X456" s="626">
        <v>0</v>
      </c>
      <c r="Y456" s="898"/>
      <c r="Z456" s="898"/>
      <c r="AA456" s="898"/>
      <c r="AB456" s="899" t="s">
        <v>1954</v>
      </c>
      <c r="AC456" s="868"/>
      <c r="AD456" s="898"/>
    </row>
    <row r="457" spans="1:30" ht="15.75" hidden="1" customHeight="1">
      <c r="B457" s="496"/>
      <c r="C457" s="898"/>
      <c r="D457" s="898"/>
      <c r="E457" s="898"/>
      <c r="F457" s="898"/>
      <c r="G457" s="898"/>
      <c r="H457" s="848"/>
      <c r="I457" s="625"/>
      <c r="J457" s="625"/>
      <c r="K457" s="625"/>
      <c r="L457" s="625"/>
      <c r="M457" s="625"/>
      <c r="N457" s="625"/>
      <c r="O457" s="625"/>
      <c r="P457" s="625"/>
      <c r="Q457" s="625"/>
      <c r="R457" s="626"/>
      <c r="S457" s="626"/>
      <c r="T457" s="626"/>
      <c r="U457" s="898"/>
      <c r="V457" s="898"/>
      <c r="W457" s="898"/>
      <c r="X457" s="898"/>
      <c r="Y457" s="898"/>
      <c r="Z457" s="898"/>
      <c r="AA457" s="898"/>
      <c r="AB457" s="898"/>
      <c r="AC457" s="868"/>
      <c r="AD457" s="898"/>
    </row>
    <row r="458" spans="1:30" ht="15.75" hidden="1" customHeight="1">
      <c r="B458" s="496"/>
      <c r="C458" s="898"/>
      <c r="D458" s="898"/>
      <c r="E458" s="898"/>
      <c r="F458" s="898"/>
      <c r="G458" s="898"/>
      <c r="H458" s="901"/>
      <c r="I458" s="625"/>
      <c r="J458" s="625"/>
      <c r="K458" s="625"/>
      <c r="L458" s="625"/>
      <c r="M458" s="625"/>
      <c r="N458" s="625"/>
      <c r="O458" s="625"/>
      <c r="P458" s="625"/>
      <c r="Q458" s="625"/>
      <c r="R458" s="626"/>
      <c r="S458" s="626"/>
      <c r="T458" s="626"/>
      <c r="U458" s="898"/>
      <c r="V458" s="898"/>
      <c r="W458" s="898"/>
      <c r="X458" s="849"/>
      <c r="Y458" s="898"/>
      <c r="Z458" s="898"/>
      <c r="AA458" s="898"/>
      <c r="AB458" s="898"/>
      <c r="AC458" s="868"/>
      <c r="AD458" s="898"/>
    </row>
    <row r="459" spans="1:30" ht="15.75" hidden="1" customHeight="1">
      <c r="I459" s="494"/>
      <c r="J459" s="494"/>
      <c r="K459" s="494"/>
      <c r="L459" s="494"/>
      <c r="M459" s="494"/>
      <c r="N459" s="494"/>
      <c r="O459" s="494"/>
      <c r="P459" s="494"/>
      <c r="Q459" s="494"/>
      <c r="R459" s="494"/>
      <c r="S459" s="494"/>
    </row>
    <row r="460" spans="1:30" ht="15.75" hidden="1" customHeight="1">
      <c r="Q460" s="494"/>
    </row>
    <row r="461" spans="1:30" ht="18" hidden="1" customHeight="1">
      <c r="P461" s="850" t="s">
        <v>2297</v>
      </c>
      <c r="Q461" s="850" t="s">
        <v>2298</v>
      </c>
    </row>
    <row r="462" spans="1:30" ht="15.75" hidden="1" customHeight="1">
      <c r="O462" s="915" t="s">
        <v>277</v>
      </c>
      <c r="P462" s="915">
        <v>12748637.4089942</v>
      </c>
      <c r="Q462" s="494">
        <v>60414103.802321479</v>
      </c>
    </row>
    <row r="463" spans="1:30" ht="15.75" hidden="1" customHeight="1">
      <c r="O463" s="916" t="s">
        <v>2299</v>
      </c>
      <c r="P463" s="916">
        <v>2820941.8934294004</v>
      </c>
      <c r="Q463" s="916">
        <v>2915126.2573600002</v>
      </c>
    </row>
    <row r="464" spans="1:30" ht="15.75" hidden="1" customHeight="1">
      <c r="P464" s="494">
        <v>15569579.3024236</v>
      </c>
      <c r="Q464" s="494">
        <v>63329230.059681475</v>
      </c>
    </row>
    <row r="465" spans="8:29">
      <c r="AC465" s="857"/>
    </row>
    <row r="466" spans="8:29" ht="15.75">
      <c r="H466" s="917" t="s">
        <v>2314</v>
      </c>
      <c r="I466" s="918"/>
      <c r="J466" s="918"/>
      <c r="K466" s="918"/>
      <c r="L466" s="918"/>
      <c r="M466" s="918"/>
      <c r="N466" s="918"/>
      <c r="O466" s="918"/>
      <c r="P466" s="918"/>
      <c r="Q466" s="919"/>
      <c r="R466" s="919"/>
      <c r="S466" s="919"/>
      <c r="AC466" s="857"/>
    </row>
    <row r="467" spans="8:29" ht="15.75">
      <c r="H467" s="918"/>
      <c r="I467" s="918"/>
      <c r="J467" s="918"/>
      <c r="K467" s="918"/>
      <c r="L467" s="918"/>
      <c r="M467" s="918"/>
      <c r="N467" s="918"/>
      <c r="O467" s="918"/>
      <c r="P467" s="918"/>
      <c r="Q467" s="919"/>
      <c r="R467" s="919"/>
      <c r="S467" s="919"/>
      <c r="AC467" s="857"/>
    </row>
    <row r="468" spans="8:29" ht="15.75" customHeight="1">
      <c r="H468" s="920" t="s">
        <v>2309</v>
      </c>
      <c r="I468" s="921" t="s">
        <v>85</v>
      </c>
      <c r="J468" s="1013" t="s">
        <v>86</v>
      </c>
      <c r="K468" s="1014"/>
      <c r="L468" s="1014"/>
      <c r="M468" s="1015"/>
      <c r="N468" s="1013" t="s">
        <v>2310</v>
      </c>
      <c r="O468" s="1014"/>
      <c r="P468" s="1015"/>
      <c r="Q468" s="997" t="s">
        <v>1400</v>
      </c>
      <c r="R468" s="993" t="s">
        <v>1401</v>
      </c>
      <c r="S468" s="994"/>
      <c r="AC468" s="857"/>
    </row>
    <row r="469" spans="8:29" ht="111" customHeight="1">
      <c r="H469" s="922"/>
      <c r="I469" s="923"/>
      <c r="J469" s="924" t="s">
        <v>2311</v>
      </c>
      <c r="K469" s="925" t="s">
        <v>1402</v>
      </c>
      <c r="L469" s="925" t="s">
        <v>1403</v>
      </c>
      <c r="M469" s="925" t="s">
        <v>2312</v>
      </c>
      <c r="N469" s="925" t="s">
        <v>607</v>
      </c>
      <c r="O469" s="925" t="s">
        <v>608</v>
      </c>
      <c r="P469" s="925" t="s">
        <v>87</v>
      </c>
      <c r="Q469" s="998"/>
      <c r="R469" s="995"/>
      <c r="S469" s="996"/>
      <c r="AC469" s="857"/>
    </row>
    <row r="470" spans="8:29" ht="15.75" customHeight="1">
      <c r="H470" s="926"/>
      <c r="I470" s="927"/>
      <c r="J470" s="1016" t="s">
        <v>1482</v>
      </c>
      <c r="K470" s="1017"/>
      <c r="L470" s="1017"/>
      <c r="M470" s="1017"/>
      <c r="N470" s="1017"/>
      <c r="O470" s="1017"/>
      <c r="P470" s="1018"/>
      <c r="Q470" s="919"/>
      <c r="R470" s="919"/>
      <c r="S470" s="919"/>
      <c r="AC470" s="857"/>
    </row>
    <row r="471" spans="8:29" ht="15.75">
      <c r="H471" s="926"/>
      <c r="I471" s="927"/>
      <c r="J471" s="927"/>
      <c r="K471" s="927"/>
      <c r="L471" s="927"/>
      <c r="M471" s="927"/>
      <c r="N471" s="928"/>
      <c r="O471" s="927"/>
      <c r="P471" s="927"/>
      <c r="Q471" s="918"/>
      <c r="R471" s="929"/>
      <c r="S471" s="919"/>
      <c r="AC471" s="857"/>
    </row>
    <row r="472" spans="8:29" ht="15.75">
      <c r="H472" s="930" t="s">
        <v>1404</v>
      </c>
      <c r="I472" s="931"/>
      <c r="J472" s="932"/>
      <c r="K472" s="932"/>
      <c r="L472" s="932"/>
      <c r="M472" s="932"/>
      <c r="N472" s="928"/>
      <c r="O472" s="927"/>
      <c r="P472" s="927"/>
      <c r="Q472" s="919"/>
      <c r="R472" s="933"/>
      <c r="S472" s="919"/>
      <c r="AC472" s="857"/>
    </row>
    <row r="473" spans="8:29" ht="15.75">
      <c r="H473" s="934">
        <v>42184</v>
      </c>
      <c r="I473" s="935" t="s">
        <v>2313</v>
      </c>
      <c r="J473" s="936">
        <v>0</v>
      </c>
      <c r="K473" s="936">
        <v>800000</v>
      </c>
      <c r="L473" s="936">
        <v>800000</v>
      </c>
      <c r="M473" s="936">
        <f>+J473+K473-L473</f>
        <v>0</v>
      </c>
      <c r="N473" s="937">
        <v>0</v>
      </c>
      <c r="O473" s="937">
        <v>0</v>
      </c>
      <c r="P473" s="938">
        <f t="shared" ref="P473:Q476" si="0">+O473-N473</f>
        <v>0</v>
      </c>
      <c r="Q473" s="938">
        <f t="shared" si="0"/>
        <v>0</v>
      </c>
      <c r="R473" s="939"/>
      <c r="S473" s="938">
        <f>+R473-Q473</f>
        <v>0</v>
      </c>
      <c r="AC473" s="857"/>
    </row>
    <row r="474" spans="8:29" ht="15.75">
      <c r="H474" s="934">
        <v>42194</v>
      </c>
      <c r="I474" s="935" t="s">
        <v>1405</v>
      </c>
      <c r="J474" s="936">
        <v>0</v>
      </c>
      <c r="K474" s="936">
        <v>400000</v>
      </c>
      <c r="L474" s="936">
        <v>400000</v>
      </c>
      <c r="M474" s="936">
        <f>+J474+K474-L474</f>
        <v>0</v>
      </c>
      <c r="N474" s="937">
        <v>0</v>
      </c>
      <c r="O474" s="937">
        <v>0</v>
      </c>
      <c r="P474" s="938">
        <f t="shared" si="0"/>
        <v>0</v>
      </c>
      <c r="Q474" s="938">
        <f t="shared" si="0"/>
        <v>0</v>
      </c>
      <c r="R474" s="939"/>
      <c r="S474" s="938">
        <f>+R474-Q474</f>
        <v>0</v>
      </c>
      <c r="AC474" s="857"/>
    </row>
    <row r="475" spans="8:29" ht="15.75">
      <c r="H475" s="934">
        <v>42180</v>
      </c>
      <c r="I475" s="935" t="s">
        <v>1405</v>
      </c>
      <c r="J475" s="936">
        <v>0</v>
      </c>
      <c r="K475" s="936">
        <v>600000</v>
      </c>
      <c r="L475" s="936">
        <v>600000</v>
      </c>
      <c r="M475" s="936">
        <f>+J475+K475-L475</f>
        <v>0</v>
      </c>
      <c r="N475" s="937">
        <v>0</v>
      </c>
      <c r="O475" s="937">
        <v>0</v>
      </c>
      <c r="P475" s="938">
        <f t="shared" si="0"/>
        <v>0</v>
      </c>
      <c r="Q475" s="938">
        <f t="shared" si="0"/>
        <v>0</v>
      </c>
      <c r="R475" s="939"/>
      <c r="S475" s="938">
        <f>+R475-Q475</f>
        <v>0</v>
      </c>
      <c r="AC475" s="857"/>
    </row>
    <row r="476" spans="8:29" ht="15.75">
      <c r="H476" s="934">
        <v>42068</v>
      </c>
      <c r="I476" s="935" t="s">
        <v>1996</v>
      </c>
      <c r="J476" s="936">
        <v>0</v>
      </c>
      <c r="K476" s="936">
        <v>250000</v>
      </c>
      <c r="L476" s="936">
        <v>250000</v>
      </c>
      <c r="M476" s="936">
        <f>+J476+K476-L476</f>
        <v>0</v>
      </c>
      <c r="N476" s="937"/>
      <c r="O476" s="937"/>
      <c r="P476" s="938">
        <f t="shared" si="0"/>
        <v>0</v>
      </c>
      <c r="Q476" s="938">
        <f t="shared" si="0"/>
        <v>0</v>
      </c>
      <c r="R476" s="939"/>
      <c r="S476" s="938">
        <f>+R476-Q476</f>
        <v>0</v>
      </c>
      <c r="AC476" s="857"/>
    </row>
    <row r="477" spans="8:29" ht="15.75">
      <c r="H477" s="940"/>
      <c r="I477" s="935"/>
      <c r="J477" s="936"/>
      <c r="K477" s="936"/>
      <c r="L477" s="936"/>
      <c r="M477" s="936"/>
      <c r="N477" s="937"/>
      <c r="O477" s="937"/>
      <c r="P477" s="938"/>
      <c r="Q477" s="941"/>
      <c r="R477" s="942"/>
      <c r="S477" s="919"/>
      <c r="AC477" s="857"/>
    </row>
    <row r="478" spans="8:29" ht="16.5" thickBot="1">
      <c r="H478" s="940"/>
      <c r="I478" s="943"/>
      <c r="J478" s="944">
        <f t="shared" ref="J478:R478" si="1">SUM(J473:J476)</f>
        <v>0</v>
      </c>
      <c r="K478" s="944">
        <f t="shared" si="1"/>
        <v>2050000</v>
      </c>
      <c r="L478" s="944">
        <f t="shared" si="1"/>
        <v>2050000</v>
      </c>
      <c r="M478" s="944">
        <f t="shared" si="1"/>
        <v>0</v>
      </c>
      <c r="N478" s="945">
        <f t="shared" si="1"/>
        <v>0</v>
      </c>
      <c r="O478" s="945">
        <f t="shared" si="1"/>
        <v>0</v>
      </c>
      <c r="P478" s="945">
        <f t="shared" si="1"/>
        <v>0</v>
      </c>
      <c r="Q478" s="945">
        <f t="shared" si="1"/>
        <v>0</v>
      </c>
      <c r="R478" s="945">
        <f t="shared" si="1"/>
        <v>0</v>
      </c>
      <c r="S478" s="919"/>
      <c r="AC478" s="857"/>
    </row>
    <row r="479" spans="8:29" ht="15.75" thickTop="1">
      <c r="H479" s="915"/>
      <c r="Q479" s="911"/>
      <c r="AC479" s="857"/>
    </row>
    <row r="480" spans="8:29" ht="15.75">
      <c r="H480" s="917" t="s">
        <v>2325</v>
      </c>
      <c r="Q480" s="911"/>
      <c r="AC480" s="857"/>
    </row>
    <row r="481" spans="8:19" ht="15.75" customHeight="1">
      <c r="H481" s="1006" t="s">
        <v>30</v>
      </c>
      <c r="I481" s="1007"/>
      <c r="J481" s="1007"/>
      <c r="K481" s="1007"/>
      <c r="L481" s="1007"/>
      <c r="M481" s="1007"/>
      <c r="N481" s="1008"/>
      <c r="O481" s="999" t="s">
        <v>384</v>
      </c>
      <c r="P481" s="1000"/>
      <c r="Q481" s="1001"/>
      <c r="R481" s="1002" t="s">
        <v>383</v>
      </c>
      <c r="S481" s="1003"/>
    </row>
    <row r="482" spans="8:19" ht="37.5" customHeight="1">
      <c r="H482" s="1009"/>
      <c r="I482" s="1010"/>
      <c r="J482" s="1010"/>
      <c r="K482" s="1010"/>
      <c r="L482" s="1010"/>
      <c r="M482" s="1010"/>
      <c r="N482" s="1011"/>
      <c r="O482" s="946" t="s">
        <v>382</v>
      </c>
      <c r="P482" s="946" t="s">
        <v>2000</v>
      </c>
      <c r="Q482" s="946" t="s">
        <v>381</v>
      </c>
      <c r="R482" s="1004"/>
      <c r="S482" s="1005"/>
    </row>
    <row r="483" spans="8:19">
      <c r="H483" s="947"/>
      <c r="O483" s="1012" t="s">
        <v>380</v>
      </c>
      <c r="P483" s="1012"/>
      <c r="Q483" s="1012"/>
      <c r="R483" s="947"/>
    </row>
    <row r="484" spans="8:19" ht="15.75" hidden="1" customHeight="1">
      <c r="H484" s="948"/>
      <c r="O484" s="948"/>
      <c r="P484" s="948"/>
      <c r="Q484" s="948"/>
      <c r="R484" s="948"/>
      <c r="S484" s="857"/>
    </row>
    <row r="485" spans="8:19" ht="15.75">
      <c r="H485" s="949" t="s">
        <v>378</v>
      </c>
      <c r="O485" s="950">
        <v>4125</v>
      </c>
      <c r="P485" s="950">
        <v>0</v>
      </c>
      <c r="Q485" s="950">
        <f>O485+P485</f>
        <v>4125</v>
      </c>
      <c r="R485" s="862"/>
      <c r="S485" s="951">
        <v>6.6418045807197838E-5</v>
      </c>
    </row>
    <row r="486" spans="8:19" ht="15.75">
      <c r="H486" s="949"/>
      <c r="O486" s="950"/>
      <c r="P486" s="952"/>
      <c r="Q486" s="953"/>
      <c r="R486" s="862"/>
      <c r="S486" s="949"/>
    </row>
    <row r="487" spans="8:19" ht="15.75">
      <c r="H487" s="949" t="s">
        <v>377</v>
      </c>
      <c r="O487" s="950">
        <v>27000</v>
      </c>
      <c r="P487" s="950">
        <v>0</v>
      </c>
      <c r="Q487" s="950">
        <f>O487+P487</f>
        <v>27000</v>
      </c>
      <c r="R487" s="862"/>
      <c r="S487" s="951">
        <v>4.3473629982893129E-4</v>
      </c>
    </row>
    <row r="488" spans="8:19" ht="15.75">
      <c r="H488" s="949"/>
      <c r="O488" s="950"/>
      <c r="P488" s="952"/>
      <c r="Q488" s="953"/>
      <c r="R488" s="862"/>
      <c r="S488" s="949"/>
    </row>
    <row r="489" spans="8:19" ht="15.75">
      <c r="H489" s="949" t="s">
        <v>364</v>
      </c>
      <c r="O489" s="950">
        <v>23000</v>
      </c>
      <c r="P489" s="950">
        <v>0</v>
      </c>
      <c r="Q489" s="950">
        <f>O489+P489</f>
        <v>23000</v>
      </c>
      <c r="R489" s="862"/>
      <c r="S489" s="951">
        <v>3.7033092207649701E-4</v>
      </c>
    </row>
    <row r="490" spans="8:19" ht="15.75">
      <c r="H490" s="949"/>
      <c r="O490" s="954"/>
      <c r="P490" s="955"/>
      <c r="Q490" s="956"/>
      <c r="R490" s="862"/>
      <c r="S490" s="957"/>
    </row>
    <row r="491" spans="8:19" ht="15.75">
      <c r="H491" s="949" t="s">
        <v>357</v>
      </c>
      <c r="O491" s="958">
        <v>54125</v>
      </c>
      <c r="P491" s="958">
        <v>0</v>
      </c>
      <c r="Q491" s="958">
        <f>Q485+Q487+Q489</f>
        <v>54125</v>
      </c>
      <c r="R491" s="959"/>
      <c r="S491" s="951">
        <v>8.7148526771262612E-4</v>
      </c>
    </row>
    <row r="492" spans="8:19" ht="15.75">
      <c r="H492" s="949" t="s">
        <v>349</v>
      </c>
      <c r="O492" s="958">
        <f>-O491</f>
        <v>-54125</v>
      </c>
      <c r="P492" s="958">
        <v>0</v>
      </c>
      <c r="Q492" s="950">
        <f>-Q491</f>
        <v>-54125</v>
      </c>
      <c r="R492" s="862"/>
      <c r="S492" s="951">
        <v>-8.7148526771262612E-4</v>
      </c>
    </row>
    <row r="493" spans="8:19" ht="16.5" thickBot="1">
      <c r="H493" s="949"/>
      <c r="O493" s="960">
        <v>0</v>
      </c>
      <c r="P493" s="960">
        <v>0</v>
      </c>
      <c r="Q493" s="960">
        <f>Q491+Q492</f>
        <v>0</v>
      </c>
      <c r="R493" s="960"/>
      <c r="S493" s="960">
        <v>0</v>
      </c>
    </row>
    <row r="494" spans="8:19" ht="16.5" thickTop="1">
      <c r="H494" s="949"/>
      <c r="O494" s="949"/>
      <c r="P494" s="949"/>
      <c r="Q494" s="949"/>
      <c r="R494" s="862"/>
      <c r="S494" s="949"/>
    </row>
    <row r="495" spans="8:19" ht="15.75">
      <c r="H495" s="949" t="s">
        <v>361</v>
      </c>
      <c r="O495" s="950">
        <v>10500</v>
      </c>
      <c r="P495" s="952">
        <v>0</v>
      </c>
      <c r="Q495" s="950">
        <f>O495+P495</f>
        <v>10500</v>
      </c>
      <c r="R495" s="862"/>
      <c r="S495" s="951">
        <v>1.6906411660013994E-4</v>
      </c>
    </row>
    <row r="496" spans="8:19" ht="15.75">
      <c r="H496" s="949" t="s">
        <v>349</v>
      </c>
      <c r="O496" s="958">
        <f>-O495</f>
        <v>-10500</v>
      </c>
      <c r="P496" s="958">
        <v>0</v>
      </c>
      <c r="Q496" s="958">
        <v>-10500</v>
      </c>
      <c r="R496" s="862"/>
      <c r="S496" s="951">
        <v>-1.6906411660013994E-4</v>
      </c>
    </row>
    <row r="497" spans="8:29" ht="16.5" thickBot="1">
      <c r="H497" s="949"/>
      <c r="O497" s="960">
        <v>0</v>
      </c>
      <c r="P497" s="960">
        <v>0</v>
      </c>
      <c r="Q497" s="960">
        <f>Q495+Q496</f>
        <v>0</v>
      </c>
      <c r="R497" s="960"/>
      <c r="S497" s="960">
        <v>0</v>
      </c>
      <c r="AC497" s="857"/>
    </row>
    <row r="498" spans="8:29" ht="16.5" thickTop="1">
      <c r="H498" s="949"/>
      <c r="O498" s="949"/>
      <c r="P498" s="949"/>
      <c r="Q498" s="949"/>
      <c r="R498" s="862"/>
      <c r="S498" s="949"/>
      <c r="AC498" s="857"/>
    </row>
    <row r="499" spans="8:29" ht="15.75">
      <c r="H499" s="949" t="s">
        <v>361</v>
      </c>
      <c r="O499" s="950">
        <v>8125</v>
      </c>
      <c r="P499" s="950">
        <v>0</v>
      </c>
      <c r="Q499" s="950">
        <f>O499+P499</f>
        <v>8125</v>
      </c>
      <c r="R499" s="862"/>
      <c r="S499" s="951">
        <v>1.308234235596321E-4</v>
      </c>
      <c r="AC499" s="857"/>
    </row>
    <row r="500" spans="8:29" ht="15.75">
      <c r="H500" s="949"/>
      <c r="O500" s="950"/>
      <c r="P500" s="950"/>
      <c r="Q500" s="949"/>
      <c r="R500" s="862"/>
      <c r="S500" s="949"/>
      <c r="AC500" s="857"/>
    </row>
    <row r="501" spans="8:29" ht="20.100000000000001" hidden="1" customHeight="1">
      <c r="H501" s="949" t="s">
        <v>360</v>
      </c>
      <c r="O501" s="950">
        <v>0</v>
      </c>
      <c r="P501" s="950">
        <v>0</v>
      </c>
      <c r="Q501" s="950">
        <f>O501+P501</f>
        <v>0</v>
      </c>
      <c r="R501" s="862"/>
      <c r="S501" s="951">
        <v>0</v>
      </c>
      <c r="AC501" s="857"/>
    </row>
    <row r="502" spans="8:29" ht="20.100000000000001" hidden="1" customHeight="1">
      <c r="H502" s="949"/>
      <c r="O502" s="950"/>
      <c r="P502" s="950"/>
      <c r="Q502" s="949"/>
      <c r="R502" s="862"/>
      <c r="S502" s="949"/>
      <c r="AC502" s="857"/>
    </row>
    <row r="503" spans="8:29" ht="15.75">
      <c r="H503" s="949" t="s">
        <v>359</v>
      </c>
      <c r="O503" s="950">
        <v>2</v>
      </c>
      <c r="P503" s="950">
        <v>0</v>
      </c>
      <c r="Q503" s="950">
        <f>O503+P503</f>
        <v>2</v>
      </c>
      <c r="R503" s="862"/>
      <c r="S503" s="951">
        <v>3.220268887621713E-8</v>
      </c>
      <c r="AC503" s="857"/>
    </row>
    <row r="504" spans="8:29" ht="15.75">
      <c r="H504" s="949"/>
      <c r="O504" s="950"/>
      <c r="P504" s="950"/>
      <c r="Q504" s="949"/>
      <c r="R504" s="862"/>
      <c r="S504" s="949"/>
      <c r="AC504" s="857"/>
    </row>
    <row r="505" spans="8:29" ht="15.75">
      <c r="H505" s="949" t="s">
        <v>358</v>
      </c>
      <c r="O505" s="954">
        <f>2819-2066</f>
        <v>753</v>
      </c>
      <c r="P505" s="954">
        <v>0</v>
      </c>
      <c r="Q505" s="950">
        <f>O505+P505</f>
        <v>753</v>
      </c>
      <c r="R505" s="862"/>
      <c r="S505" s="961">
        <v>1.212431236189575E-5</v>
      </c>
      <c r="AC505" s="857"/>
    </row>
    <row r="506" spans="8:29" ht="15.75">
      <c r="H506" s="949" t="s">
        <v>357</v>
      </c>
      <c r="O506" s="962">
        <f>O499+O501+O503+O505</f>
        <v>8880</v>
      </c>
      <c r="P506" s="962">
        <f>P499+P501+P503+P505</f>
        <v>0</v>
      </c>
      <c r="Q506" s="962">
        <f>Q499+Q501+Q503+Q505</f>
        <v>8880</v>
      </c>
      <c r="R506" s="959"/>
      <c r="S506" s="951">
        <v>1.4297993861040405E-4</v>
      </c>
      <c r="AC506" s="857"/>
    </row>
    <row r="507" spans="8:29" ht="15.75">
      <c r="H507" s="949" t="s">
        <v>349</v>
      </c>
      <c r="O507" s="958">
        <f>-O506</f>
        <v>-8880</v>
      </c>
      <c r="P507" s="958">
        <f>-P506</f>
        <v>0</v>
      </c>
      <c r="Q507" s="958">
        <f>-Q506</f>
        <v>-8880</v>
      </c>
      <c r="R507" s="862"/>
      <c r="S507" s="951">
        <v>-1.4297993861040405E-4</v>
      </c>
      <c r="AC507" s="857"/>
    </row>
    <row r="508" spans="8:29" ht="16.5" thickBot="1">
      <c r="H508" s="949"/>
      <c r="O508" s="960">
        <f t="shared" ref="O508:P508" si="2">O506+O507</f>
        <v>0</v>
      </c>
      <c r="P508" s="960">
        <f t="shared" si="2"/>
        <v>0</v>
      </c>
      <c r="Q508" s="960">
        <f>Q506+Q507</f>
        <v>0</v>
      </c>
      <c r="R508" s="960"/>
      <c r="S508" s="960">
        <v>0</v>
      </c>
      <c r="AC508" s="857"/>
    </row>
    <row r="509" spans="8:29" ht="16.5" thickTop="1">
      <c r="H509" s="949"/>
      <c r="O509" s="963"/>
      <c r="P509" s="963"/>
      <c r="Q509" s="963"/>
      <c r="R509" s="862"/>
      <c r="S509" s="963"/>
      <c r="AC509" s="857"/>
    </row>
    <row r="510" spans="8:29" ht="15.75">
      <c r="H510" s="949" t="s">
        <v>117</v>
      </c>
      <c r="O510" s="963">
        <f>77530-2066-1959</f>
        <v>73505</v>
      </c>
      <c r="P510" s="963">
        <v>0</v>
      </c>
      <c r="Q510" s="963">
        <f>77530-2066-1959</f>
        <v>73505</v>
      </c>
      <c r="R510" s="862"/>
      <c r="S510" s="951">
        <v>1.1835293229231702E-3</v>
      </c>
      <c r="AC510" s="857"/>
    </row>
    <row r="511" spans="8:29" ht="15.75">
      <c r="H511" s="949"/>
      <c r="O511" s="963"/>
      <c r="P511" s="963"/>
      <c r="Q511" s="963"/>
      <c r="R511" s="862"/>
      <c r="S511" s="951"/>
      <c r="AC511" s="857"/>
    </row>
    <row r="512" spans="8:29" ht="15.75">
      <c r="H512" s="949" t="s">
        <v>356</v>
      </c>
      <c r="O512" s="963">
        <f>-O510</f>
        <v>-73505</v>
      </c>
      <c r="P512" s="963">
        <v>0</v>
      </c>
      <c r="Q512" s="963">
        <f>-Q510</f>
        <v>-73505</v>
      </c>
      <c r="R512" s="862"/>
      <c r="S512" s="951">
        <v>-1.1835293229231702E-3</v>
      </c>
      <c r="AC512" s="857"/>
    </row>
    <row r="513" spans="8:29" ht="16.5" thickBot="1">
      <c r="H513" s="948"/>
      <c r="O513" s="960">
        <v>0</v>
      </c>
      <c r="P513" s="960">
        <v>0</v>
      </c>
      <c r="Q513" s="960">
        <v>0</v>
      </c>
      <c r="R513" s="960"/>
      <c r="S513" s="960">
        <v>0</v>
      </c>
      <c r="AC513" s="857"/>
    </row>
    <row r="514" spans="8:29" ht="15.75" thickTop="1">
      <c r="R514" s="915"/>
      <c r="S514" s="915"/>
      <c r="AC514" s="857"/>
    </row>
    <row r="515" spans="8:29">
      <c r="R515" s="915"/>
      <c r="S515" s="915"/>
      <c r="AC515" s="857"/>
    </row>
    <row r="516" spans="8:29">
      <c r="R516" s="915"/>
      <c r="S516" s="915"/>
      <c r="AC516" s="857"/>
    </row>
    <row r="517" spans="8:29">
      <c r="R517" s="915"/>
      <c r="S517" s="915"/>
      <c r="AC517" s="857"/>
    </row>
    <row r="518" spans="8:29">
      <c r="R518" s="915"/>
      <c r="S518" s="915"/>
      <c r="AC518" s="857"/>
    </row>
    <row r="519" spans="8:29">
      <c r="R519" s="915"/>
      <c r="S519" s="915"/>
      <c r="AC519" s="857"/>
    </row>
    <row r="520" spans="8:29">
      <c r="R520" s="915"/>
      <c r="S520" s="915"/>
      <c r="AC520" s="857"/>
    </row>
    <row r="521" spans="8:29">
      <c r="R521" s="915"/>
      <c r="S521" s="915"/>
      <c r="AC521" s="857"/>
    </row>
  </sheetData>
  <mergeCells count="9">
    <mergeCell ref="O483:Q483"/>
    <mergeCell ref="N468:P468"/>
    <mergeCell ref="J468:M468"/>
    <mergeCell ref="J470:P470"/>
    <mergeCell ref="R468:S469"/>
    <mergeCell ref="Q468:Q469"/>
    <mergeCell ref="O481:Q481"/>
    <mergeCell ref="R481:S482"/>
    <mergeCell ref="H481:N482"/>
  </mergeCells>
  <pageMargins left="0.7" right="0.7" top="0.75" bottom="0.75" header="0.3" footer="0.3"/>
  <pageSetup scale="52" orientation="portrait" r:id="rId1"/>
  <headerFooter>
    <oddFooter>&amp;C16 of 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92"/>
  <sheetViews>
    <sheetView view="pageBreakPreview" topLeftCell="A41" zoomScaleNormal="100" zoomScaleSheetLayoutView="100" workbookViewId="0">
      <selection activeCell="K20" sqref="K1:Q1048576"/>
    </sheetView>
  </sheetViews>
  <sheetFormatPr defaultRowHeight="12"/>
  <cols>
    <col min="1" max="1" width="4.75" style="70" bestFit="1" customWidth="1"/>
    <col min="2" max="2" width="3.625" style="73" customWidth="1"/>
    <col min="3" max="3" width="36.875" style="71" customWidth="1"/>
    <col min="4" max="4" width="5.625" style="43" customWidth="1"/>
    <col min="5" max="5" width="0.5" style="71" customWidth="1"/>
    <col min="6" max="6" width="7.125" style="71" customWidth="1"/>
    <col min="7" max="7" width="0.25" style="71" customWidth="1"/>
    <col min="8" max="8" width="12" style="71" bestFit="1" customWidth="1"/>
    <col min="9" max="9" width="0.5" style="71" customWidth="1"/>
    <col min="10" max="10" width="12.75" style="71" bestFit="1" customWidth="1"/>
    <col min="11" max="16384" width="9" style="71"/>
  </cols>
  <sheetData>
    <row r="1" spans="1:10" s="521" customFormat="1" ht="12" customHeight="1">
      <c r="A1" s="518">
        <v>3.4</v>
      </c>
      <c r="B1" s="1019" t="s">
        <v>2157</v>
      </c>
      <c r="C1" s="1019"/>
      <c r="D1" s="1019"/>
      <c r="E1" s="1019"/>
      <c r="F1" s="1019"/>
      <c r="G1" s="1019"/>
      <c r="H1" s="991"/>
      <c r="I1" s="991"/>
      <c r="J1" s="991"/>
    </row>
    <row r="2" spans="1:10" s="521" customFormat="1" ht="12" customHeight="1">
      <c r="A2" s="653"/>
      <c r="B2" s="1019"/>
      <c r="C2" s="1019"/>
      <c r="D2" s="1019"/>
      <c r="E2" s="1019"/>
      <c r="F2" s="1019"/>
      <c r="G2" s="1019"/>
      <c r="H2" s="991"/>
      <c r="I2" s="991"/>
      <c r="J2" s="991"/>
    </row>
    <row r="3" spans="1:10" s="521" customFormat="1" ht="3.75" customHeight="1">
      <c r="A3" s="70"/>
      <c r="B3" s="49"/>
      <c r="C3" s="49"/>
      <c r="D3" s="49"/>
      <c r="E3" s="49"/>
      <c r="F3" s="49"/>
      <c r="G3" s="49"/>
      <c r="H3" s="525"/>
      <c r="J3" s="525"/>
    </row>
    <row r="4" spans="1:10" s="521" customFormat="1" ht="12" customHeight="1">
      <c r="A4" s="70">
        <v>3.5</v>
      </c>
      <c r="B4" s="1020" t="s">
        <v>2158</v>
      </c>
      <c r="C4" s="1020"/>
      <c r="D4" s="1020"/>
      <c r="E4" s="1020"/>
      <c r="F4" s="1020"/>
      <c r="G4" s="1020"/>
      <c r="H4" s="1026"/>
      <c r="I4" s="1026"/>
      <c r="J4" s="1026"/>
    </row>
    <row r="5" spans="1:10" s="521" customFormat="1" ht="12" customHeight="1">
      <c r="A5" s="70"/>
      <c r="B5" s="1020"/>
      <c r="C5" s="1020"/>
      <c r="D5" s="1020"/>
      <c r="E5" s="1020"/>
      <c r="F5" s="1020"/>
      <c r="G5" s="1020"/>
      <c r="H5" s="1026"/>
      <c r="I5" s="1026"/>
      <c r="J5" s="1026"/>
    </row>
    <row r="6" spans="1:10" s="521" customFormat="1" ht="12" customHeight="1">
      <c r="A6" s="70"/>
      <c r="B6" s="1020"/>
      <c r="C6" s="1020"/>
      <c r="D6" s="1020"/>
      <c r="E6" s="1020"/>
      <c r="F6" s="1020"/>
      <c r="G6" s="1020"/>
      <c r="H6" s="1026"/>
      <c r="I6" s="1026"/>
      <c r="J6" s="1026"/>
    </row>
    <row r="7" spans="1:10" s="521" customFormat="1" ht="12" customHeight="1">
      <c r="A7" s="518"/>
      <c r="B7" s="1026"/>
      <c r="C7" s="1026"/>
      <c r="D7" s="1026"/>
      <c r="E7" s="1026"/>
      <c r="F7" s="1026"/>
      <c r="G7" s="1026"/>
      <c r="H7" s="1026"/>
      <c r="I7" s="1026"/>
      <c r="J7" s="1026"/>
    </row>
    <row r="8" spans="1:10" s="521" customFormat="1" ht="3.75" customHeight="1">
      <c r="A8" s="518"/>
      <c r="B8" s="664"/>
      <c r="C8" s="664"/>
      <c r="D8" s="664"/>
      <c r="E8" s="664"/>
      <c r="F8" s="664"/>
      <c r="G8" s="664"/>
      <c r="H8" s="525"/>
      <c r="J8" s="525"/>
    </row>
    <row r="9" spans="1:10" s="521" customFormat="1" ht="12" customHeight="1">
      <c r="A9" s="518">
        <v>3.6</v>
      </c>
      <c r="B9" s="1020" t="s">
        <v>1980</v>
      </c>
      <c r="C9" s="991"/>
      <c r="D9" s="991"/>
      <c r="E9" s="991"/>
      <c r="F9" s="991"/>
      <c r="G9" s="991"/>
      <c r="H9" s="991"/>
      <c r="I9" s="991"/>
      <c r="J9" s="991"/>
    </row>
    <row r="10" spans="1:10" s="521" customFormat="1" ht="12" customHeight="1">
      <c r="A10" s="518"/>
      <c r="B10" s="1020"/>
      <c r="C10" s="991"/>
      <c r="D10" s="991"/>
      <c r="E10" s="991"/>
      <c r="F10" s="991"/>
      <c r="G10" s="991"/>
      <c r="H10" s="991"/>
      <c r="I10" s="991"/>
      <c r="J10" s="991"/>
    </row>
    <row r="11" spans="1:10" s="521" customFormat="1" ht="12" customHeight="1">
      <c r="A11" s="518"/>
      <c r="B11" s="1020"/>
      <c r="C11" s="991"/>
      <c r="D11" s="991"/>
      <c r="E11" s="991"/>
      <c r="F11" s="991"/>
      <c r="G11" s="991"/>
      <c r="H11" s="991"/>
      <c r="I11" s="991"/>
      <c r="J11" s="991"/>
    </row>
    <row r="12" spans="1:10" s="521" customFormat="1" ht="12" customHeight="1">
      <c r="A12" s="518"/>
      <c r="B12" s="1020"/>
      <c r="C12" s="991"/>
      <c r="D12" s="991"/>
      <c r="E12" s="991"/>
      <c r="F12" s="991"/>
      <c r="G12" s="991"/>
      <c r="H12" s="991"/>
      <c r="I12" s="991"/>
      <c r="J12" s="991"/>
    </row>
    <row r="13" spans="1:10" s="521" customFormat="1" ht="12" customHeight="1">
      <c r="A13" s="518"/>
      <c r="B13" s="991"/>
      <c r="C13" s="991"/>
      <c r="D13" s="991"/>
      <c r="E13" s="991"/>
      <c r="F13" s="991"/>
      <c r="G13" s="991"/>
      <c r="H13" s="991"/>
      <c r="I13" s="991"/>
      <c r="J13" s="991"/>
    </row>
    <row r="14" spans="1:10" s="521" customFormat="1" ht="12" customHeight="1">
      <c r="A14" s="518"/>
      <c r="B14" s="991"/>
      <c r="C14" s="991"/>
      <c r="D14" s="991"/>
      <c r="E14" s="991"/>
      <c r="F14" s="991"/>
      <c r="G14" s="991"/>
      <c r="H14" s="991"/>
      <c r="I14" s="991"/>
      <c r="J14" s="991"/>
    </row>
    <row r="15" spans="1:10" s="521" customFormat="1" ht="3.75" customHeight="1">
      <c r="A15" s="518"/>
      <c r="B15" s="676"/>
      <c r="C15" s="676"/>
      <c r="D15" s="676"/>
      <c r="E15" s="676"/>
      <c r="F15" s="676"/>
      <c r="G15" s="676"/>
      <c r="H15" s="525"/>
      <c r="J15" s="525"/>
    </row>
    <row r="16" spans="1:10" s="521" customFormat="1" ht="12" customHeight="1">
      <c r="A16" s="518"/>
      <c r="B16" s="1020" t="s">
        <v>1981</v>
      </c>
      <c r="C16" s="991"/>
      <c r="D16" s="991"/>
      <c r="E16" s="991"/>
      <c r="F16" s="991"/>
      <c r="G16" s="991"/>
      <c r="H16" s="991"/>
      <c r="I16" s="991"/>
      <c r="J16" s="991"/>
    </row>
    <row r="17" spans="1:10" s="521" customFormat="1" ht="12" customHeight="1">
      <c r="A17" s="518"/>
      <c r="B17" s="1020"/>
      <c r="C17" s="991"/>
      <c r="D17" s="991"/>
      <c r="E17" s="991"/>
      <c r="F17" s="991"/>
      <c r="G17" s="991"/>
      <c r="H17" s="991"/>
      <c r="I17" s="991"/>
      <c r="J17" s="991"/>
    </row>
    <row r="18" spans="1:10" s="521" customFormat="1" ht="12" customHeight="1">
      <c r="A18" s="518"/>
      <c r="B18" s="1020"/>
      <c r="C18" s="991"/>
      <c r="D18" s="991"/>
      <c r="E18" s="991"/>
      <c r="F18" s="991"/>
      <c r="G18" s="991"/>
      <c r="H18" s="991"/>
      <c r="I18" s="991"/>
      <c r="J18" s="991"/>
    </row>
    <row r="19" spans="1:10" s="521" customFormat="1" ht="58.5" customHeight="1">
      <c r="A19" s="518"/>
      <c r="B19" s="676"/>
      <c r="C19" s="519"/>
      <c r="F19" s="702" t="s">
        <v>2098</v>
      </c>
      <c r="G19" s="702" t="s">
        <v>1982</v>
      </c>
      <c r="H19" s="702" t="s">
        <v>2108</v>
      </c>
      <c r="I19" s="519"/>
      <c r="J19" s="702" t="s">
        <v>1983</v>
      </c>
    </row>
    <row r="20" spans="1:10" s="521" customFormat="1" ht="12" customHeight="1">
      <c r="A20" s="518"/>
      <c r="B20" s="676"/>
      <c r="C20" s="676"/>
      <c r="G20" s="703"/>
      <c r="H20" s="1028" t="s">
        <v>114</v>
      </c>
      <c r="I20" s="1029"/>
      <c r="J20" s="1030"/>
    </row>
    <row r="21" spans="1:10" s="521" customFormat="1" ht="12" customHeight="1">
      <c r="A21" s="518"/>
      <c r="B21" s="82" t="s">
        <v>1984</v>
      </c>
      <c r="C21" s="676"/>
      <c r="F21" s="52">
        <v>21958</v>
      </c>
      <c r="G21" s="96">
        <v>21957</v>
      </c>
      <c r="H21" s="83">
        <v>1670</v>
      </c>
      <c r="I21" s="681"/>
      <c r="J21" s="83">
        <v>1446</v>
      </c>
    </row>
    <row r="22" spans="1:10" s="521" customFormat="1" ht="12" customHeight="1">
      <c r="A22" s="518"/>
      <c r="B22" s="82" t="s">
        <v>2099</v>
      </c>
      <c r="C22" s="676"/>
      <c r="F22" s="52">
        <v>36230</v>
      </c>
      <c r="G22" s="96">
        <v>36230</v>
      </c>
      <c r="H22" s="83">
        <v>14504</v>
      </c>
      <c r="I22" s="683"/>
      <c r="J22" s="83">
        <v>6856</v>
      </c>
    </row>
    <row r="23" spans="1:10" s="521" customFormat="1" ht="12" customHeight="1">
      <c r="A23" s="518"/>
      <c r="B23" s="82" t="s">
        <v>2100</v>
      </c>
      <c r="C23" s="676"/>
      <c r="F23" s="52">
        <v>2357</v>
      </c>
      <c r="G23" s="96">
        <v>2357</v>
      </c>
      <c r="H23" s="83">
        <v>377</v>
      </c>
      <c r="I23" s="682"/>
      <c r="J23" s="83">
        <v>256</v>
      </c>
    </row>
    <row r="24" spans="1:10" s="521" customFormat="1" ht="12" customHeight="1">
      <c r="A24" s="518"/>
      <c r="B24" s="82" t="s">
        <v>2101</v>
      </c>
      <c r="C24" s="676"/>
      <c r="F24" s="52">
        <v>41151</v>
      </c>
      <c r="G24" s="96">
        <v>41151</v>
      </c>
      <c r="H24" s="83">
        <v>624</v>
      </c>
      <c r="I24" s="681"/>
      <c r="J24" s="83">
        <v>630</v>
      </c>
    </row>
    <row r="25" spans="1:10" s="521" customFormat="1" ht="12" customHeight="1">
      <c r="A25" s="518"/>
      <c r="B25" s="82" t="s">
        <v>2102</v>
      </c>
      <c r="C25" s="676"/>
      <c r="F25" s="52">
        <v>49732</v>
      </c>
      <c r="G25" s="96">
        <v>49732</v>
      </c>
      <c r="H25" s="83">
        <v>2930</v>
      </c>
      <c r="I25" s="682"/>
      <c r="J25" s="83">
        <v>2568</v>
      </c>
    </row>
    <row r="26" spans="1:10" s="521" customFormat="1" ht="12" customHeight="1">
      <c r="A26" s="518"/>
      <c r="B26" s="82" t="s">
        <v>2103</v>
      </c>
      <c r="C26" s="676"/>
      <c r="F26" s="52">
        <v>38238</v>
      </c>
      <c r="G26" s="96">
        <v>38238</v>
      </c>
      <c r="H26" s="83">
        <v>13887</v>
      </c>
      <c r="I26" s="682"/>
      <c r="J26" s="83">
        <v>17603</v>
      </c>
    </row>
    <row r="27" spans="1:10" s="521" customFormat="1" ht="12" customHeight="1">
      <c r="A27" s="518"/>
      <c r="B27" s="82" t="s">
        <v>2104</v>
      </c>
      <c r="C27" s="676"/>
      <c r="F27" s="52">
        <v>6904</v>
      </c>
      <c r="G27" s="96">
        <v>6904</v>
      </c>
      <c r="H27" s="83">
        <v>5247</v>
      </c>
      <c r="I27" s="682"/>
      <c r="J27" s="83">
        <v>6317</v>
      </c>
    </row>
    <row r="28" spans="1:10">
      <c r="B28" s="82" t="s">
        <v>2105</v>
      </c>
      <c r="F28" s="530">
        <v>2671</v>
      </c>
      <c r="H28" s="766">
        <v>961</v>
      </c>
      <c r="J28" s="530">
        <v>663</v>
      </c>
    </row>
    <row r="29" spans="1:10" s="521" customFormat="1" ht="12" customHeight="1" thickBot="1">
      <c r="A29" s="518"/>
      <c r="B29" s="676"/>
      <c r="C29" s="676"/>
      <c r="G29" s="682"/>
      <c r="H29" s="788">
        <v>40200</v>
      </c>
      <c r="I29" s="684"/>
      <c r="J29" s="568">
        <v>36339</v>
      </c>
    </row>
    <row r="30" spans="1:10" s="521" customFormat="1" ht="6" customHeight="1" thickTop="1">
      <c r="A30" s="518"/>
      <c r="B30" s="676"/>
      <c r="C30" s="676"/>
      <c r="D30" s="676"/>
      <c r="E30" s="676"/>
      <c r="F30" s="676"/>
      <c r="G30" s="676"/>
      <c r="H30" s="525"/>
      <c r="J30" s="525"/>
    </row>
    <row r="31" spans="1:10" s="521" customFormat="1" ht="12" customHeight="1">
      <c r="A31" s="518"/>
      <c r="B31" s="111" t="s">
        <v>1985</v>
      </c>
      <c r="C31" s="1027" t="s">
        <v>2106</v>
      </c>
      <c r="D31" s="1026"/>
      <c r="E31" s="1026"/>
      <c r="F31" s="1026"/>
      <c r="G31" s="1026"/>
      <c r="H31" s="1026"/>
      <c r="I31" s="1026"/>
      <c r="J31" s="1026"/>
    </row>
    <row r="32" spans="1:10" s="521" customFormat="1" ht="12" customHeight="1">
      <c r="A32" s="518"/>
      <c r="B32" s="804"/>
      <c r="C32" s="1026"/>
      <c r="D32" s="1026"/>
      <c r="E32" s="1026"/>
      <c r="F32" s="1026"/>
      <c r="G32" s="1026"/>
      <c r="H32" s="1026"/>
      <c r="I32" s="1026"/>
      <c r="J32" s="1026"/>
    </row>
    <row r="33" spans="1:10" s="521" customFormat="1" ht="2.25" customHeight="1">
      <c r="A33" s="518"/>
      <c r="B33" s="804"/>
      <c r="C33" s="804"/>
      <c r="D33" s="801"/>
      <c r="E33" s="801"/>
      <c r="F33" s="801"/>
      <c r="G33" s="801"/>
      <c r="H33" s="689"/>
      <c r="I33" s="90"/>
      <c r="J33" s="689"/>
    </row>
    <row r="34" spans="1:10" s="520" customFormat="1" ht="12" customHeight="1">
      <c r="A34" s="518"/>
      <c r="B34" s="111" t="s">
        <v>1986</v>
      </c>
      <c r="C34" s="1027" t="s">
        <v>2130</v>
      </c>
      <c r="D34" s="1026"/>
      <c r="E34" s="1026"/>
      <c r="F34" s="1026"/>
      <c r="G34" s="1026"/>
      <c r="H34" s="1026"/>
      <c r="I34" s="1026"/>
      <c r="J34" s="1026"/>
    </row>
    <row r="35" spans="1:10" s="550" customFormat="1" ht="12" customHeight="1">
      <c r="A35" s="518"/>
      <c r="B35" s="805"/>
      <c r="C35" s="1026"/>
      <c r="D35" s="1026"/>
      <c r="E35" s="1026"/>
      <c r="F35" s="1026"/>
      <c r="G35" s="1026"/>
      <c r="H35" s="1026"/>
      <c r="I35" s="1026"/>
      <c r="J35" s="1026"/>
    </row>
    <row r="36" spans="1:10" s="550" customFormat="1" ht="12" customHeight="1">
      <c r="A36" s="518"/>
      <c r="B36" s="805"/>
      <c r="C36" s="1026"/>
      <c r="D36" s="1026"/>
      <c r="E36" s="1026"/>
      <c r="F36" s="1026"/>
      <c r="G36" s="1026"/>
      <c r="H36" s="1026"/>
      <c r="I36" s="1026"/>
      <c r="J36" s="1026"/>
    </row>
    <row r="37" spans="1:10" s="550" customFormat="1" ht="3" customHeight="1">
      <c r="A37" s="518"/>
      <c r="B37" s="805"/>
      <c r="C37" s="806"/>
      <c r="D37" s="806"/>
      <c r="E37" s="806"/>
      <c r="F37" s="806"/>
      <c r="G37" s="806"/>
      <c r="H37" s="807"/>
      <c r="I37" s="807"/>
      <c r="J37" s="807"/>
    </row>
    <row r="38" spans="1:10" s="550" customFormat="1" ht="12" customHeight="1">
      <c r="A38" s="518"/>
      <c r="B38" s="111" t="s">
        <v>1987</v>
      </c>
      <c r="C38" s="1027" t="s">
        <v>2107</v>
      </c>
      <c r="D38" s="1026"/>
      <c r="E38" s="1026"/>
      <c r="F38" s="1026"/>
      <c r="G38" s="1026"/>
      <c r="H38" s="1026"/>
      <c r="I38" s="1026"/>
      <c r="J38" s="1026"/>
    </row>
    <row r="39" spans="1:10" s="550" customFormat="1" ht="12" customHeight="1">
      <c r="A39" s="518"/>
      <c r="B39" s="111"/>
      <c r="C39" s="1026"/>
      <c r="D39" s="1026"/>
      <c r="E39" s="1026"/>
      <c r="F39" s="1026"/>
      <c r="G39" s="1026"/>
      <c r="H39" s="1026"/>
      <c r="I39" s="1026"/>
      <c r="J39" s="1026"/>
    </row>
    <row r="40" spans="1:10" s="550" customFormat="1" ht="5.25" customHeight="1">
      <c r="A40" s="518"/>
      <c r="B40" s="111"/>
      <c r="C40" s="82"/>
      <c r="D40" s="676"/>
      <c r="E40" s="676"/>
      <c r="F40" s="676"/>
      <c r="G40" s="676"/>
      <c r="H40" s="519"/>
      <c r="I40" s="519"/>
      <c r="J40" s="519"/>
    </row>
    <row r="41" spans="1:10" s="550" customFormat="1" ht="12" customHeight="1">
      <c r="A41" s="518">
        <v>3.7</v>
      </c>
      <c r="B41" s="1020" t="s">
        <v>2334</v>
      </c>
      <c r="C41" s="1031"/>
      <c r="D41" s="1031"/>
      <c r="E41" s="1031"/>
      <c r="F41" s="1031"/>
      <c r="G41" s="1031"/>
      <c r="H41" s="1031"/>
      <c r="I41" s="1031"/>
      <c r="J41" s="1031"/>
    </row>
    <row r="42" spans="1:10" s="550" customFormat="1" ht="12" customHeight="1">
      <c r="A42" s="518"/>
      <c r="B42" s="1020"/>
      <c r="C42" s="1031"/>
      <c r="D42" s="1031"/>
      <c r="E42" s="1031"/>
      <c r="F42" s="1031"/>
      <c r="G42" s="1031"/>
      <c r="H42" s="1031"/>
      <c r="I42" s="1031"/>
      <c r="J42" s="1031"/>
    </row>
    <row r="43" spans="1:10" s="550" customFormat="1" ht="12" customHeight="1">
      <c r="A43" s="518"/>
      <c r="B43" s="1020"/>
      <c r="C43" s="1031"/>
      <c r="D43" s="1031"/>
      <c r="E43" s="1031"/>
      <c r="F43" s="1031"/>
      <c r="G43" s="1031"/>
      <c r="H43" s="1031"/>
      <c r="I43" s="1031"/>
      <c r="J43" s="1031"/>
    </row>
    <row r="44" spans="1:10" s="550" customFormat="1" ht="12" customHeight="1">
      <c r="A44" s="518"/>
      <c r="B44" s="1020"/>
      <c r="C44" s="1031"/>
      <c r="D44" s="1031"/>
      <c r="E44" s="1031"/>
      <c r="F44" s="1031"/>
      <c r="G44" s="1031"/>
      <c r="H44" s="1031"/>
      <c r="I44" s="1031"/>
      <c r="J44" s="1031"/>
    </row>
    <row r="45" spans="1:10" s="550" customFormat="1" ht="12" customHeight="1">
      <c r="A45" s="518"/>
      <c r="B45" s="1026"/>
      <c r="C45" s="1031"/>
      <c r="D45" s="1031"/>
      <c r="E45" s="1031"/>
      <c r="F45" s="1031"/>
      <c r="G45" s="1031"/>
      <c r="H45" s="1031"/>
      <c r="I45" s="1031"/>
      <c r="J45" s="1031"/>
    </row>
    <row r="46" spans="1:10" s="550" customFormat="1" ht="12" customHeight="1">
      <c r="A46" s="518"/>
      <c r="B46" s="1031"/>
      <c r="C46" s="1031"/>
      <c r="D46" s="1031"/>
      <c r="E46" s="1031"/>
      <c r="F46" s="1031"/>
      <c r="G46" s="1031"/>
      <c r="H46" s="1031"/>
      <c r="I46" s="1031"/>
      <c r="J46" s="1031"/>
    </row>
    <row r="47" spans="1:10" s="550" customFormat="1" ht="12" customHeight="1">
      <c r="A47" s="206"/>
      <c r="B47" s="521"/>
      <c r="C47" s="521"/>
      <c r="D47" s="521"/>
      <c r="E47" s="525"/>
      <c r="H47" s="1024" t="s">
        <v>2109</v>
      </c>
      <c r="I47" s="1024"/>
      <c r="J47" s="1024"/>
    </row>
    <row r="48" spans="1:10" s="550" customFormat="1" ht="12" customHeight="1">
      <c r="A48" s="206"/>
      <c r="B48" s="521"/>
      <c r="C48" s="521"/>
      <c r="D48" s="521"/>
      <c r="E48" s="525"/>
      <c r="H48" s="772" t="s">
        <v>1971</v>
      </c>
      <c r="I48" s="770"/>
      <c r="J48" s="772" t="s">
        <v>1434</v>
      </c>
    </row>
    <row r="49" spans="1:10" s="550" customFormat="1" ht="12" customHeight="1">
      <c r="A49" s="518">
        <v>3.8000000000000003</v>
      </c>
      <c r="B49" s="113" t="s">
        <v>1486</v>
      </c>
      <c r="C49" s="558"/>
      <c r="D49" s="58"/>
      <c r="E49" s="519"/>
      <c r="H49" s="1024" t="s">
        <v>2110</v>
      </c>
      <c r="I49" s="1024"/>
      <c r="J49" s="1024"/>
    </row>
    <row r="50" spans="1:10" s="550" customFormat="1" ht="12" customHeight="1">
      <c r="A50" s="518"/>
      <c r="B50" s="116" t="s">
        <v>1487</v>
      </c>
      <c r="C50" s="558"/>
      <c r="D50" s="58"/>
      <c r="E50" s="519"/>
      <c r="H50" s="986" t="s">
        <v>1472</v>
      </c>
      <c r="I50" s="986"/>
      <c r="J50" s="1025"/>
    </row>
    <row r="51" spans="1:10" s="550" customFormat="1" ht="12" customHeight="1">
      <c r="A51" s="518"/>
      <c r="B51" s="524" t="s">
        <v>549</v>
      </c>
      <c r="C51" s="558"/>
      <c r="D51" s="558"/>
      <c r="E51" s="519"/>
      <c r="H51" s="138">
        <v>2915127</v>
      </c>
      <c r="I51" s="138"/>
      <c r="J51" s="139">
        <v>2716728</v>
      </c>
    </row>
    <row r="52" spans="1:10" s="550" customFormat="1" ht="12" customHeight="1">
      <c r="A52" s="518"/>
      <c r="B52" s="117" t="s">
        <v>193</v>
      </c>
      <c r="C52" s="558"/>
      <c r="D52" s="558"/>
      <c r="E52" s="519"/>
      <c r="H52" s="138">
        <v>-2820942</v>
      </c>
      <c r="I52" s="138"/>
      <c r="J52" s="139">
        <v>-2068771</v>
      </c>
    </row>
    <row r="53" spans="1:10" s="550" customFormat="1" ht="12" customHeight="1" thickBot="1">
      <c r="A53" s="518"/>
      <c r="B53" s="80"/>
      <c r="C53" s="558"/>
      <c r="D53" s="558"/>
      <c r="E53" s="519"/>
      <c r="H53" s="140">
        <v>94185</v>
      </c>
      <c r="I53" s="138"/>
      <c r="J53" s="140">
        <v>647957</v>
      </c>
    </row>
    <row r="54" spans="1:10" s="550" customFormat="1" ht="5.25" customHeight="1" thickTop="1">
      <c r="A54" s="206"/>
      <c r="B54" s="521"/>
      <c r="C54" s="521"/>
      <c r="D54" s="521"/>
      <c r="E54" s="525"/>
      <c r="H54" s="521"/>
      <c r="I54" s="525"/>
      <c r="J54" s="521"/>
    </row>
    <row r="55" spans="1:10" s="550" customFormat="1" ht="12" customHeight="1">
      <c r="A55" s="206"/>
      <c r="B55" s="521"/>
      <c r="C55" s="521"/>
      <c r="D55" s="521"/>
      <c r="E55" s="525"/>
      <c r="H55" s="1024" t="s">
        <v>2109</v>
      </c>
      <c r="I55" s="1024"/>
      <c r="J55" s="1024"/>
    </row>
    <row r="56" spans="1:10" s="550" customFormat="1" ht="12" customHeight="1">
      <c r="A56" s="755">
        <v>3.9000000000000004</v>
      </c>
      <c r="B56" s="113" t="s">
        <v>2004</v>
      </c>
      <c r="C56" s="558"/>
      <c r="D56" s="115"/>
      <c r="E56" s="519"/>
      <c r="H56" s="772" t="s">
        <v>1971</v>
      </c>
      <c r="I56" s="770"/>
      <c r="J56" s="772" t="s">
        <v>1434</v>
      </c>
    </row>
    <row r="57" spans="1:10" s="550" customFormat="1" ht="12" customHeight="1">
      <c r="A57" s="518"/>
      <c r="B57" s="116" t="s">
        <v>601</v>
      </c>
      <c r="C57" s="558"/>
      <c r="D57" s="58"/>
      <c r="E57" s="519"/>
      <c r="H57" s="1024" t="s">
        <v>2110</v>
      </c>
      <c r="I57" s="1024"/>
      <c r="J57" s="1024"/>
    </row>
    <row r="58" spans="1:10" s="550" customFormat="1" ht="12" customHeight="1">
      <c r="A58" s="522"/>
      <c r="B58" s="516"/>
      <c r="C58" s="559"/>
      <c r="D58" s="523"/>
      <c r="E58" s="559"/>
      <c r="H58" s="986" t="s">
        <v>1472</v>
      </c>
      <c r="I58" s="986"/>
      <c r="J58" s="1025"/>
    </row>
    <row r="59" spans="1:10" s="550" customFormat="1" ht="12" customHeight="1">
      <c r="A59" s="518"/>
      <c r="B59" s="524" t="s">
        <v>549</v>
      </c>
      <c r="C59" s="558"/>
      <c r="D59" s="558"/>
      <c r="E59" s="519"/>
      <c r="H59" s="525">
        <v>60414110</v>
      </c>
      <c r="I59" s="521"/>
      <c r="J59" s="525">
        <v>62792364</v>
      </c>
    </row>
    <row r="60" spans="1:10" s="550" customFormat="1" ht="12" customHeight="1">
      <c r="A60" s="518"/>
      <c r="B60" s="117" t="s">
        <v>194</v>
      </c>
      <c r="C60" s="558"/>
      <c r="D60" s="558"/>
      <c r="E60" s="519"/>
      <c r="H60" s="142">
        <v>-12748637</v>
      </c>
      <c r="I60" s="138"/>
      <c r="J60" s="143">
        <v>-14775030</v>
      </c>
    </row>
    <row r="61" spans="1:10" s="550" customFormat="1" ht="12" customHeight="1">
      <c r="A61" s="518"/>
      <c r="B61" s="73"/>
      <c r="C61" s="558"/>
      <c r="D61" s="558"/>
      <c r="E61" s="519"/>
      <c r="H61" s="141">
        <v>47665473</v>
      </c>
      <c r="I61" s="141"/>
      <c r="J61" s="141">
        <v>48017334</v>
      </c>
    </row>
    <row r="62" spans="1:10" s="550" customFormat="1" ht="12" customHeight="1">
      <c r="A62" s="518"/>
      <c r="B62" s="80" t="s">
        <v>375</v>
      </c>
      <c r="C62" s="558"/>
      <c r="D62" s="558"/>
      <c r="E62" s="519"/>
      <c r="H62" s="556"/>
      <c r="I62" s="556"/>
      <c r="J62" s="556"/>
    </row>
    <row r="63" spans="1:10" s="550" customFormat="1" ht="12" customHeight="1">
      <c r="A63" s="518"/>
      <c r="B63" s="118" t="s">
        <v>376</v>
      </c>
      <c r="C63" s="558"/>
      <c r="D63" s="558"/>
      <c r="E63" s="519"/>
      <c r="H63" s="368">
        <v>54374307</v>
      </c>
      <c r="I63" s="556"/>
      <c r="J63" s="139">
        <v>47774114</v>
      </c>
    </row>
    <row r="64" spans="1:10" s="550" customFormat="1" ht="12" customHeight="1" thickBot="1">
      <c r="A64" s="518"/>
      <c r="B64" s="118"/>
      <c r="C64" s="558"/>
      <c r="D64" s="558"/>
      <c r="E64" s="519"/>
      <c r="H64" s="144">
        <v>-6708834</v>
      </c>
      <c r="I64" s="556"/>
      <c r="J64" s="144">
        <v>243220</v>
      </c>
    </row>
    <row r="65" spans="1:10" s="550" customFormat="1" ht="4.5" customHeight="1" thickTop="1">
      <c r="A65" s="206"/>
      <c r="B65" s="521"/>
      <c r="C65" s="521"/>
      <c r="D65" s="521"/>
      <c r="E65" s="525"/>
      <c r="F65" s="525"/>
      <c r="G65" s="521"/>
      <c r="H65" s="71"/>
      <c r="I65" s="71"/>
      <c r="J65" s="71"/>
    </row>
    <row r="66" spans="1:10" s="550" customFormat="1" ht="12" hidden="1" customHeight="1">
      <c r="A66" s="735">
        <v>3.9110000000000005</v>
      </c>
      <c r="B66" s="526" t="s">
        <v>63</v>
      </c>
      <c r="C66" s="554"/>
      <c r="D66" s="554"/>
      <c r="E66" s="554"/>
      <c r="F66" s="554"/>
      <c r="G66" s="554"/>
      <c r="H66" s="525"/>
      <c r="I66" s="521"/>
      <c r="J66" s="525"/>
    </row>
    <row r="67" spans="1:10" s="550" customFormat="1" ht="2.25" hidden="1" customHeight="1">
      <c r="A67" s="527"/>
      <c r="B67" s="554"/>
      <c r="C67" s="554"/>
      <c r="D67" s="554"/>
      <c r="E67" s="554"/>
      <c r="F67" s="554"/>
      <c r="G67" s="554"/>
      <c r="H67" s="525"/>
      <c r="I67" s="521"/>
      <c r="J67" s="525"/>
    </row>
    <row r="68" spans="1:10" s="550" customFormat="1" ht="12" hidden="1" customHeight="1">
      <c r="A68" s="527"/>
      <c r="B68" s="1021" t="s">
        <v>2154</v>
      </c>
      <c r="C68" s="1022"/>
      <c r="D68" s="1022"/>
      <c r="E68" s="1022"/>
      <c r="F68" s="1022"/>
      <c r="G68" s="1022"/>
      <c r="H68" s="1023"/>
      <c r="I68" s="1023"/>
      <c r="J68" s="1023"/>
    </row>
    <row r="69" spans="1:10" s="550" customFormat="1" ht="12" hidden="1" customHeight="1">
      <c r="A69" s="527"/>
      <c r="B69" s="1022"/>
      <c r="C69" s="1022"/>
      <c r="D69" s="1022"/>
      <c r="E69" s="1022"/>
      <c r="F69" s="1022"/>
      <c r="G69" s="1022"/>
      <c r="H69" s="1023"/>
      <c r="I69" s="1023"/>
      <c r="J69" s="1023"/>
    </row>
    <row r="70" spans="1:10" s="550" customFormat="1" ht="12" hidden="1" customHeight="1">
      <c r="A70" s="527"/>
      <c r="B70" s="1022"/>
      <c r="C70" s="1022"/>
      <c r="D70" s="1022"/>
      <c r="E70" s="1022"/>
      <c r="F70" s="1022"/>
      <c r="G70" s="1022"/>
      <c r="H70" s="1023"/>
      <c r="I70" s="1023"/>
      <c r="J70" s="1023"/>
    </row>
    <row r="71" spans="1:10" s="550" customFormat="1" ht="12" hidden="1" customHeight="1">
      <c r="A71" s="527"/>
      <c r="B71" s="1022"/>
      <c r="C71" s="1022"/>
      <c r="D71" s="1022"/>
      <c r="E71" s="1022"/>
      <c r="F71" s="1022"/>
      <c r="G71" s="1022"/>
      <c r="H71" s="1023"/>
      <c r="I71" s="1023"/>
      <c r="J71" s="1023"/>
    </row>
    <row r="72" spans="1:10" s="550" customFormat="1" ht="12" hidden="1" customHeight="1">
      <c r="A72" s="574"/>
      <c r="B72" s="1023"/>
      <c r="C72" s="1023"/>
      <c r="D72" s="1023"/>
      <c r="E72" s="1023"/>
      <c r="F72" s="1023"/>
      <c r="G72" s="1023"/>
      <c r="H72" s="1023"/>
      <c r="I72" s="1023"/>
      <c r="J72" s="1023"/>
    </row>
    <row r="73" spans="1:10" ht="12" customHeight="1"/>
    <row r="74" spans="1:10" ht="12" customHeight="1"/>
    <row r="75" spans="1:10" ht="12" customHeight="1"/>
    <row r="76" spans="1:10" ht="12" customHeight="1"/>
    <row r="77" spans="1:10" ht="12" customHeight="1"/>
    <row r="78" spans="1:10" ht="12" customHeight="1"/>
    <row r="79" spans="1:10" ht="12" customHeight="1"/>
    <row r="90" spans="8:10" hidden="1"/>
    <row r="91" spans="8:10" ht="15.75" hidden="1">
      <c r="H91" s="853"/>
      <c r="I91" s="853"/>
      <c r="J91" s="853"/>
    </row>
    <row r="92" spans="8:10" hidden="1"/>
  </sheetData>
  <customSheetViews>
    <customSheetView guid="{84FBBE83-FF6F-4C76-A58E-D04643F715A5}" showPageBreaks="1" printArea="1" hiddenRows="1" view="pageBreakPreview" topLeftCell="A46">
      <selection activeCell="K26" sqref="K26"/>
      <pageMargins left="0.75" right="0.5" top="0.5" bottom="0.25" header="0.17" footer="0.42"/>
      <printOptions horizontalCentered="1"/>
      <pageSetup paperSize="9" fitToWidth="12" fitToHeight="12" orientation="portrait" r:id="rId1"/>
      <headerFooter alignWithMargins="0">
        <oddFooter>&amp;C8 of 11</oddFooter>
      </headerFooter>
    </customSheetView>
  </customSheetViews>
  <mergeCells count="16">
    <mergeCell ref="B1:J2"/>
    <mergeCell ref="B16:J18"/>
    <mergeCell ref="B68:J72"/>
    <mergeCell ref="H57:J57"/>
    <mergeCell ref="H58:J58"/>
    <mergeCell ref="H49:J49"/>
    <mergeCell ref="H50:J50"/>
    <mergeCell ref="H47:J47"/>
    <mergeCell ref="H55:J55"/>
    <mergeCell ref="B4:J7"/>
    <mergeCell ref="C31:J32"/>
    <mergeCell ref="C34:J36"/>
    <mergeCell ref="C38:J39"/>
    <mergeCell ref="B9:J14"/>
    <mergeCell ref="H20:J20"/>
    <mergeCell ref="B41:J46"/>
  </mergeCells>
  <phoneticPr fontId="11" type="noConversion"/>
  <printOptions horizontalCentered="1"/>
  <pageMargins left="0.75" right="0.5" top="0.5" bottom="0.25" header="0.17" footer="0.42"/>
  <pageSetup paperSize="9" scale="98" fitToWidth="12" fitToHeight="12" orientation="portrait" r:id="rId2"/>
  <headerFooter alignWithMargins="0">
    <oddFooter>&amp;C17 of 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8"/>
  <sheetViews>
    <sheetView view="pageBreakPreview" topLeftCell="B1" zoomScale="90" zoomScaleNormal="100" zoomScaleSheetLayoutView="90" workbookViewId="0">
      <selection activeCell="B4" sqref="B4:K6"/>
    </sheetView>
  </sheetViews>
  <sheetFormatPr defaultRowHeight="15.75" outlineLevelRow="2"/>
  <cols>
    <col min="1" max="1" width="4.75" style="706" customWidth="1"/>
    <col min="2" max="2" width="28.625" style="515" customWidth="1"/>
    <col min="3" max="3" width="11" style="457" customWidth="1"/>
    <col min="4" max="4" width="10.75" style="457" customWidth="1"/>
    <col min="5" max="5" width="10.25" style="457" customWidth="1"/>
    <col min="6" max="6" width="11" style="457" customWidth="1"/>
    <col min="7" max="7" width="12.125" style="457" bestFit="1" customWidth="1"/>
    <col min="8" max="8" width="11" style="515" customWidth="1"/>
    <col min="9" max="9" width="10.75" style="457" customWidth="1"/>
    <col min="10" max="10" width="10.625" style="457" customWidth="1"/>
    <col min="11" max="11" width="8.25" style="515" customWidth="1"/>
    <col min="12" max="12" width="9.25" style="479" customWidth="1"/>
    <col min="13" max="13" width="10.875" style="515" customWidth="1"/>
    <col min="14" max="16384" width="9" style="515"/>
  </cols>
  <sheetData>
    <row r="1" spans="1:13" ht="18" customHeight="1">
      <c r="A1" s="707">
        <v>7.1</v>
      </c>
      <c r="B1" s="612" t="s">
        <v>2006</v>
      </c>
      <c r="C1" s="613"/>
      <c r="D1" s="613"/>
      <c r="E1" s="613"/>
      <c r="F1" s="613"/>
      <c r="G1" s="613"/>
      <c r="H1" s="613"/>
      <c r="I1" s="613"/>
      <c r="J1" s="613"/>
      <c r="K1" s="614"/>
    </row>
    <row r="2" spans="1:13" ht="13.5" hidden="1" customHeight="1">
      <c r="B2" s="482"/>
      <c r="C2" s="481"/>
      <c r="D2" s="481"/>
      <c r="E2" s="481"/>
      <c r="F2" s="481"/>
      <c r="G2" s="481"/>
      <c r="H2" s="481"/>
      <c r="I2" s="481"/>
      <c r="J2" s="481"/>
      <c r="K2" s="482"/>
      <c r="L2" s="482"/>
      <c r="M2" s="483"/>
    </row>
    <row r="3" spans="1:13" ht="13.5" hidden="1" customHeight="1">
      <c r="B3" s="482"/>
      <c r="C3" s="481"/>
      <c r="D3" s="481"/>
      <c r="E3" s="481"/>
      <c r="F3" s="481"/>
      <c r="G3" s="481"/>
      <c r="H3" s="481"/>
      <c r="I3" s="481"/>
      <c r="J3" s="481"/>
      <c r="K3" s="482"/>
      <c r="L3" s="482"/>
      <c r="M3" s="483"/>
    </row>
    <row r="4" spans="1:13" ht="69.75" customHeight="1">
      <c r="A4" s="1032"/>
      <c r="B4" s="690" t="s">
        <v>2007</v>
      </c>
      <c r="C4" s="691" t="s">
        <v>2008</v>
      </c>
      <c r="D4" s="487" t="s">
        <v>2009</v>
      </c>
      <c r="E4" s="487" t="s">
        <v>2010</v>
      </c>
      <c r="F4" s="487" t="s">
        <v>2011</v>
      </c>
      <c r="G4" s="487" t="s">
        <v>2012</v>
      </c>
      <c r="H4" s="487" t="s">
        <v>1998</v>
      </c>
      <c r="I4" s="487" t="s">
        <v>2013</v>
      </c>
      <c r="J4" s="487" t="s">
        <v>2014</v>
      </c>
      <c r="K4" s="488" t="s">
        <v>53</v>
      </c>
      <c r="L4" s="488" t="s">
        <v>2015</v>
      </c>
      <c r="M4" s="692" t="s">
        <v>2016</v>
      </c>
    </row>
    <row r="5" spans="1:13" outlineLevel="1">
      <c r="A5" s="1033"/>
      <c r="B5" s="693"/>
      <c r="C5" s="694" t="s">
        <v>2065</v>
      </c>
      <c r="D5" s="695"/>
      <c r="E5" s="695"/>
      <c r="F5" s="695"/>
      <c r="G5" s="695"/>
      <c r="H5" s="695"/>
      <c r="I5" s="694" t="s">
        <v>2018</v>
      </c>
      <c r="J5" s="695"/>
      <c r="K5" s="694" t="s">
        <v>2019</v>
      </c>
      <c r="L5" s="696"/>
      <c r="M5" s="696"/>
    </row>
    <row r="6" spans="1:13" ht="15" customHeight="1" outlineLevel="1">
      <c r="B6" s="485" t="s">
        <v>866</v>
      </c>
      <c r="C6" s="487"/>
      <c r="D6" s="487"/>
      <c r="E6" s="487"/>
      <c r="F6" s="487"/>
      <c r="G6" s="487"/>
      <c r="H6" s="487"/>
      <c r="I6" s="487"/>
      <c r="J6" s="487"/>
      <c r="K6" s="488"/>
      <c r="L6" s="488"/>
      <c r="M6" s="488"/>
    </row>
    <row r="7" spans="1:13" ht="15" customHeight="1" outlineLevel="1">
      <c r="B7" s="620" t="s">
        <v>1530</v>
      </c>
      <c r="C7" s="457">
        <v>0</v>
      </c>
      <c r="D7" s="457">
        <v>50000</v>
      </c>
      <c r="E7" s="457">
        <v>0</v>
      </c>
      <c r="F7" s="457">
        <v>0</v>
      </c>
      <c r="G7" s="457">
        <v>50000</v>
      </c>
      <c r="H7" s="457">
        <v>0</v>
      </c>
      <c r="I7" s="457">
        <v>0</v>
      </c>
      <c r="J7" s="457">
        <v>0</v>
      </c>
      <c r="K7" s="479">
        <v>0</v>
      </c>
      <c r="L7" s="479">
        <v>0</v>
      </c>
      <c r="M7" s="697">
        <v>0</v>
      </c>
    </row>
    <row r="8" spans="1:13" ht="15" customHeight="1" outlineLevel="1">
      <c r="B8" s="620" t="s">
        <v>871</v>
      </c>
      <c r="C8" s="457">
        <v>0</v>
      </c>
      <c r="D8" s="457">
        <v>206800</v>
      </c>
      <c r="E8" s="457">
        <v>0</v>
      </c>
      <c r="F8" s="457">
        <v>0</v>
      </c>
      <c r="G8" s="457">
        <v>28900</v>
      </c>
      <c r="H8" s="457">
        <v>177900</v>
      </c>
      <c r="I8" s="457">
        <v>44526.7148762</v>
      </c>
      <c r="J8" s="457">
        <v>32294.187000000002</v>
      </c>
      <c r="K8" s="479">
        <v>4.885374E-2</v>
      </c>
      <c r="L8" s="479">
        <v>5.1396835381964018E-2</v>
      </c>
      <c r="M8" s="697">
        <v>4.1363199999999998E-3</v>
      </c>
    </row>
    <row r="9" spans="1:13" ht="15" customHeight="1" outlineLevel="1">
      <c r="B9" s="620" t="s">
        <v>1533</v>
      </c>
      <c r="C9" s="457">
        <v>0</v>
      </c>
      <c r="D9" s="457">
        <v>21250</v>
      </c>
      <c r="E9" s="457">
        <v>0</v>
      </c>
      <c r="F9" s="457">
        <v>0</v>
      </c>
      <c r="G9" s="457">
        <v>21250</v>
      </c>
      <c r="H9" s="457">
        <v>0</v>
      </c>
      <c r="I9" s="457">
        <v>0</v>
      </c>
      <c r="J9" s="457">
        <v>0</v>
      </c>
      <c r="K9" s="479">
        <v>0</v>
      </c>
      <c r="L9" s="479">
        <v>0</v>
      </c>
      <c r="M9" s="697">
        <v>0</v>
      </c>
    </row>
    <row r="10" spans="1:13" ht="15" customHeight="1" outlineLevel="1">
      <c r="B10" s="620" t="s">
        <v>1535</v>
      </c>
      <c r="C10" s="457">
        <v>0</v>
      </c>
      <c r="D10" s="457">
        <v>40000</v>
      </c>
      <c r="E10" s="457">
        <v>0</v>
      </c>
      <c r="F10" s="457">
        <v>0</v>
      </c>
      <c r="G10" s="457">
        <v>40000</v>
      </c>
      <c r="H10" s="457">
        <v>0</v>
      </c>
      <c r="I10" s="457">
        <v>0</v>
      </c>
      <c r="J10" s="457">
        <v>0</v>
      </c>
      <c r="K10" s="479">
        <v>0</v>
      </c>
      <c r="L10" s="479">
        <v>0</v>
      </c>
      <c r="M10" s="697">
        <v>0</v>
      </c>
    </row>
    <row r="11" spans="1:13" ht="15" customHeight="1" outlineLevel="2">
      <c r="B11" s="620" t="s">
        <v>1537</v>
      </c>
      <c r="C11" s="457">
        <v>21616</v>
      </c>
      <c r="D11" s="457">
        <v>0</v>
      </c>
      <c r="E11" s="457">
        <v>0</v>
      </c>
      <c r="F11" s="457">
        <v>0</v>
      </c>
      <c r="G11" s="457">
        <v>8500</v>
      </c>
      <c r="H11" s="457">
        <v>13116</v>
      </c>
      <c r="I11" s="457">
        <v>2121.5129999999999</v>
      </c>
      <c r="J11" s="457">
        <v>2042.4235200000001</v>
      </c>
      <c r="K11" s="479">
        <v>3.0897199999999998E-3</v>
      </c>
      <c r="L11" s="479">
        <v>3.250557304250808E-3</v>
      </c>
      <c r="M11" s="697">
        <v>3.747429E-2</v>
      </c>
    </row>
    <row r="12" spans="1:13" ht="15" customHeight="1" outlineLevel="1">
      <c r="B12" s="622"/>
      <c r="C12" s="492">
        <v>21616</v>
      </c>
      <c r="D12" s="492">
        <v>318050</v>
      </c>
      <c r="E12" s="492">
        <v>0</v>
      </c>
      <c r="F12" s="492">
        <v>0</v>
      </c>
      <c r="G12" s="492">
        <v>148650</v>
      </c>
      <c r="H12" s="492">
        <v>191016</v>
      </c>
      <c r="I12" s="492">
        <v>46648.227876199999</v>
      </c>
      <c r="J12" s="492">
        <v>34336.610520000002</v>
      </c>
      <c r="K12" s="493">
        <v>5.1943459999999997E-2</v>
      </c>
      <c r="L12" s="493">
        <v>5.4647392686214824E-2</v>
      </c>
      <c r="M12" s="625"/>
    </row>
    <row r="13" spans="1:13" ht="15" customHeight="1" outlineLevel="1">
      <c r="B13" s="623" t="s">
        <v>616</v>
      </c>
      <c r="C13" s="494"/>
      <c r="D13" s="494"/>
      <c r="E13" s="494"/>
      <c r="F13" s="494"/>
      <c r="G13" s="494"/>
      <c r="H13" s="494"/>
      <c r="I13" s="494"/>
      <c r="J13" s="494"/>
      <c r="K13" s="495"/>
      <c r="L13" s="495"/>
      <c r="M13" s="626"/>
    </row>
    <row r="14" spans="1:13" ht="15" customHeight="1" outlineLevel="2">
      <c r="B14" s="620" t="s">
        <v>2020</v>
      </c>
      <c r="C14" s="608">
        <v>1127956</v>
      </c>
      <c r="D14" s="608">
        <v>0</v>
      </c>
      <c r="E14" s="608">
        <v>0</v>
      </c>
      <c r="F14" s="608">
        <v>0</v>
      </c>
      <c r="G14" s="608">
        <v>396500</v>
      </c>
      <c r="H14" s="608">
        <v>731456</v>
      </c>
      <c r="I14" s="608">
        <v>51048.31424</v>
      </c>
      <c r="J14" s="608">
        <v>66723.416320000004</v>
      </c>
      <c r="K14" s="698">
        <v>0.10093731</v>
      </c>
      <c r="L14" s="698">
        <v>0.10619163271462109</v>
      </c>
      <c r="M14" s="699">
        <v>0.15197914000000001</v>
      </c>
    </row>
    <row r="15" spans="1:13" ht="15" customHeight="1" outlineLevel="2">
      <c r="B15" s="620" t="s">
        <v>2021</v>
      </c>
      <c r="C15" s="608">
        <v>0</v>
      </c>
      <c r="D15" s="608">
        <v>50000</v>
      </c>
      <c r="E15" s="608">
        <v>0</v>
      </c>
      <c r="F15" s="608">
        <v>0</v>
      </c>
      <c r="G15" s="608">
        <v>50000</v>
      </c>
      <c r="H15" s="608">
        <v>0</v>
      </c>
      <c r="I15" s="608">
        <v>0</v>
      </c>
      <c r="J15" s="608">
        <v>0</v>
      </c>
      <c r="K15" s="698">
        <v>0</v>
      </c>
      <c r="L15" s="698">
        <v>0</v>
      </c>
      <c r="M15" s="699">
        <v>0</v>
      </c>
    </row>
    <row r="16" spans="1:13" ht="15" customHeight="1" outlineLevel="2">
      <c r="B16" s="620" t="s">
        <v>883</v>
      </c>
      <c r="C16" s="608">
        <v>0</v>
      </c>
      <c r="D16" s="608">
        <v>100000</v>
      </c>
      <c r="E16" s="608">
        <v>0</v>
      </c>
      <c r="F16" s="608">
        <v>0</v>
      </c>
      <c r="G16" s="608">
        <v>100000</v>
      </c>
      <c r="H16" s="608">
        <v>0</v>
      </c>
      <c r="I16" s="608">
        <v>0</v>
      </c>
      <c r="J16" s="608">
        <v>0</v>
      </c>
      <c r="K16" s="698">
        <v>0</v>
      </c>
      <c r="L16" s="698">
        <v>0</v>
      </c>
      <c r="M16" s="699">
        <v>0</v>
      </c>
    </row>
    <row r="17" spans="2:13" ht="15" customHeight="1" outlineLevel="2">
      <c r="B17" s="620" t="s">
        <v>2022</v>
      </c>
      <c r="C17" s="608">
        <v>66660</v>
      </c>
      <c r="D17" s="608">
        <v>0</v>
      </c>
      <c r="E17" s="608">
        <v>0</v>
      </c>
      <c r="F17" s="608">
        <v>0</v>
      </c>
      <c r="G17" s="608">
        <v>500</v>
      </c>
      <c r="H17" s="608">
        <v>66160</v>
      </c>
      <c r="I17" s="608">
        <v>11141.343999999999</v>
      </c>
      <c r="J17" s="608">
        <v>10602.14</v>
      </c>
      <c r="K17" s="698">
        <v>1.603862E-2</v>
      </c>
      <c r="L17" s="698">
        <v>1.6873514861251528E-2</v>
      </c>
      <c r="M17" s="699">
        <v>0.26423097000000001</v>
      </c>
    </row>
    <row r="18" spans="2:13" ht="15" customHeight="1" outlineLevel="2">
      <c r="B18" s="620" t="s">
        <v>2023</v>
      </c>
      <c r="C18" s="608">
        <v>20564</v>
      </c>
      <c r="D18" s="608">
        <v>0</v>
      </c>
      <c r="E18" s="608">
        <v>0</v>
      </c>
      <c r="F18" s="608">
        <v>0</v>
      </c>
      <c r="G18" s="608">
        <v>3500</v>
      </c>
      <c r="H18" s="608">
        <v>17064</v>
      </c>
      <c r="I18" s="608">
        <v>5059.4759999999997</v>
      </c>
      <c r="J18" s="608">
        <v>5233.1875199999995</v>
      </c>
      <c r="K18" s="698">
        <v>7.9166199999999992E-3</v>
      </c>
      <c r="L18" s="698">
        <v>8.3287211252101971E-3</v>
      </c>
      <c r="M18" s="699">
        <v>7.9628550000000006E-2</v>
      </c>
    </row>
    <row r="19" spans="2:13" ht="15" customHeight="1" outlineLevel="1">
      <c r="B19" s="622"/>
      <c r="C19" s="492">
        <v>1215180</v>
      </c>
      <c r="D19" s="492">
        <v>150000</v>
      </c>
      <c r="E19" s="492">
        <v>0</v>
      </c>
      <c r="F19" s="492">
        <v>0</v>
      </c>
      <c r="G19" s="492">
        <v>550500</v>
      </c>
      <c r="H19" s="492">
        <v>814680</v>
      </c>
      <c r="I19" s="492">
        <v>67249.134239999999</v>
      </c>
      <c r="J19" s="492">
        <v>82558.74384000001</v>
      </c>
      <c r="K19" s="493">
        <v>0.12489255</v>
      </c>
      <c r="L19" s="493">
        <v>0.1313938687010828</v>
      </c>
      <c r="M19" s="626"/>
    </row>
    <row r="20" spans="2:13" ht="15" customHeight="1" outlineLevel="1">
      <c r="B20" s="623" t="s">
        <v>888</v>
      </c>
      <c r="C20" s="494"/>
      <c r="D20" s="494"/>
      <c r="E20" s="494"/>
      <c r="F20" s="494"/>
      <c r="G20" s="494"/>
      <c r="H20" s="494"/>
      <c r="I20" s="494"/>
      <c r="J20" s="494"/>
      <c r="K20" s="495"/>
      <c r="L20" s="495"/>
      <c r="M20" s="626"/>
    </row>
    <row r="21" spans="2:13" ht="15" customHeight="1" outlineLevel="2">
      <c r="B21" s="620" t="s">
        <v>2024</v>
      </c>
      <c r="C21" s="457">
        <v>41774</v>
      </c>
      <c r="D21" s="457">
        <v>0</v>
      </c>
      <c r="E21" s="457">
        <v>7154</v>
      </c>
      <c r="F21" s="457">
        <v>0</v>
      </c>
      <c r="G21" s="457">
        <v>6000</v>
      </c>
      <c r="H21" s="457">
        <v>42928</v>
      </c>
      <c r="I21" s="457">
        <v>2504.1799999999998</v>
      </c>
      <c r="J21" s="457">
        <v>2956.8806400000003</v>
      </c>
      <c r="K21" s="479">
        <v>4.4730899999999999E-3</v>
      </c>
      <c r="L21" s="479">
        <v>4.7059338418457917E-3</v>
      </c>
      <c r="M21" s="697">
        <v>7.2444980000000006E-2</v>
      </c>
    </row>
    <row r="22" spans="2:13" ht="15" customHeight="1" outlineLevel="1">
      <c r="B22" s="622"/>
      <c r="C22" s="492">
        <v>41774</v>
      </c>
      <c r="D22" s="492">
        <v>0</v>
      </c>
      <c r="E22" s="492">
        <v>7154</v>
      </c>
      <c r="F22" s="492">
        <v>0</v>
      </c>
      <c r="G22" s="492">
        <v>6000</v>
      </c>
      <c r="H22" s="492">
        <v>42928</v>
      </c>
      <c r="I22" s="492">
        <v>2504.1799999999998</v>
      </c>
      <c r="J22" s="492">
        <v>2956.8806400000003</v>
      </c>
      <c r="K22" s="493">
        <v>4.4730899999999999E-3</v>
      </c>
      <c r="L22" s="493">
        <v>4.7059338418457917E-3</v>
      </c>
      <c r="M22" s="626"/>
    </row>
    <row r="23" spans="2:13" ht="15" customHeight="1" outlineLevel="1">
      <c r="B23" s="700" t="s">
        <v>898</v>
      </c>
      <c r="C23" s="625"/>
      <c r="D23" s="625"/>
      <c r="E23" s="625"/>
      <c r="F23" s="625"/>
      <c r="G23" s="625"/>
      <c r="H23" s="625"/>
      <c r="I23" s="625"/>
      <c r="J23" s="625"/>
      <c r="K23" s="626"/>
      <c r="L23" s="626"/>
      <c r="M23" s="626"/>
    </row>
    <row r="24" spans="2:13" ht="15" customHeight="1" outlineLevel="1">
      <c r="B24" s="620" t="s">
        <v>902</v>
      </c>
      <c r="C24" s="457">
        <v>0</v>
      </c>
      <c r="D24" s="457">
        <v>215000</v>
      </c>
      <c r="E24" s="457">
        <v>0</v>
      </c>
      <c r="F24" s="457">
        <v>0</v>
      </c>
      <c r="G24" s="457">
        <v>215000</v>
      </c>
      <c r="H24" s="457">
        <v>0</v>
      </c>
      <c r="I24" s="457">
        <v>0</v>
      </c>
      <c r="J24" s="457">
        <v>0</v>
      </c>
      <c r="K24" s="479">
        <v>0</v>
      </c>
      <c r="L24" s="479">
        <v>0</v>
      </c>
      <c r="M24" s="697">
        <v>0</v>
      </c>
    </row>
    <row r="25" spans="2:13" ht="15" customHeight="1" outlineLevel="1">
      <c r="B25" s="620" t="s">
        <v>634</v>
      </c>
      <c r="C25" s="457">
        <v>0</v>
      </c>
      <c r="D25" s="457">
        <v>0</v>
      </c>
      <c r="E25" s="457">
        <v>0</v>
      </c>
      <c r="F25" s="457">
        <v>425000</v>
      </c>
      <c r="G25" s="457">
        <v>425000</v>
      </c>
      <c r="H25" s="457">
        <v>0</v>
      </c>
      <c r="I25" s="457">
        <v>0</v>
      </c>
      <c r="J25" s="457">
        <v>0</v>
      </c>
      <c r="K25" s="479">
        <v>0</v>
      </c>
      <c r="L25" s="479">
        <v>0</v>
      </c>
      <c r="M25" s="697">
        <v>0</v>
      </c>
    </row>
    <row r="26" spans="2:13" ht="15" customHeight="1" outlineLevel="1">
      <c r="B26" s="620" t="s">
        <v>1546</v>
      </c>
      <c r="C26" s="457">
        <v>0</v>
      </c>
      <c r="D26" s="457">
        <v>1125000</v>
      </c>
      <c r="E26" s="457">
        <v>0</v>
      </c>
      <c r="F26" s="457">
        <v>0</v>
      </c>
      <c r="G26" s="457">
        <v>1125000</v>
      </c>
      <c r="H26" s="457">
        <v>0</v>
      </c>
      <c r="I26" s="457">
        <v>0</v>
      </c>
      <c r="J26" s="457">
        <v>0</v>
      </c>
      <c r="K26" s="479">
        <v>0</v>
      </c>
      <c r="L26" s="479">
        <v>0</v>
      </c>
      <c r="M26" s="697">
        <v>0</v>
      </c>
    </row>
    <row r="27" spans="2:13" ht="15" customHeight="1" outlineLevel="1">
      <c r="B27" s="620" t="s">
        <v>640</v>
      </c>
      <c r="C27" s="457">
        <v>0</v>
      </c>
      <c r="D27" s="457">
        <v>59800</v>
      </c>
      <c r="E27" s="457">
        <v>0</v>
      </c>
      <c r="F27" s="457">
        <v>0</v>
      </c>
      <c r="G27" s="457">
        <v>59800</v>
      </c>
      <c r="H27" s="457">
        <v>0</v>
      </c>
      <c r="I27" s="457">
        <v>0</v>
      </c>
      <c r="J27" s="457">
        <v>0</v>
      </c>
      <c r="K27" s="479">
        <v>0</v>
      </c>
      <c r="L27" s="479">
        <v>0</v>
      </c>
      <c r="M27" s="697">
        <v>0</v>
      </c>
    </row>
    <row r="28" spans="2:13" ht="15" customHeight="1" outlineLevel="1">
      <c r="B28" s="622"/>
      <c r="C28" s="492">
        <v>0</v>
      </c>
      <c r="D28" s="492">
        <v>1399800</v>
      </c>
      <c r="E28" s="492">
        <v>0</v>
      </c>
      <c r="F28" s="492">
        <v>425000</v>
      </c>
      <c r="G28" s="492">
        <v>1824800</v>
      </c>
      <c r="H28" s="492">
        <v>0</v>
      </c>
      <c r="I28" s="492">
        <v>0</v>
      </c>
      <c r="J28" s="492">
        <v>0</v>
      </c>
      <c r="K28" s="493">
        <v>0</v>
      </c>
      <c r="L28" s="493">
        <v>0</v>
      </c>
      <c r="M28" s="626"/>
    </row>
    <row r="29" spans="2:13" ht="15" customHeight="1" outlineLevel="1">
      <c r="B29" s="622"/>
      <c r="C29" s="625"/>
      <c r="D29" s="625"/>
      <c r="E29" s="625"/>
      <c r="F29" s="625"/>
      <c r="G29" s="625"/>
      <c r="H29" s="625"/>
      <c r="I29" s="625"/>
      <c r="J29" s="625"/>
      <c r="K29" s="626"/>
      <c r="L29" s="626"/>
      <c r="M29" s="626"/>
    </row>
    <row r="30" spans="2:13" ht="15" customHeight="1" outlineLevel="1">
      <c r="B30" s="623" t="s">
        <v>646</v>
      </c>
      <c r="C30" s="494"/>
      <c r="D30" s="494"/>
      <c r="E30" s="494"/>
      <c r="F30" s="494"/>
      <c r="G30" s="494"/>
      <c r="H30" s="494"/>
      <c r="I30" s="494"/>
      <c r="J30" s="494"/>
      <c r="K30" s="495"/>
      <c r="L30" s="495"/>
      <c r="M30" s="626"/>
    </row>
    <row r="31" spans="2:13" ht="15" customHeight="1" outlineLevel="2">
      <c r="B31" s="620" t="s">
        <v>648</v>
      </c>
      <c r="C31" s="457">
        <v>589801</v>
      </c>
      <c r="D31" s="457">
        <v>0</v>
      </c>
      <c r="E31" s="457">
        <v>0</v>
      </c>
      <c r="F31" s="457">
        <v>0</v>
      </c>
      <c r="G31" s="457">
        <v>246500</v>
      </c>
      <c r="H31" s="457">
        <v>343301</v>
      </c>
      <c r="I31" s="457">
        <v>18538.254000000001</v>
      </c>
      <c r="J31" s="457">
        <v>24635.279760000001</v>
      </c>
      <c r="K31" s="479">
        <v>3.7267559999999998E-2</v>
      </c>
      <c r="L31" s="479">
        <v>3.9207533492431626E-2</v>
      </c>
      <c r="M31" s="697">
        <v>0.27861044000000001</v>
      </c>
    </row>
    <row r="32" spans="2:13" ht="15" customHeight="1" outlineLevel="2">
      <c r="B32" s="620" t="s">
        <v>2025</v>
      </c>
      <c r="C32" s="457">
        <v>34713</v>
      </c>
      <c r="D32" s="457">
        <v>0</v>
      </c>
      <c r="E32" s="457">
        <v>0</v>
      </c>
      <c r="F32" s="457">
        <v>0</v>
      </c>
      <c r="G32" s="457">
        <v>0</v>
      </c>
      <c r="H32" s="457">
        <v>34713</v>
      </c>
      <c r="I32" s="457">
        <v>43634.241000000002</v>
      </c>
      <c r="J32" s="457">
        <v>31420.819079999997</v>
      </c>
      <c r="K32" s="479">
        <v>4.7532530000000003E-2</v>
      </c>
      <c r="L32" s="479">
        <v>5.0006853116359114E-2</v>
      </c>
      <c r="M32" s="697">
        <v>0.42091669999999998</v>
      </c>
    </row>
    <row r="33" spans="2:13" ht="15" customHeight="1" outlineLevel="2">
      <c r="B33" s="620" t="s">
        <v>2026</v>
      </c>
      <c r="C33" s="457">
        <v>280758</v>
      </c>
      <c r="D33" s="457">
        <v>0</v>
      </c>
      <c r="E33" s="457">
        <v>0</v>
      </c>
      <c r="F33" s="457">
        <v>0</v>
      </c>
      <c r="G33" s="457">
        <v>22800</v>
      </c>
      <c r="H33" s="457">
        <v>257958</v>
      </c>
      <c r="I33" s="457">
        <v>43734.19932</v>
      </c>
      <c r="J33" s="457">
        <v>46347.313860000002</v>
      </c>
      <c r="K33" s="479">
        <v>7.0112910000000001E-2</v>
      </c>
      <c r="L33" s="479">
        <v>7.3762663876896464E-2</v>
      </c>
      <c r="M33" s="697">
        <v>0.85985999999999996</v>
      </c>
    </row>
    <row r="34" spans="2:13" ht="15" customHeight="1" outlineLevel="1">
      <c r="B34" s="622"/>
      <c r="C34" s="492">
        <v>905272</v>
      </c>
      <c r="D34" s="492">
        <v>0</v>
      </c>
      <c r="E34" s="492">
        <v>0</v>
      </c>
      <c r="F34" s="492">
        <v>0</v>
      </c>
      <c r="G34" s="492">
        <v>269300</v>
      </c>
      <c r="H34" s="492">
        <v>635972</v>
      </c>
      <c r="I34" s="492">
        <v>105906.69432000001</v>
      </c>
      <c r="J34" s="492">
        <v>102403.4127</v>
      </c>
      <c r="K34" s="493">
        <v>0.154913</v>
      </c>
      <c r="L34" s="493">
        <v>0.16297705048568722</v>
      </c>
      <c r="M34" s="626"/>
    </row>
    <row r="35" spans="2:13" ht="15" customHeight="1" outlineLevel="1">
      <c r="B35" s="486" t="s">
        <v>656</v>
      </c>
      <c r="C35" s="494"/>
      <c r="D35" s="494"/>
      <c r="E35" s="494"/>
      <c r="F35" s="494"/>
      <c r="G35" s="494"/>
      <c r="H35" s="494"/>
      <c r="I35" s="494"/>
      <c r="J35" s="494"/>
      <c r="K35" s="495"/>
      <c r="L35" s="495"/>
      <c r="M35" s="626"/>
    </row>
    <row r="36" spans="2:13" ht="15" customHeight="1" outlineLevel="2">
      <c r="B36" s="620" t="s">
        <v>2027</v>
      </c>
      <c r="C36" s="457">
        <v>99</v>
      </c>
      <c r="D36" s="457">
        <v>0</v>
      </c>
      <c r="E36" s="457">
        <v>0</v>
      </c>
      <c r="F36" s="457">
        <v>0</v>
      </c>
      <c r="G36" s="457">
        <v>99</v>
      </c>
      <c r="H36" s="457">
        <v>0</v>
      </c>
      <c r="I36" s="457">
        <v>0</v>
      </c>
      <c r="J36" s="457">
        <v>0</v>
      </c>
      <c r="K36" s="479">
        <v>0</v>
      </c>
      <c r="L36" s="479">
        <v>0</v>
      </c>
      <c r="M36" s="697">
        <v>0</v>
      </c>
    </row>
    <row r="37" spans="2:13" ht="15" customHeight="1" outlineLevel="1">
      <c r="B37" s="622"/>
      <c r="C37" s="492">
        <v>99</v>
      </c>
      <c r="D37" s="492">
        <v>0</v>
      </c>
      <c r="E37" s="492">
        <v>0</v>
      </c>
      <c r="F37" s="492">
        <v>0</v>
      </c>
      <c r="G37" s="492">
        <v>99</v>
      </c>
      <c r="H37" s="492">
        <v>0</v>
      </c>
      <c r="I37" s="492">
        <v>0</v>
      </c>
      <c r="J37" s="492">
        <v>0</v>
      </c>
      <c r="K37" s="493">
        <v>0</v>
      </c>
      <c r="L37" s="493">
        <v>0</v>
      </c>
      <c r="M37" s="626"/>
    </row>
    <row r="38" spans="2:13" ht="15" customHeight="1" outlineLevel="1">
      <c r="B38" s="623" t="s">
        <v>676</v>
      </c>
      <c r="C38" s="494"/>
      <c r="D38" s="494"/>
      <c r="E38" s="494"/>
      <c r="F38" s="494"/>
      <c r="G38" s="494"/>
      <c r="H38" s="494"/>
      <c r="I38" s="494"/>
      <c r="J38" s="494"/>
      <c r="K38" s="495"/>
      <c r="L38" s="495"/>
      <c r="M38" s="626"/>
    </row>
    <row r="39" spans="2:13" ht="15" customHeight="1" outlineLevel="2">
      <c r="B39" s="620"/>
      <c r="H39" s="457"/>
      <c r="K39" s="479"/>
      <c r="M39" s="697"/>
    </row>
    <row r="40" spans="2:13" ht="15" customHeight="1" outlineLevel="2">
      <c r="B40" s="620" t="s">
        <v>2028</v>
      </c>
      <c r="C40" s="457">
        <v>2796</v>
      </c>
      <c r="D40" s="457">
        <v>0</v>
      </c>
      <c r="E40" s="457">
        <v>0</v>
      </c>
      <c r="F40" s="457">
        <v>0</v>
      </c>
      <c r="G40" s="457">
        <v>0</v>
      </c>
      <c r="H40" s="457">
        <v>2796</v>
      </c>
      <c r="I40" s="457">
        <v>22815.360000000001</v>
      </c>
      <c r="J40" s="457">
        <v>27890.1</v>
      </c>
      <c r="K40" s="479">
        <v>4.2191359999999997E-2</v>
      </c>
      <c r="L40" s="479">
        <v>4.4387644082401409E-2</v>
      </c>
      <c r="M40" s="697">
        <v>6.1654400000000003E-3</v>
      </c>
    </row>
    <row r="41" spans="2:13" ht="15" customHeight="1" outlineLevel="1">
      <c r="B41" s="622"/>
      <c r="C41" s="492">
        <v>2796</v>
      </c>
      <c r="D41" s="492">
        <v>0</v>
      </c>
      <c r="E41" s="492">
        <v>0</v>
      </c>
      <c r="F41" s="492">
        <v>0</v>
      </c>
      <c r="G41" s="492">
        <v>0</v>
      </c>
      <c r="H41" s="492">
        <v>2796</v>
      </c>
      <c r="I41" s="492">
        <v>22815.360000000001</v>
      </c>
      <c r="J41" s="492">
        <v>27890.1</v>
      </c>
      <c r="K41" s="493">
        <v>4.2191359999999997E-2</v>
      </c>
      <c r="L41" s="493">
        <v>4.4387644082401409E-2</v>
      </c>
      <c r="M41" s="626"/>
    </row>
    <row r="42" spans="2:13" ht="15" customHeight="1" outlineLevel="1">
      <c r="B42" s="623" t="s">
        <v>1554</v>
      </c>
      <c r="C42" s="494"/>
      <c r="D42" s="494"/>
      <c r="E42" s="494"/>
      <c r="F42" s="494"/>
      <c r="G42" s="494"/>
      <c r="H42" s="494"/>
      <c r="I42" s="494"/>
      <c r="J42" s="494"/>
      <c r="K42" s="495"/>
      <c r="L42" s="495"/>
      <c r="M42" s="626"/>
    </row>
    <row r="43" spans="2:13" ht="15" customHeight="1" outlineLevel="1">
      <c r="B43" s="623" t="s">
        <v>37</v>
      </c>
      <c r="C43" s="494"/>
      <c r="D43" s="494"/>
      <c r="E43" s="494"/>
      <c r="F43" s="494"/>
      <c r="G43" s="494"/>
      <c r="H43" s="494"/>
      <c r="I43" s="494"/>
      <c r="J43" s="494"/>
      <c r="K43" s="495"/>
      <c r="L43" s="495"/>
      <c r="M43" s="626"/>
    </row>
    <row r="44" spans="2:13" ht="15" customHeight="1" outlineLevel="2">
      <c r="B44" s="620" t="s">
        <v>848</v>
      </c>
      <c r="C44" s="457">
        <v>468137</v>
      </c>
      <c r="D44" s="457">
        <v>0</v>
      </c>
      <c r="E44" s="457">
        <v>0</v>
      </c>
      <c r="F44" s="457">
        <v>0</v>
      </c>
      <c r="G44" s="457">
        <v>0</v>
      </c>
      <c r="H44" s="457">
        <v>468137</v>
      </c>
      <c r="I44" s="457">
        <v>35157.0887</v>
      </c>
      <c r="J44" s="457">
        <v>18439.916430000001</v>
      </c>
      <c r="K44" s="479">
        <v>2.7895389999999999E-2</v>
      </c>
      <c r="L44" s="479">
        <v>2.934749059358217E-2</v>
      </c>
      <c r="M44" s="697">
        <v>4.9245439800000002</v>
      </c>
    </row>
    <row r="45" spans="2:13" ht="15" customHeight="1" outlineLevel="2">
      <c r="B45" s="620" t="s">
        <v>2029</v>
      </c>
      <c r="C45" s="457">
        <v>190058</v>
      </c>
      <c r="D45" s="457">
        <v>0</v>
      </c>
      <c r="E45" s="457">
        <v>0</v>
      </c>
      <c r="F45" s="457">
        <v>47514</v>
      </c>
      <c r="G45" s="457">
        <v>0</v>
      </c>
      <c r="H45" s="457">
        <v>237572</v>
      </c>
      <c r="I45" s="457">
        <v>4606.9984199999999</v>
      </c>
      <c r="J45" s="457">
        <v>4095.7412799999997</v>
      </c>
      <c r="K45" s="479">
        <v>6.1959199999999997E-3</v>
      </c>
      <c r="L45" s="479">
        <v>6.5184530062724465E-3</v>
      </c>
      <c r="M45" s="697">
        <v>0.48277278000000001</v>
      </c>
    </row>
    <row r="46" spans="2:13" ht="15" customHeight="1" outlineLevel="2">
      <c r="B46" s="620" t="s">
        <v>2030</v>
      </c>
      <c r="C46" s="457">
        <v>0</v>
      </c>
      <c r="D46" s="457">
        <v>0</v>
      </c>
      <c r="E46" s="457">
        <v>0</v>
      </c>
      <c r="F46" s="457">
        <v>0</v>
      </c>
      <c r="G46" s="457">
        <v>0</v>
      </c>
      <c r="H46" s="457">
        <v>0</v>
      </c>
      <c r="I46" s="457">
        <v>0</v>
      </c>
      <c r="J46" s="457">
        <v>0</v>
      </c>
      <c r="K46" s="479">
        <v>0</v>
      </c>
      <c r="L46" s="479">
        <v>0</v>
      </c>
      <c r="M46" s="697">
        <v>0</v>
      </c>
    </row>
    <row r="47" spans="2:13" ht="15" customHeight="1" outlineLevel="2">
      <c r="B47" s="620" t="s">
        <v>2031</v>
      </c>
      <c r="C47" s="457">
        <v>345102</v>
      </c>
      <c r="D47" s="457">
        <v>0</v>
      </c>
      <c r="E47" s="457">
        <v>0</v>
      </c>
      <c r="F47" s="457">
        <v>0</v>
      </c>
      <c r="G47" s="457">
        <v>10000</v>
      </c>
      <c r="H47" s="457">
        <v>335102</v>
      </c>
      <c r="I47" s="457">
        <v>1373.9181999999998</v>
      </c>
      <c r="J47" s="457">
        <v>1105.8366000000001</v>
      </c>
      <c r="K47" s="479">
        <v>1.6728800000000001E-3</v>
      </c>
      <c r="L47" s="479">
        <v>1.7599607536040709E-3</v>
      </c>
      <c r="M47" s="697">
        <v>0.55850332999999996</v>
      </c>
    </row>
    <row r="48" spans="2:13" ht="15" customHeight="1" outlineLevel="2">
      <c r="B48" s="620" t="s">
        <v>724</v>
      </c>
      <c r="C48" s="457">
        <v>22920</v>
      </c>
      <c r="D48" s="457">
        <v>0</v>
      </c>
      <c r="E48" s="457">
        <v>0</v>
      </c>
      <c r="F48" s="457">
        <v>0</v>
      </c>
      <c r="G48" s="457">
        <v>0</v>
      </c>
      <c r="H48" s="457">
        <v>22920</v>
      </c>
      <c r="I48" s="457">
        <v>2737.1064000000001</v>
      </c>
      <c r="J48" s="457">
        <v>2876.2307999999998</v>
      </c>
      <c r="K48" s="479">
        <v>4.3510800000000002E-3</v>
      </c>
      <c r="L48" s="479">
        <v>4.5775780312455197E-3</v>
      </c>
      <c r="M48" s="697">
        <v>0.10222272</v>
      </c>
    </row>
    <row r="49" spans="2:13" ht="15" customHeight="1" outlineLevel="2">
      <c r="B49" s="620" t="s">
        <v>938</v>
      </c>
      <c r="C49" s="457">
        <v>58125</v>
      </c>
      <c r="D49" s="457">
        <v>0</v>
      </c>
      <c r="E49" s="457">
        <v>0</v>
      </c>
      <c r="F49" s="457">
        <v>0</v>
      </c>
      <c r="G49" s="457">
        <v>0</v>
      </c>
      <c r="H49" s="457">
        <v>58125</v>
      </c>
      <c r="I49" s="457">
        <v>0</v>
      </c>
      <c r="J49" s="457">
        <v>0</v>
      </c>
      <c r="K49" s="479">
        <v>0</v>
      </c>
      <c r="L49" s="479">
        <v>0</v>
      </c>
      <c r="M49" s="697">
        <v>4.6500000000000004</v>
      </c>
    </row>
    <row r="50" spans="2:13" ht="15" customHeight="1" outlineLevel="2">
      <c r="B50" s="620" t="s">
        <v>2032</v>
      </c>
      <c r="C50" s="457">
        <v>2458898</v>
      </c>
      <c r="D50" s="457">
        <v>0</v>
      </c>
      <c r="E50" s="457">
        <v>614724</v>
      </c>
      <c r="F50" s="457">
        <v>0</v>
      </c>
      <c r="G50" s="457">
        <v>0</v>
      </c>
      <c r="H50" s="457">
        <v>3073622</v>
      </c>
      <c r="I50" s="457">
        <v>158981.27963999999</v>
      </c>
      <c r="J50" s="457">
        <v>149224.3481</v>
      </c>
      <c r="K50" s="479">
        <v>0.22574240000000001</v>
      </c>
      <c r="L50" s="479">
        <v>0.23749349238228523</v>
      </c>
      <c r="M50" s="697">
        <v>1.34499283</v>
      </c>
    </row>
    <row r="51" spans="2:13" ht="15" customHeight="1" outlineLevel="2">
      <c r="B51" s="620" t="s">
        <v>942</v>
      </c>
      <c r="C51" s="457">
        <v>1561229</v>
      </c>
      <c r="D51" s="457">
        <v>0</v>
      </c>
      <c r="E51" s="457">
        <v>0</v>
      </c>
      <c r="F51" s="457">
        <v>0</v>
      </c>
      <c r="G51" s="457">
        <v>76000</v>
      </c>
      <c r="H51" s="457">
        <v>1485229</v>
      </c>
      <c r="I51" s="457">
        <v>18550.51021</v>
      </c>
      <c r="J51" s="457">
        <v>23021.049500000001</v>
      </c>
      <c r="K51" s="479">
        <v>3.4825599999999998E-2</v>
      </c>
      <c r="L51" s="479">
        <v>3.6638454204515045E-2</v>
      </c>
      <c r="M51" s="697">
        <v>2.9173047099999998</v>
      </c>
    </row>
    <row r="52" spans="2:13" ht="15" customHeight="1" outlineLevel="2">
      <c r="B52" s="620" t="s">
        <v>1255</v>
      </c>
      <c r="C52" s="457">
        <v>245873</v>
      </c>
      <c r="D52" s="457">
        <v>0</v>
      </c>
      <c r="E52" s="457">
        <v>0</v>
      </c>
      <c r="F52" s="457">
        <v>0</v>
      </c>
      <c r="G52" s="457">
        <v>0</v>
      </c>
      <c r="H52" s="457">
        <v>245873</v>
      </c>
      <c r="I52" s="457">
        <v>5347.7377500000002</v>
      </c>
      <c r="J52" s="457">
        <v>5109.2409400000006</v>
      </c>
      <c r="K52" s="479">
        <v>7.7291199999999999E-3</v>
      </c>
      <c r="L52" s="479">
        <v>8.1314576991819345E-3</v>
      </c>
      <c r="M52" s="697">
        <v>1.4635297599999999</v>
      </c>
    </row>
    <row r="53" spans="2:13" ht="15" customHeight="1" outlineLevel="2">
      <c r="B53" s="620" t="s">
        <v>850</v>
      </c>
      <c r="C53" s="457">
        <v>128063</v>
      </c>
      <c r="D53" s="457">
        <v>0</v>
      </c>
      <c r="E53" s="457">
        <v>0</v>
      </c>
      <c r="F53" s="457">
        <v>0</v>
      </c>
      <c r="G53" s="457">
        <v>0</v>
      </c>
      <c r="H53" s="457">
        <v>128063</v>
      </c>
      <c r="I53" s="457">
        <v>23947.780999999999</v>
      </c>
      <c r="J53" s="457">
        <v>31631.561000000002</v>
      </c>
      <c r="K53" s="479">
        <v>4.7851339999999999E-2</v>
      </c>
      <c r="L53" s="479">
        <v>5.034225303741361E-2</v>
      </c>
      <c r="M53" s="697">
        <v>0.85375332999999998</v>
      </c>
    </row>
    <row r="54" spans="2:13" ht="15" customHeight="1" outlineLevel="2">
      <c r="B54" s="620" t="s">
        <v>2033</v>
      </c>
      <c r="C54" s="457">
        <v>2603283</v>
      </c>
      <c r="D54" s="457">
        <v>0</v>
      </c>
      <c r="E54" s="457">
        <v>0</v>
      </c>
      <c r="F54" s="457">
        <v>0</v>
      </c>
      <c r="G54" s="457">
        <v>118500</v>
      </c>
      <c r="H54" s="457">
        <v>2484783</v>
      </c>
      <c r="I54" s="457">
        <v>40998.919500000004</v>
      </c>
      <c r="J54" s="457">
        <v>37222.049340000005</v>
      </c>
      <c r="K54" s="479">
        <v>5.6308469999999999E-2</v>
      </c>
      <c r="L54" s="479">
        <v>5.9239625462852573E-2</v>
      </c>
      <c r="M54" s="697">
        <v>4.4339453999999998</v>
      </c>
    </row>
    <row r="55" spans="2:13" ht="15" customHeight="1" outlineLevel="2">
      <c r="B55" s="620" t="s">
        <v>2034</v>
      </c>
      <c r="C55" s="457">
        <v>2216</v>
      </c>
      <c r="D55" s="457">
        <v>0</v>
      </c>
      <c r="E55" s="457">
        <v>0</v>
      </c>
      <c r="F55" s="457">
        <v>0</v>
      </c>
      <c r="G55" s="457">
        <v>200</v>
      </c>
      <c r="H55" s="457">
        <v>2016</v>
      </c>
      <c r="I55" s="457">
        <v>244.72224</v>
      </c>
      <c r="J55" s="457">
        <v>175.93631999999999</v>
      </c>
      <c r="K55" s="479">
        <v>2.6614999999999999E-4</v>
      </c>
      <c r="L55" s="479">
        <v>2.8000612236340068E-4</v>
      </c>
      <c r="M55" s="697">
        <v>3.2711339999999998E-2</v>
      </c>
    </row>
    <row r="56" spans="2:13" ht="15" customHeight="1" outlineLevel="2">
      <c r="B56" s="620" t="s">
        <v>2035</v>
      </c>
      <c r="C56" s="457">
        <v>362871</v>
      </c>
      <c r="D56" s="457">
        <v>0</v>
      </c>
      <c r="E56" s="457">
        <v>0</v>
      </c>
      <c r="F56" s="457">
        <v>0</v>
      </c>
      <c r="G56" s="457">
        <v>0</v>
      </c>
      <c r="H56" s="457">
        <v>362871</v>
      </c>
      <c r="I56" s="457">
        <v>105232.59</v>
      </c>
      <c r="J56" s="457">
        <v>196494.6465</v>
      </c>
      <c r="K56" s="479">
        <v>0.29725157000000002</v>
      </c>
      <c r="L56" s="479">
        <v>0.31272510435384893</v>
      </c>
      <c r="M56" s="697">
        <v>1.84315429</v>
      </c>
    </row>
    <row r="57" spans="2:13" ht="15" customHeight="1" outlineLevel="2">
      <c r="B57" s="620" t="s">
        <v>773</v>
      </c>
      <c r="C57" s="457">
        <v>571112</v>
      </c>
      <c r="D57" s="457">
        <v>0</v>
      </c>
      <c r="E57" s="457">
        <v>0</v>
      </c>
      <c r="F57" s="457">
        <v>0</v>
      </c>
      <c r="G57" s="457">
        <v>0</v>
      </c>
      <c r="H57" s="457">
        <v>571112</v>
      </c>
      <c r="I57" s="457">
        <v>5711.12</v>
      </c>
      <c r="J57" s="457">
        <v>5711.12</v>
      </c>
      <c r="K57" s="479">
        <v>8.6396200000000006E-3</v>
      </c>
      <c r="L57" s="479">
        <v>9.0893600909241756E-3</v>
      </c>
      <c r="M57" s="697">
        <v>2.8437442399999999</v>
      </c>
    </row>
    <row r="58" spans="2:13" ht="15" customHeight="1" outlineLevel="2">
      <c r="B58" s="620" t="s">
        <v>2036</v>
      </c>
      <c r="C58" s="457">
        <v>571112</v>
      </c>
      <c r="D58" s="457">
        <v>0</v>
      </c>
      <c r="E58" s="457">
        <v>0</v>
      </c>
      <c r="F58" s="457">
        <v>0</v>
      </c>
      <c r="G58" s="457">
        <v>0</v>
      </c>
      <c r="H58" s="457">
        <v>571112</v>
      </c>
      <c r="I58" s="457">
        <v>159911.35999999999</v>
      </c>
      <c r="J58" s="457">
        <v>271849.31199999998</v>
      </c>
      <c r="K58" s="479">
        <v>0.41124599000000001</v>
      </c>
      <c r="L58" s="479">
        <v>0.43265354032799069</v>
      </c>
      <c r="M58" s="697">
        <v>2.8437442399999999</v>
      </c>
    </row>
    <row r="59" spans="2:13" ht="15" customHeight="1" outlineLevel="2">
      <c r="B59" s="620" t="s">
        <v>2037</v>
      </c>
      <c r="C59" s="457">
        <v>1660475</v>
      </c>
      <c r="D59" s="457">
        <v>0</v>
      </c>
      <c r="E59" s="457">
        <v>0</v>
      </c>
      <c r="F59" s="457">
        <v>0</v>
      </c>
      <c r="G59" s="457">
        <v>0</v>
      </c>
      <c r="H59" s="457">
        <v>1660475</v>
      </c>
      <c r="I59" s="457">
        <v>821935.125</v>
      </c>
      <c r="J59" s="457">
        <v>1278565.75</v>
      </c>
      <c r="K59" s="479">
        <v>1.9341782999999999</v>
      </c>
      <c r="L59" s="479">
        <v>2.0348626016740212</v>
      </c>
      <c r="M59" s="697">
        <v>13.80416168</v>
      </c>
    </row>
    <row r="60" spans="2:13" ht="15" customHeight="1" outlineLevel="2">
      <c r="B60" s="620" t="s">
        <v>2038</v>
      </c>
      <c r="C60" s="457">
        <v>123</v>
      </c>
      <c r="D60" s="457">
        <v>0</v>
      </c>
      <c r="E60" s="457">
        <v>0</v>
      </c>
      <c r="F60" s="457">
        <v>0</v>
      </c>
      <c r="G60" s="457">
        <v>0</v>
      </c>
      <c r="H60" s="457">
        <v>123</v>
      </c>
      <c r="I60" s="457">
        <v>1845</v>
      </c>
      <c r="J60" s="457">
        <v>1845</v>
      </c>
      <c r="K60" s="479">
        <v>2.7910600000000002E-3</v>
      </c>
      <c r="L60" s="479">
        <v>2.9363538794063343E-3</v>
      </c>
      <c r="M60" s="697">
        <v>0</v>
      </c>
    </row>
    <row r="61" spans="2:13" ht="15" customHeight="1" outlineLevel="1">
      <c r="B61" s="622"/>
      <c r="C61" s="492">
        <v>11249597</v>
      </c>
      <c r="D61" s="492">
        <v>0</v>
      </c>
      <c r="E61" s="492">
        <v>614724</v>
      </c>
      <c r="F61" s="492">
        <v>47514</v>
      </c>
      <c r="G61" s="492">
        <v>204700</v>
      </c>
      <c r="H61" s="492">
        <v>11707135</v>
      </c>
      <c r="I61" s="492">
        <v>1386581.25706</v>
      </c>
      <c r="J61" s="492">
        <v>2027367.73881</v>
      </c>
      <c r="K61" s="493">
        <v>3.0669448899999998</v>
      </c>
      <c r="L61" s="493">
        <v>3.2265957316195073</v>
      </c>
      <c r="M61" s="626"/>
    </row>
    <row r="62" spans="2:13" ht="15" customHeight="1" outlineLevel="1">
      <c r="B62" s="623" t="s">
        <v>798</v>
      </c>
      <c r="C62" s="494"/>
      <c r="D62" s="494"/>
      <c r="E62" s="494"/>
      <c r="F62" s="494"/>
      <c r="G62" s="494"/>
      <c r="H62" s="494"/>
      <c r="I62" s="494"/>
      <c r="J62" s="494"/>
      <c r="K62" s="495"/>
      <c r="L62" s="495"/>
      <c r="M62" s="626"/>
    </row>
    <row r="63" spans="2:13" ht="15" customHeight="1" outlineLevel="2">
      <c r="B63" s="620" t="s">
        <v>2039</v>
      </c>
      <c r="C63" s="457">
        <v>29714</v>
      </c>
      <c r="D63" s="457">
        <v>0</v>
      </c>
      <c r="E63" s="457">
        <v>0</v>
      </c>
      <c r="F63" s="457">
        <v>0</v>
      </c>
      <c r="G63" s="457">
        <v>0</v>
      </c>
      <c r="H63" s="457">
        <v>29714</v>
      </c>
      <c r="I63" s="457">
        <v>37588.21</v>
      </c>
      <c r="J63" s="457">
        <v>27842.018</v>
      </c>
      <c r="K63" s="479">
        <v>4.2118620000000002E-2</v>
      </c>
      <c r="L63" s="479">
        <v>4.431112063132845E-2</v>
      </c>
      <c r="M63" s="697">
        <v>1.163003E-2</v>
      </c>
    </row>
    <row r="64" spans="2:13" ht="15" customHeight="1" outlineLevel="1">
      <c r="B64" s="622"/>
      <c r="C64" s="492">
        <v>29714</v>
      </c>
      <c r="D64" s="492">
        <v>0</v>
      </c>
      <c r="E64" s="492">
        <v>0</v>
      </c>
      <c r="F64" s="492">
        <v>0</v>
      </c>
      <c r="G64" s="492">
        <v>0</v>
      </c>
      <c r="H64" s="492">
        <v>29714</v>
      </c>
      <c r="I64" s="492">
        <v>37588.21</v>
      </c>
      <c r="J64" s="492">
        <v>27842.018</v>
      </c>
      <c r="K64" s="493">
        <v>4.2118620000000002E-2</v>
      </c>
      <c r="L64" s="493">
        <v>4.431112063132845E-2</v>
      </c>
      <c r="M64" s="626"/>
    </row>
    <row r="65" spans="2:13" ht="15" customHeight="1" outlineLevel="1">
      <c r="B65" s="623" t="s">
        <v>958</v>
      </c>
      <c r="C65" s="494"/>
      <c r="D65" s="494"/>
      <c r="E65" s="494"/>
      <c r="F65" s="494"/>
      <c r="G65" s="494"/>
      <c r="H65" s="494"/>
      <c r="I65" s="494"/>
      <c r="J65" s="494"/>
      <c r="K65" s="495"/>
      <c r="L65" s="495"/>
      <c r="M65" s="626"/>
    </row>
    <row r="66" spans="2:13" ht="15" customHeight="1" outlineLevel="2">
      <c r="B66" s="620" t="s">
        <v>2040</v>
      </c>
      <c r="C66" s="457">
        <v>77509</v>
      </c>
      <c r="D66" s="457">
        <v>0</v>
      </c>
      <c r="E66" s="457">
        <v>0</v>
      </c>
      <c r="F66" s="457">
        <v>0</v>
      </c>
      <c r="G66" s="457">
        <v>17500</v>
      </c>
      <c r="H66" s="457">
        <v>60009</v>
      </c>
      <c r="I66" s="457">
        <v>34344.350880000005</v>
      </c>
      <c r="J66" s="457">
        <v>29844.876059999999</v>
      </c>
      <c r="K66" s="479">
        <v>4.5148489999999999E-2</v>
      </c>
      <c r="L66" s="479">
        <v>4.7498708725844024E-2</v>
      </c>
      <c r="M66" s="697">
        <v>6.1296030000000001E-2</v>
      </c>
    </row>
    <row r="67" spans="2:13" ht="15" customHeight="1" outlineLevel="2">
      <c r="B67" s="620" t="s">
        <v>2041</v>
      </c>
      <c r="C67" s="457">
        <v>128959</v>
      </c>
      <c r="D67" s="457">
        <v>0</v>
      </c>
      <c r="E67" s="457">
        <v>0</v>
      </c>
      <c r="F67" s="457">
        <v>0</v>
      </c>
      <c r="G67" s="457">
        <v>25000</v>
      </c>
      <c r="H67" s="457">
        <v>103959</v>
      </c>
      <c r="I67" s="457">
        <v>17260.31277</v>
      </c>
      <c r="J67" s="457">
        <v>18236.487779999999</v>
      </c>
      <c r="K67" s="479">
        <v>2.7587649999999998E-2</v>
      </c>
      <c r="L67" s="479">
        <v>2.9023729885934529E-2</v>
      </c>
      <c r="M67" s="697">
        <v>3.2643539999999999E-2</v>
      </c>
    </row>
    <row r="68" spans="2:13" ht="15" customHeight="1" outlineLevel="2">
      <c r="B68" s="620" t="s">
        <v>801</v>
      </c>
      <c r="C68" s="457">
        <v>108588</v>
      </c>
      <c r="D68" s="457">
        <v>0</v>
      </c>
      <c r="E68" s="457">
        <v>0</v>
      </c>
      <c r="F68" s="457">
        <v>0</v>
      </c>
      <c r="G68" s="457">
        <v>16000</v>
      </c>
      <c r="H68" s="457">
        <v>92588</v>
      </c>
      <c r="I68" s="457">
        <v>15689.96248</v>
      </c>
      <c r="J68" s="457">
        <v>22441.479440000003</v>
      </c>
      <c r="K68" s="479">
        <v>3.3948840000000001E-2</v>
      </c>
      <c r="L68" s="479">
        <v>3.5716057026157995E-2</v>
      </c>
      <c r="M68" s="697">
        <v>0.50927091999999996</v>
      </c>
    </row>
    <row r="69" spans="2:13" ht="15" customHeight="1" outlineLevel="1">
      <c r="B69" s="622"/>
      <c r="C69" s="492">
        <v>315056</v>
      </c>
      <c r="D69" s="492">
        <v>0</v>
      </c>
      <c r="E69" s="492">
        <v>0</v>
      </c>
      <c r="F69" s="492">
        <v>0</v>
      </c>
      <c r="G69" s="492">
        <v>58500</v>
      </c>
      <c r="H69" s="492">
        <v>256556</v>
      </c>
      <c r="I69" s="492">
        <v>67294.626130000004</v>
      </c>
      <c r="J69" s="492">
        <v>70522.843280000001</v>
      </c>
      <c r="K69" s="493">
        <v>0.10668498000000001</v>
      </c>
      <c r="L69" s="493">
        <v>0.11223849563793656</v>
      </c>
      <c r="M69" s="626"/>
    </row>
    <row r="70" spans="2:13" ht="15" customHeight="1" outlineLevel="1">
      <c r="B70" s="623" t="s">
        <v>37</v>
      </c>
      <c r="C70" s="494"/>
      <c r="D70" s="494"/>
      <c r="E70" s="494"/>
      <c r="F70" s="494"/>
      <c r="G70" s="494"/>
      <c r="H70" s="494"/>
      <c r="I70" s="494"/>
      <c r="J70" s="494"/>
      <c r="K70" s="495"/>
      <c r="L70" s="495"/>
      <c r="M70" s="626"/>
    </row>
    <row r="71" spans="2:13" ht="15" customHeight="1" outlineLevel="1">
      <c r="B71" s="623" t="s">
        <v>804</v>
      </c>
      <c r="C71" s="494"/>
      <c r="D71" s="494"/>
      <c r="E71" s="494"/>
      <c r="F71" s="494"/>
      <c r="G71" s="494"/>
      <c r="H71" s="494"/>
      <c r="I71" s="494"/>
      <c r="J71" s="494"/>
      <c r="K71" s="495"/>
      <c r="L71" s="495"/>
      <c r="M71" s="626"/>
    </row>
    <row r="72" spans="2:13" ht="15" customHeight="1" outlineLevel="2">
      <c r="B72" s="620" t="s">
        <v>967</v>
      </c>
      <c r="C72" s="457">
        <v>227650</v>
      </c>
      <c r="D72" s="457">
        <v>0</v>
      </c>
      <c r="E72" s="457">
        <v>0</v>
      </c>
      <c r="F72" s="457">
        <v>0</v>
      </c>
      <c r="G72" s="457">
        <v>0</v>
      </c>
      <c r="H72" s="457">
        <v>227650</v>
      </c>
      <c r="I72" s="457">
        <v>1500.2135000000001</v>
      </c>
      <c r="J72" s="457">
        <v>1755.1814999999999</v>
      </c>
      <c r="K72" s="479">
        <v>2.65519E-3</v>
      </c>
      <c r="L72" s="479">
        <v>2.7934059656299342E-3</v>
      </c>
      <c r="M72" s="697">
        <v>7.9121599999999997E-3</v>
      </c>
    </row>
    <row r="73" spans="2:13" ht="15" customHeight="1" outlineLevel="2">
      <c r="B73" s="620" t="s">
        <v>2042</v>
      </c>
      <c r="C73" s="457">
        <v>210756</v>
      </c>
      <c r="D73" s="457">
        <v>0</v>
      </c>
      <c r="E73" s="457">
        <v>0</v>
      </c>
      <c r="F73" s="457">
        <v>0</v>
      </c>
      <c r="G73" s="457">
        <v>0</v>
      </c>
      <c r="H73" s="457">
        <v>210756</v>
      </c>
      <c r="I73" s="457">
        <v>103557.06816</v>
      </c>
      <c r="J73" s="457">
        <v>94728.499319999988</v>
      </c>
      <c r="K73" s="479">
        <v>0.14330261</v>
      </c>
      <c r="L73" s="479">
        <v>0.15076227450873836</v>
      </c>
      <c r="M73" s="697">
        <v>0.64799649000000004</v>
      </c>
    </row>
    <row r="74" spans="2:13" ht="15" customHeight="1" outlineLevel="1">
      <c r="B74" s="622"/>
      <c r="C74" s="492">
        <v>438406</v>
      </c>
      <c r="D74" s="492">
        <v>0</v>
      </c>
      <c r="E74" s="492">
        <v>0</v>
      </c>
      <c r="F74" s="492">
        <v>0</v>
      </c>
      <c r="G74" s="492">
        <v>0</v>
      </c>
      <c r="H74" s="492">
        <v>438406</v>
      </c>
      <c r="I74" s="492">
        <v>105057.28165999999</v>
      </c>
      <c r="J74" s="492">
        <v>96483.680819999994</v>
      </c>
      <c r="K74" s="493">
        <v>0.1459578</v>
      </c>
      <c r="L74" s="493">
        <v>0.15355568047436829</v>
      </c>
      <c r="M74" s="626"/>
    </row>
    <row r="75" spans="2:13" ht="15" customHeight="1" outlineLevel="1">
      <c r="B75" s="623" t="s">
        <v>806</v>
      </c>
      <c r="C75" s="494"/>
      <c r="D75" s="494"/>
      <c r="E75" s="494"/>
      <c r="F75" s="494"/>
      <c r="G75" s="494"/>
      <c r="H75" s="494"/>
      <c r="I75" s="494"/>
      <c r="J75" s="494"/>
      <c r="K75" s="495"/>
      <c r="L75" s="495"/>
      <c r="M75" s="626"/>
    </row>
    <row r="76" spans="2:13" ht="15" customHeight="1" outlineLevel="2">
      <c r="B76" s="620" t="s">
        <v>971</v>
      </c>
      <c r="C76" s="457">
        <v>83</v>
      </c>
      <c r="D76" s="457">
        <v>0</v>
      </c>
      <c r="E76" s="457">
        <v>0</v>
      </c>
      <c r="F76" s="457">
        <v>0</v>
      </c>
      <c r="G76" s="457">
        <v>0</v>
      </c>
      <c r="H76" s="457">
        <v>83</v>
      </c>
      <c r="I76" s="479">
        <v>0.15769999999999998</v>
      </c>
      <c r="J76" s="479">
        <v>0</v>
      </c>
      <c r="K76" s="479">
        <v>0</v>
      </c>
      <c r="L76" s="479">
        <v>0</v>
      </c>
      <c r="M76" s="697">
        <v>1.2698000000000001E-4</v>
      </c>
    </row>
    <row r="77" spans="2:13" ht="15" customHeight="1" outlineLevel="1">
      <c r="B77" s="622"/>
      <c r="C77" s="492">
        <v>83</v>
      </c>
      <c r="D77" s="492">
        <v>0</v>
      </c>
      <c r="E77" s="492">
        <v>0</v>
      </c>
      <c r="F77" s="492">
        <v>0</v>
      </c>
      <c r="G77" s="492">
        <v>0</v>
      </c>
      <c r="H77" s="492">
        <v>83</v>
      </c>
      <c r="I77" s="493">
        <v>0.15769999999999998</v>
      </c>
      <c r="J77" s="493">
        <v>0</v>
      </c>
      <c r="K77" s="493">
        <v>0</v>
      </c>
      <c r="L77" s="493">
        <v>0</v>
      </c>
      <c r="M77" s="626"/>
    </row>
    <row r="78" spans="2:13" ht="15" customHeight="1" outlineLevel="1">
      <c r="B78" s="623" t="s">
        <v>809</v>
      </c>
      <c r="C78" s="494"/>
      <c r="D78" s="494"/>
      <c r="E78" s="494"/>
      <c r="F78" s="494"/>
      <c r="G78" s="494"/>
      <c r="H78" s="494"/>
      <c r="I78" s="494"/>
      <c r="J78" s="494"/>
      <c r="K78" s="495"/>
      <c r="L78" s="495"/>
      <c r="M78" s="626"/>
    </row>
    <row r="79" spans="2:13" ht="15" customHeight="1" outlineLevel="2">
      <c r="B79" s="620" t="s">
        <v>810</v>
      </c>
      <c r="C79" s="457">
        <v>0</v>
      </c>
      <c r="D79" s="457">
        <v>100000</v>
      </c>
      <c r="E79" s="457">
        <v>0</v>
      </c>
      <c r="F79" s="457">
        <v>0</v>
      </c>
      <c r="G79" s="457">
        <v>100000</v>
      </c>
      <c r="H79" s="457">
        <v>0</v>
      </c>
      <c r="I79" s="457">
        <v>0</v>
      </c>
      <c r="J79" s="457">
        <v>0</v>
      </c>
      <c r="K79" s="479">
        <v>0</v>
      </c>
      <c r="L79" s="479">
        <v>0</v>
      </c>
      <c r="M79" s="697">
        <v>0</v>
      </c>
    </row>
    <row r="80" spans="2:13" ht="15" customHeight="1" outlineLevel="2">
      <c r="B80" s="620" t="s">
        <v>811</v>
      </c>
      <c r="C80" s="457">
        <v>516867</v>
      </c>
      <c r="D80" s="457">
        <v>0</v>
      </c>
      <c r="E80" s="457">
        <v>0</v>
      </c>
      <c r="F80" s="457">
        <v>0</v>
      </c>
      <c r="G80" s="457">
        <v>5000</v>
      </c>
      <c r="H80" s="457">
        <v>511867</v>
      </c>
      <c r="I80" s="457">
        <v>21201.531139999999</v>
      </c>
      <c r="J80" s="457">
        <v>22931.641600000003</v>
      </c>
      <c r="K80" s="479">
        <v>3.469034E-2</v>
      </c>
      <c r="L80" s="479">
        <v>3.6496159768734791E-2</v>
      </c>
      <c r="M80" s="697">
        <v>0.30206021</v>
      </c>
    </row>
    <row r="81" spans="2:13" ht="15" customHeight="1" outlineLevel="1">
      <c r="B81" s="622"/>
      <c r="C81" s="492">
        <v>516867</v>
      </c>
      <c r="D81" s="492">
        <v>100000</v>
      </c>
      <c r="E81" s="492">
        <v>0</v>
      </c>
      <c r="F81" s="492">
        <v>0</v>
      </c>
      <c r="G81" s="492">
        <v>105000</v>
      </c>
      <c r="H81" s="492">
        <v>511867</v>
      </c>
      <c r="I81" s="492">
        <v>21201.531139999999</v>
      </c>
      <c r="J81" s="492">
        <v>22931.641600000003</v>
      </c>
      <c r="K81" s="493">
        <v>3.469034E-2</v>
      </c>
      <c r="L81" s="493">
        <v>3.6496159768734791E-2</v>
      </c>
      <c r="M81" s="626"/>
    </row>
    <row r="82" spans="2:13" ht="15" customHeight="1" outlineLevel="1">
      <c r="B82" s="623" t="s">
        <v>981</v>
      </c>
      <c r="C82" s="494"/>
      <c r="D82" s="494"/>
      <c r="E82" s="494"/>
      <c r="F82" s="494"/>
      <c r="G82" s="494"/>
      <c r="H82" s="494"/>
      <c r="I82" s="494"/>
      <c r="J82" s="494"/>
      <c r="K82" s="495"/>
      <c r="L82" s="495"/>
      <c r="M82" s="626"/>
    </row>
    <row r="83" spans="2:13" ht="15" customHeight="1" outlineLevel="2">
      <c r="B83" s="620" t="s">
        <v>2043</v>
      </c>
      <c r="C83" s="457">
        <v>47432</v>
      </c>
      <c r="D83" s="457">
        <v>0</v>
      </c>
      <c r="E83" s="457">
        <v>0</v>
      </c>
      <c r="F83" s="457">
        <v>0</v>
      </c>
      <c r="G83" s="457">
        <v>0</v>
      </c>
      <c r="H83" s="457">
        <v>47432</v>
      </c>
      <c r="I83" s="457">
        <v>1074.3348000000001</v>
      </c>
      <c r="J83" s="457">
        <v>1096.1535200000001</v>
      </c>
      <c r="K83" s="479">
        <v>1.6582299999999999E-3</v>
      </c>
      <c r="L83" s="479">
        <v>1.7445499408546932E-3</v>
      </c>
      <c r="M83" s="697">
        <v>7.4788299999999997E-3</v>
      </c>
    </row>
    <row r="84" spans="2:13" ht="15" customHeight="1" outlineLevel="2">
      <c r="B84" s="620" t="s">
        <v>2044</v>
      </c>
      <c r="C84" s="457">
        <v>1101878</v>
      </c>
      <c r="D84" s="457">
        <v>0</v>
      </c>
      <c r="E84" s="457">
        <v>0</v>
      </c>
      <c r="F84" s="457">
        <v>0</v>
      </c>
      <c r="G84" s="457">
        <v>1101878</v>
      </c>
      <c r="H84" s="457">
        <v>0</v>
      </c>
      <c r="I84" s="457">
        <v>0</v>
      </c>
      <c r="J84" s="457">
        <v>0</v>
      </c>
      <c r="K84" s="479">
        <v>0</v>
      </c>
      <c r="L84" s="479">
        <v>0</v>
      </c>
      <c r="M84" s="697">
        <v>0</v>
      </c>
    </row>
    <row r="85" spans="2:13" ht="15" customHeight="1" outlineLevel="1">
      <c r="B85" s="622"/>
      <c r="C85" s="492">
        <v>1149310</v>
      </c>
      <c r="D85" s="492">
        <v>0</v>
      </c>
      <c r="E85" s="492">
        <v>0</v>
      </c>
      <c r="F85" s="492">
        <v>0</v>
      </c>
      <c r="G85" s="492">
        <v>1101878</v>
      </c>
      <c r="H85" s="492">
        <v>47432</v>
      </c>
      <c r="I85" s="492">
        <v>1074.3348000000001</v>
      </c>
      <c r="J85" s="492">
        <v>1096.1535200000001</v>
      </c>
      <c r="K85" s="493">
        <v>1.6582299999999999E-3</v>
      </c>
      <c r="L85" s="493">
        <v>1.7445499408546932E-3</v>
      </c>
      <c r="M85" s="626"/>
    </row>
    <row r="86" spans="2:13" ht="15" customHeight="1" outlineLevel="1">
      <c r="B86" s="623" t="s">
        <v>816</v>
      </c>
      <c r="C86" s="494"/>
      <c r="D86" s="494"/>
      <c r="E86" s="494"/>
      <c r="F86" s="494"/>
      <c r="G86" s="494"/>
      <c r="H86" s="494"/>
      <c r="I86" s="494"/>
      <c r="J86" s="494"/>
      <c r="K86" s="495"/>
      <c r="L86" s="495"/>
      <c r="M86" s="626"/>
    </row>
    <row r="87" spans="2:13" ht="15" customHeight="1" outlineLevel="2">
      <c r="B87" s="620" t="s">
        <v>817</v>
      </c>
      <c r="C87" s="608">
        <v>0</v>
      </c>
      <c r="D87" s="608">
        <v>25000</v>
      </c>
      <c r="E87" s="608">
        <v>0</v>
      </c>
      <c r="F87" s="608">
        <v>0</v>
      </c>
      <c r="G87" s="608">
        <v>25000</v>
      </c>
      <c r="H87" s="608">
        <v>0</v>
      </c>
      <c r="I87" s="608">
        <v>0</v>
      </c>
      <c r="J87" s="608">
        <v>0</v>
      </c>
      <c r="K87" s="698">
        <v>0</v>
      </c>
      <c r="L87" s="698">
        <v>0</v>
      </c>
      <c r="M87" s="699">
        <v>0</v>
      </c>
    </row>
    <row r="88" spans="2:13" ht="15" customHeight="1" outlineLevel="2">
      <c r="B88" s="620" t="s">
        <v>820</v>
      </c>
      <c r="C88" s="457">
        <v>0</v>
      </c>
      <c r="D88" s="457">
        <v>17500</v>
      </c>
      <c r="E88" s="457">
        <v>0</v>
      </c>
      <c r="F88" s="457">
        <v>0</v>
      </c>
      <c r="G88" s="457">
        <v>17500</v>
      </c>
      <c r="H88" s="457">
        <v>0</v>
      </c>
      <c r="I88" s="457">
        <v>0</v>
      </c>
      <c r="J88" s="457">
        <v>0</v>
      </c>
      <c r="K88" s="479">
        <v>0</v>
      </c>
      <c r="L88" s="479">
        <v>0</v>
      </c>
      <c r="M88" s="697">
        <v>0</v>
      </c>
    </row>
    <row r="89" spans="2:13" ht="15" customHeight="1" outlineLevel="2">
      <c r="B89" s="620" t="s">
        <v>824</v>
      </c>
      <c r="C89" s="457">
        <v>0</v>
      </c>
      <c r="D89" s="457">
        <v>104500</v>
      </c>
      <c r="E89" s="457">
        <v>0</v>
      </c>
      <c r="F89" s="457">
        <v>0</v>
      </c>
      <c r="G89" s="457">
        <v>104500</v>
      </c>
      <c r="H89" s="457">
        <v>0</v>
      </c>
      <c r="I89" s="457">
        <v>0</v>
      </c>
      <c r="J89" s="457">
        <v>0</v>
      </c>
      <c r="K89" s="479">
        <v>0</v>
      </c>
      <c r="L89" s="479">
        <v>0</v>
      </c>
      <c r="M89" s="697">
        <v>0</v>
      </c>
    </row>
    <row r="90" spans="2:13" ht="15" customHeight="1" outlineLevel="2">
      <c r="B90" s="620" t="s">
        <v>999</v>
      </c>
      <c r="C90" s="457">
        <v>4333305</v>
      </c>
      <c r="D90" s="457">
        <v>0</v>
      </c>
      <c r="E90" s="457">
        <v>0</v>
      </c>
      <c r="F90" s="457">
        <v>0</v>
      </c>
      <c r="G90" s="457">
        <v>4333305</v>
      </c>
      <c r="H90" s="457">
        <v>0</v>
      </c>
      <c r="I90" s="457">
        <v>0</v>
      </c>
      <c r="J90" s="457">
        <v>0</v>
      </c>
      <c r="K90" s="479">
        <v>0</v>
      </c>
      <c r="L90" s="479">
        <v>0</v>
      </c>
      <c r="M90" s="697">
        <v>0</v>
      </c>
    </row>
    <row r="91" spans="2:13" ht="15" customHeight="1" outlineLevel="2">
      <c r="B91" s="620" t="s">
        <v>831</v>
      </c>
      <c r="C91" s="457">
        <v>0</v>
      </c>
      <c r="D91" s="457">
        <v>55000</v>
      </c>
      <c r="E91" s="457">
        <v>0</v>
      </c>
      <c r="F91" s="457">
        <v>0</v>
      </c>
      <c r="G91" s="457">
        <v>55000</v>
      </c>
      <c r="H91" s="457">
        <v>0</v>
      </c>
      <c r="I91" s="457">
        <v>0</v>
      </c>
      <c r="J91" s="457">
        <v>0</v>
      </c>
      <c r="K91" s="479">
        <v>0</v>
      </c>
      <c r="L91" s="479">
        <v>0</v>
      </c>
      <c r="M91" s="697">
        <v>0</v>
      </c>
    </row>
    <row r="92" spans="2:13" ht="15" customHeight="1" outlineLevel="1">
      <c r="B92" s="622"/>
      <c r="C92" s="492">
        <v>4333305</v>
      </c>
      <c r="D92" s="492">
        <v>202000</v>
      </c>
      <c r="E92" s="492">
        <v>0</v>
      </c>
      <c r="F92" s="492">
        <v>0</v>
      </c>
      <c r="G92" s="492">
        <v>4535305</v>
      </c>
      <c r="H92" s="492">
        <v>0</v>
      </c>
      <c r="I92" s="492">
        <v>0</v>
      </c>
      <c r="J92" s="492">
        <v>0</v>
      </c>
      <c r="K92" s="493">
        <v>0</v>
      </c>
      <c r="L92" s="493">
        <v>0</v>
      </c>
      <c r="M92" s="626"/>
    </row>
    <row r="93" spans="2:13" ht="15" customHeight="1" outlineLevel="1">
      <c r="B93" s="623" t="s">
        <v>834</v>
      </c>
      <c r="C93" s="494"/>
      <c r="D93" s="494"/>
      <c r="E93" s="494"/>
      <c r="F93" s="494"/>
      <c r="G93" s="494"/>
      <c r="H93" s="494"/>
      <c r="I93" s="494"/>
      <c r="J93" s="494"/>
      <c r="K93" s="495"/>
      <c r="L93" s="495"/>
      <c r="M93" s="626"/>
    </row>
    <row r="94" spans="2:13" ht="15" customHeight="1" outlineLevel="2">
      <c r="B94" s="620" t="s">
        <v>1004</v>
      </c>
      <c r="C94" s="457">
        <v>707261</v>
      </c>
      <c r="D94" s="457">
        <v>0</v>
      </c>
      <c r="E94" s="457">
        <v>0</v>
      </c>
      <c r="F94" s="457">
        <v>0</v>
      </c>
      <c r="G94" s="457">
        <v>0</v>
      </c>
      <c r="H94" s="457">
        <v>707261</v>
      </c>
      <c r="I94" s="457">
        <v>459.71965</v>
      </c>
      <c r="J94" s="457">
        <v>459.71965</v>
      </c>
      <c r="K94" s="479">
        <v>6.9545000000000002E-4</v>
      </c>
      <c r="L94" s="479">
        <v>7.3165288765139418E-4</v>
      </c>
      <c r="M94" s="697">
        <v>8.8407625000000003</v>
      </c>
    </row>
    <row r="95" spans="2:13" ht="15" customHeight="1" outlineLevel="2">
      <c r="B95" s="620" t="s">
        <v>2045</v>
      </c>
      <c r="C95" s="457">
        <v>1439638</v>
      </c>
      <c r="D95" s="457">
        <v>0</v>
      </c>
      <c r="E95" s="457">
        <v>0</v>
      </c>
      <c r="F95" s="457">
        <v>0</v>
      </c>
      <c r="G95" s="457">
        <v>1500</v>
      </c>
      <c r="H95" s="457">
        <v>1438138</v>
      </c>
      <c r="I95" s="457">
        <v>2876.2759999999998</v>
      </c>
      <c r="J95" s="457">
        <v>1941.4863</v>
      </c>
      <c r="K95" s="479">
        <v>2.9370300000000002E-3</v>
      </c>
      <c r="L95" s="479">
        <v>3.0899137283573173E-3</v>
      </c>
      <c r="M95" s="697">
        <v>0.50484560000000001</v>
      </c>
    </row>
    <row r="96" spans="2:13" ht="15" customHeight="1" outlineLevel="2">
      <c r="B96" s="620" t="s">
        <v>1007</v>
      </c>
      <c r="C96" s="457">
        <v>265013</v>
      </c>
      <c r="D96" s="457">
        <v>0</v>
      </c>
      <c r="E96" s="457">
        <v>0</v>
      </c>
      <c r="F96" s="457">
        <v>0</v>
      </c>
      <c r="G96" s="457">
        <v>0</v>
      </c>
      <c r="H96" s="457">
        <v>265013</v>
      </c>
      <c r="I96" s="457">
        <v>26.501300000000001</v>
      </c>
      <c r="J96" s="457">
        <v>26.501300000000001</v>
      </c>
      <c r="K96" s="479">
        <v>4.0089999999999997E-5</v>
      </c>
      <c r="L96" s="479">
        <v>4.2177341498271596E-5</v>
      </c>
      <c r="M96" s="697">
        <v>2.7788461500000001</v>
      </c>
    </row>
    <row r="97" spans="2:13" ht="15" customHeight="1" outlineLevel="2">
      <c r="B97" s="620" t="s">
        <v>1008</v>
      </c>
      <c r="C97" s="457">
        <v>729349</v>
      </c>
      <c r="D97" s="457">
        <v>0</v>
      </c>
      <c r="E97" s="457">
        <v>0</v>
      </c>
      <c r="F97" s="457">
        <v>0</v>
      </c>
      <c r="G97" s="457">
        <v>0</v>
      </c>
      <c r="H97" s="457">
        <v>729349</v>
      </c>
      <c r="I97" s="457">
        <v>0</v>
      </c>
      <c r="J97" s="457">
        <v>0</v>
      </c>
      <c r="K97" s="479">
        <v>0</v>
      </c>
      <c r="L97" s="479">
        <v>0</v>
      </c>
      <c r="M97" s="697">
        <v>8.3116695200000006</v>
      </c>
    </row>
    <row r="98" spans="2:13" ht="15" customHeight="1" outlineLevel="1">
      <c r="B98" s="622"/>
      <c r="C98" s="492">
        <v>3141261</v>
      </c>
      <c r="D98" s="492">
        <v>0</v>
      </c>
      <c r="E98" s="492">
        <v>0</v>
      </c>
      <c r="F98" s="492">
        <v>0</v>
      </c>
      <c r="G98" s="492">
        <v>1500</v>
      </c>
      <c r="H98" s="492">
        <v>3139761</v>
      </c>
      <c r="I98" s="492">
        <v>3362.4969499999997</v>
      </c>
      <c r="J98" s="492">
        <v>2427.7072499999999</v>
      </c>
      <c r="K98" s="493">
        <v>3.6725700000000004E-3</v>
      </c>
      <c r="L98" s="493">
        <v>3.8637439575069828E-3</v>
      </c>
      <c r="M98" s="626"/>
    </row>
    <row r="99" spans="2:13" ht="15" customHeight="1" outlineLevel="1">
      <c r="B99" s="623" t="s">
        <v>837</v>
      </c>
      <c r="C99" s="494"/>
      <c r="D99" s="494"/>
      <c r="E99" s="494"/>
      <c r="F99" s="494"/>
      <c r="G99" s="494"/>
      <c r="H99" s="494"/>
      <c r="I99" s="494"/>
      <c r="J99" s="494"/>
      <c r="K99" s="495"/>
      <c r="L99" s="495"/>
      <c r="M99" s="626"/>
    </row>
    <row r="100" spans="2:13" ht="15" customHeight="1" outlineLevel="2">
      <c r="B100" s="620" t="s">
        <v>1013</v>
      </c>
      <c r="C100" s="457">
        <v>725440</v>
      </c>
      <c r="D100" s="457">
        <v>0</v>
      </c>
      <c r="E100" s="457">
        <v>0</v>
      </c>
      <c r="F100" s="457">
        <v>0</v>
      </c>
      <c r="G100" s="457">
        <v>62000</v>
      </c>
      <c r="H100" s="457">
        <v>663440</v>
      </c>
      <c r="I100" s="457">
        <v>3980.64</v>
      </c>
      <c r="J100" s="457">
        <v>2746.6415999999999</v>
      </c>
      <c r="K100" s="479">
        <v>4.1550399999999996E-3</v>
      </c>
      <c r="L100" s="479">
        <v>4.3713342642270033E-3</v>
      </c>
      <c r="M100" s="697">
        <v>3.1592381</v>
      </c>
    </row>
    <row r="101" spans="2:13" ht="15" customHeight="1" outlineLevel="2">
      <c r="B101" s="620" t="s">
        <v>838</v>
      </c>
      <c r="C101" s="457">
        <v>2114774</v>
      </c>
      <c r="D101" s="457">
        <v>0</v>
      </c>
      <c r="E101" s="457">
        <v>0</v>
      </c>
      <c r="F101" s="457">
        <v>0</v>
      </c>
      <c r="G101" s="457">
        <v>250500</v>
      </c>
      <c r="H101" s="457">
        <v>1864274</v>
      </c>
      <c r="I101" s="457">
        <v>11185.644</v>
      </c>
      <c r="J101" s="457">
        <v>12434.70758</v>
      </c>
      <c r="K101" s="479">
        <v>1.8810879999999999E-2</v>
      </c>
      <c r="L101" s="479">
        <v>1.9790082299087453E-2</v>
      </c>
      <c r="M101" s="697">
        <v>2.3886769800000001</v>
      </c>
    </row>
    <row r="102" spans="2:13" ht="15" customHeight="1" outlineLevel="2">
      <c r="B102" s="620" t="s">
        <v>1015</v>
      </c>
      <c r="C102" s="457">
        <v>630120</v>
      </c>
      <c r="D102" s="457">
        <v>0</v>
      </c>
      <c r="E102" s="457">
        <v>0</v>
      </c>
      <c r="F102" s="457">
        <v>0</v>
      </c>
      <c r="G102" s="457">
        <v>235000</v>
      </c>
      <c r="H102" s="457">
        <v>395120</v>
      </c>
      <c r="I102" s="457">
        <v>1758.2840000000001</v>
      </c>
      <c r="J102" s="457">
        <v>1560.7239999999999</v>
      </c>
      <c r="K102" s="479">
        <v>2.3610200000000001E-3</v>
      </c>
      <c r="L102" s="479">
        <v>2.4839230200989549E-3</v>
      </c>
      <c r="M102" s="697">
        <v>3.4843033499999998</v>
      </c>
    </row>
    <row r="103" spans="2:13" ht="15" customHeight="1" outlineLevel="2">
      <c r="B103" s="620" t="s">
        <v>855</v>
      </c>
      <c r="C103" s="457">
        <v>495078</v>
      </c>
      <c r="D103" s="457">
        <v>0</v>
      </c>
      <c r="E103" s="457">
        <v>0</v>
      </c>
      <c r="F103" s="457">
        <v>0</v>
      </c>
      <c r="G103" s="457">
        <v>0</v>
      </c>
      <c r="H103" s="457">
        <v>495078</v>
      </c>
      <c r="I103" s="457">
        <v>1514.93868</v>
      </c>
      <c r="J103" s="457">
        <v>1336.7106000000001</v>
      </c>
      <c r="K103" s="479">
        <v>2.02214E-3</v>
      </c>
      <c r="L103" s="479">
        <v>2.1274012769396037E-3</v>
      </c>
      <c r="M103" s="697">
        <v>1.8743156999999999</v>
      </c>
    </row>
    <row r="104" spans="2:13" ht="15" customHeight="1" outlineLevel="2">
      <c r="B104" s="620" t="s">
        <v>1016</v>
      </c>
      <c r="C104" s="457">
        <v>1078774</v>
      </c>
      <c r="D104" s="457">
        <v>0</v>
      </c>
      <c r="E104" s="457">
        <v>0</v>
      </c>
      <c r="F104" s="457">
        <v>0</v>
      </c>
      <c r="G104" s="457">
        <v>0</v>
      </c>
      <c r="H104" s="457">
        <v>1078774</v>
      </c>
      <c r="I104" s="457">
        <v>2912.6897999999997</v>
      </c>
      <c r="J104" s="457">
        <v>3506.0155</v>
      </c>
      <c r="K104" s="479">
        <v>5.3038E-3</v>
      </c>
      <c r="L104" s="479">
        <v>5.5798927992865791E-3</v>
      </c>
      <c r="M104" s="697">
        <v>5.3437721399999996</v>
      </c>
    </row>
    <row r="105" spans="2:13" ht="15" customHeight="1" outlineLevel="2">
      <c r="B105" s="620" t="s">
        <v>856</v>
      </c>
      <c r="C105" s="457">
        <v>392245</v>
      </c>
      <c r="D105" s="457">
        <v>0</v>
      </c>
      <c r="E105" s="457">
        <v>0</v>
      </c>
      <c r="F105" s="457">
        <v>0</v>
      </c>
      <c r="G105" s="457">
        <v>0</v>
      </c>
      <c r="H105" s="457">
        <v>392245</v>
      </c>
      <c r="I105" s="457">
        <v>1470.91875</v>
      </c>
      <c r="J105" s="457">
        <v>1639.5841</v>
      </c>
      <c r="K105" s="479">
        <v>2.4803199999999998E-3</v>
      </c>
      <c r="L105" s="479">
        <v>2.6094304241994271E-3</v>
      </c>
      <c r="M105" s="697">
        <v>1.3872796599999999</v>
      </c>
    </row>
    <row r="106" spans="2:13" ht="15" customHeight="1" outlineLevel="2">
      <c r="B106" s="620" t="s">
        <v>843</v>
      </c>
      <c r="C106" s="457">
        <v>37442</v>
      </c>
      <c r="D106" s="457">
        <v>0</v>
      </c>
      <c r="E106" s="457">
        <v>0</v>
      </c>
      <c r="F106" s="457">
        <v>0</v>
      </c>
      <c r="G106" s="457">
        <v>0</v>
      </c>
      <c r="H106" s="457">
        <v>37442</v>
      </c>
      <c r="I106" s="457">
        <v>1188.4090800000001</v>
      </c>
      <c r="J106" s="457">
        <v>940.91746000000001</v>
      </c>
      <c r="K106" s="479">
        <v>1.4233900000000001E-3</v>
      </c>
      <c r="L106" s="479">
        <v>1.4974886904456121E-3</v>
      </c>
      <c r="M106" s="697">
        <v>1.320705E-2</v>
      </c>
    </row>
    <row r="107" spans="2:13" ht="15" customHeight="1" outlineLevel="2">
      <c r="B107" s="620" t="s">
        <v>845</v>
      </c>
      <c r="C107" s="457">
        <v>2075098</v>
      </c>
      <c r="D107" s="457">
        <v>0</v>
      </c>
      <c r="E107" s="457">
        <v>0</v>
      </c>
      <c r="F107" s="457">
        <v>0</v>
      </c>
      <c r="G107" s="457">
        <v>120000</v>
      </c>
      <c r="H107" s="457">
        <v>1955098</v>
      </c>
      <c r="I107" s="457">
        <v>43012.156000000003</v>
      </c>
      <c r="J107" s="457">
        <v>50343.773500000003</v>
      </c>
      <c r="K107" s="479">
        <v>7.615864E-2</v>
      </c>
      <c r="L107" s="479">
        <v>8.0123108195489873E-2</v>
      </c>
      <c r="M107" s="697">
        <v>4.3079489200000003</v>
      </c>
    </row>
    <row r="108" spans="2:13" ht="15" customHeight="1" outlineLevel="2">
      <c r="B108" s="620" t="s">
        <v>1019</v>
      </c>
      <c r="C108" s="457">
        <v>891125</v>
      </c>
      <c r="D108" s="457">
        <v>0</v>
      </c>
      <c r="E108" s="457">
        <v>0</v>
      </c>
      <c r="F108" s="457">
        <v>0</v>
      </c>
      <c r="G108" s="457">
        <v>83000</v>
      </c>
      <c r="H108" s="457">
        <v>808125</v>
      </c>
      <c r="I108" s="457">
        <v>15176.5875</v>
      </c>
      <c r="J108" s="457">
        <v>17738.34375</v>
      </c>
      <c r="K108" s="479">
        <v>2.6834070000000002E-2</v>
      </c>
      <c r="L108" s="479">
        <v>2.8230923839867535E-2</v>
      </c>
      <c r="M108" s="697">
        <v>3.0626340600000002</v>
      </c>
    </row>
    <row r="109" spans="2:13" ht="15" customHeight="1" outlineLevel="1">
      <c r="B109" s="496"/>
      <c r="C109" s="492">
        <v>8440096</v>
      </c>
      <c r="D109" s="492">
        <v>0</v>
      </c>
      <c r="E109" s="492">
        <v>0</v>
      </c>
      <c r="F109" s="492">
        <v>0</v>
      </c>
      <c r="G109" s="492">
        <v>750500</v>
      </c>
      <c r="H109" s="492">
        <v>7689596</v>
      </c>
      <c r="I109" s="492">
        <v>82200.26780999999</v>
      </c>
      <c r="J109" s="492">
        <v>92247.418090000006</v>
      </c>
      <c r="K109" s="493">
        <v>0.13954929999999999</v>
      </c>
      <c r="L109" s="493">
        <v>0.14681358480964204</v>
      </c>
      <c r="M109" s="626"/>
    </row>
    <row r="110" spans="2:13" ht="15" customHeight="1" outlineLevel="1">
      <c r="B110" s="485"/>
      <c r="C110" s="494"/>
      <c r="D110" s="494"/>
      <c r="E110" s="494"/>
      <c r="F110" s="494"/>
      <c r="G110" s="494"/>
      <c r="H110" s="494"/>
      <c r="I110" s="494"/>
      <c r="J110" s="494"/>
      <c r="K110" s="503"/>
      <c r="L110" s="495"/>
      <c r="M110" s="701"/>
    </row>
    <row r="111" spans="2:13" ht="15" customHeight="1" outlineLevel="1">
      <c r="B111" s="496"/>
      <c r="C111" s="492">
        <v>31800432</v>
      </c>
      <c r="D111" s="492">
        <v>2169850</v>
      </c>
      <c r="E111" s="492">
        <v>621878</v>
      </c>
      <c r="F111" s="492">
        <v>472514</v>
      </c>
      <c r="G111" s="492">
        <v>9556732</v>
      </c>
      <c r="H111" s="492">
        <v>25507942</v>
      </c>
      <c r="I111" s="492">
        <v>1949483.7596862002</v>
      </c>
      <c r="J111" s="492">
        <v>2591064.9490700006</v>
      </c>
      <c r="K111" s="493">
        <v>3.9196901899999999</v>
      </c>
      <c r="L111" s="493">
        <v>4.1237309566371119</v>
      </c>
      <c r="M111" s="701"/>
    </row>
    <row r="112" spans="2:13" ht="15" customHeight="1">
      <c r="H112" s="377"/>
      <c r="M112" s="688"/>
    </row>
    <row r="113" spans="8:13" ht="15" customHeight="1">
      <c r="H113" s="457"/>
      <c r="M113" s="688"/>
    </row>
    <row r="114" spans="8:13" ht="15" customHeight="1">
      <c r="H114" s="457"/>
      <c r="M114" s="688"/>
    </row>
    <row r="115" spans="8:13" ht="15" customHeight="1">
      <c r="H115" s="377"/>
      <c r="M115" s="688"/>
    </row>
    <row r="116" spans="8:13" ht="15" customHeight="1">
      <c r="M116" s="688"/>
    </row>
    <row r="117" spans="8:13" ht="15" customHeight="1"/>
    <row r="118" spans="8:13" ht="15" customHeight="1"/>
    <row r="119" spans="8:13" ht="15" customHeight="1"/>
    <row r="120" spans="8:13" ht="15" customHeight="1"/>
    <row r="121" spans="8:13" ht="15" customHeight="1"/>
    <row r="122" spans="8:13" ht="15" customHeight="1"/>
    <row r="123" spans="8:13" ht="15" customHeight="1"/>
    <row r="124" spans="8:13" ht="15" customHeight="1"/>
    <row r="125" spans="8:13" ht="15" customHeight="1"/>
    <row r="126" spans="8:13" ht="15" customHeight="1"/>
    <row r="127" spans="8:13" ht="15" customHeight="1"/>
    <row r="128" spans="8:13"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348" spans="3:12">
      <c r="C348" s="515"/>
      <c r="D348" s="515"/>
      <c r="E348" s="515"/>
      <c r="F348" s="515"/>
      <c r="G348" s="515"/>
      <c r="I348" s="515"/>
      <c r="J348" s="515"/>
      <c r="L348" s="515"/>
    </row>
  </sheetData>
  <mergeCells count="1">
    <mergeCell ref="A4:A5"/>
  </mergeCells>
  <pageMargins left="0.7" right="0.7" top="0.75" bottom="0.75" header="0.3" footer="0.3"/>
  <pageSetup scale="42" orientation="portrait" r:id="rId1"/>
  <headerFooter>
    <oddFooter>&amp;C9 of 19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9"/>
  <sheetViews>
    <sheetView view="pageBreakPreview" topLeftCell="A292" zoomScaleNormal="100" zoomScaleSheetLayoutView="100" workbookViewId="0">
      <selection activeCell="A292" sqref="A1:XFD1048576"/>
    </sheetView>
  </sheetViews>
  <sheetFormatPr defaultRowHeight="15.75"/>
  <cols>
    <col min="1" max="1" width="3.625" style="706" customWidth="1"/>
    <col min="2" max="2" width="29.5" style="491" customWidth="1"/>
    <col min="3" max="3" width="12" style="457" customWidth="1"/>
    <col min="4" max="4" width="9.875" style="457" customWidth="1"/>
    <col min="5" max="6" width="11.125" style="457" customWidth="1"/>
    <col min="7" max="7" width="11.75" style="457" customWidth="1"/>
    <col min="8" max="8" width="11.875" style="457" customWidth="1"/>
    <col min="9" max="9" width="11.75" style="457" customWidth="1"/>
    <col min="10" max="10" width="11.375" style="457" customWidth="1"/>
    <col min="11" max="11" width="7.125" style="479" customWidth="1"/>
    <col min="12" max="12" width="9" style="479" customWidth="1"/>
    <col min="13" max="13" width="9.375" style="515" customWidth="1"/>
    <col min="14" max="16384" width="9" style="515"/>
  </cols>
  <sheetData>
    <row r="1" spans="1:13">
      <c r="B1" s="612" t="s">
        <v>44</v>
      </c>
      <c r="C1" s="628"/>
      <c r="D1" s="628"/>
      <c r="E1" s="628"/>
      <c r="F1" s="628"/>
      <c r="G1" s="628"/>
      <c r="H1" s="628"/>
      <c r="I1" s="628"/>
      <c r="J1" s="628"/>
      <c r="K1" s="629"/>
      <c r="L1" s="629"/>
      <c r="M1" s="630"/>
    </row>
    <row r="2" spans="1:13">
      <c r="B2" s="612" t="s">
        <v>1969</v>
      </c>
      <c r="C2" s="628"/>
      <c r="D2" s="628"/>
      <c r="E2" s="628"/>
      <c r="F2" s="628"/>
      <c r="G2" s="628"/>
      <c r="H2" s="628"/>
      <c r="I2" s="628"/>
      <c r="J2" s="628"/>
      <c r="K2" s="629"/>
      <c r="L2" s="631"/>
      <c r="M2" s="629"/>
    </row>
    <row r="3" spans="1:13">
      <c r="A3" s="706">
        <v>7.2</v>
      </c>
      <c r="B3" s="612" t="s">
        <v>2046</v>
      </c>
      <c r="C3" s="628"/>
      <c r="D3" s="628"/>
      <c r="E3" s="628"/>
      <c r="F3" s="628"/>
      <c r="G3" s="628"/>
      <c r="H3" s="628"/>
      <c r="I3" s="628"/>
      <c r="J3" s="628"/>
      <c r="K3" s="629"/>
      <c r="L3" s="631"/>
    </row>
    <row r="4" spans="1:13">
      <c r="B4" s="484"/>
      <c r="C4" s="481"/>
      <c r="D4" s="481"/>
      <c r="E4" s="481"/>
      <c r="F4" s="481"/>
      <c r="G4" s="481"/>
      <c r="H4" s="481"/>
      <c r="I4" s="481"/>
      <c r="J4" s="481"/>
      <c r="K4" s="482"/>
      <c r="L4" s="482"/>
      <c r="M4" s="483"/>
    </row>
    <row r="5" spans="1:13">
      <c r="B5" s="484"/>
      <c r="C5" s="481"/>
      <c r="D5" s="481"/>
      <c r="E5" s="481"/>
      <c r="F5" s="481"/>
      <c r="G5" s="481"/>
      <c r="H5" s="481"/>
      <c r="I5" s="481"/>
      <c r="J5" s="481"/>
      <c r="K5" s="482"/>
      <c r="L5" s="482"/>
      <c r="M5" s="483"/>
    </row>
    <row r="6" spans="1:13" ht="89.25">
      <c r="A6" s="1032"/>
      <c r="B6" s="690" t="s">
        <v>2007</v>
      </c>
      <c r="C6" s="691" t="s">
        <v>2008</v>
      </c>
      <c r="D6" s="487" t="s">
        <v>2009</v>
      </c>
      <c r="E6" s="487" t="s">
        <v>2010</v>
      </c>
      <c r="F6" s="487" t="s">
        <v>2011</v>
      </c>
      <c r="G6" s="487" t="s">
        <v>2012</v>
      </c>
      <c r="H6" s="487" t="s">
        <v>1998</v>
      </c>
      <c r="I6" s="487" t="s">
        <v>2013</v>
      </c>
      <c r="J6" s="487" t="s">
        <v>2014</v>
      </c>
      <c r="K6" s="488" t="s">
        <v>53</v>
      </c>
      <c r="L6" s="488" t="s">
        <v>2015</v>
      </c>
      <c r="M6" s="692" t="s">
        <v>2016</v>
      </c>
    </row>
    <row r="7" spans="1:13">
      <c r="A7" s="1033"/>
      <c r="B7" s="693"/>
      <c r="C7" s="694" t="s">
        <v>2017</v>
      </c>
      <c r="D7" s="695"/>
      <c r="E7" s="695"/>
      <c r="F7" s="695"/>
      <c r="G7" s="695"/>
      <c r="H7" s="695"/>
      <c r="I7" s="694" t="s">
        <v>2047</v>
      </c>
      <c r="J7" s="695"/>
      <c r="K7" s="694" t="s">
        <v>2019</v>
      </c>
      <c r="L7" s="696"/>
      <c r="M7" s="696"/>
    </row>
    <row r="8" spans="1:13">
      <c r="A8" s="485"/>
      <c r="B8" s="486" t="s">
        <v>2048</v>
      </c>
      <c r="C8" s="487"/>
      <c r="D8" s="487"/>
      <c r="E8" s="487"/>
      <c r="F8" s="487"/>
      <c r="G8" s="487"/>
      <c r="H8" s="487"/>
      <c r="I8" s="487"/>
      <c r="J8" s="488"/>
      <c r="K8" s="488"/>
      <c r="L8" s="488"/>
      <c r="M8" s="488"/>
    </row>
    <row r="9" spans="1:13">
      <c r="B9" s="708" t="s">
        <v>841</v>
      </c>
      <c r="C9" s="457">
        <v>560662.15789999999</v>
      </c>
      <c r="D9" s="457">
        <v>0</v>
      </c>
      <c r="E9" s="457">
        <v>0</v>
      </c>
      <c r="F9" s="457">
        <v>0</v>
      </c>
      <c r="G9" s="457">
        <v>560662</v>
      </c>
      <c r="H9" s="479">
        <v>0</v>
      </c>
      <c r="I9" s="457">
        <v>0</v>
      </c>
      <c r="J9" s="457">
        <v>0</v>
      </c>
      <c r="K9" s="479">
        <v>0</v>
      </c>
      <c r="L9" s="479">
        <v>0</v>
      </c>
      <c r="M9" s="479">
        <v>0</v>
      </c>
    </row>
    <row r="10" spans="1:13">
      <c r="B10" s="708" t="s">
        <v>842</v>
      </c>
      <c r="C10" s="457">
        <v>77069</v>
      </c>
      <c r="D10" s="457">
        <v>0</v>
      </c>
      <c r="E10" s="457">
        <v>0</v>
      </c>
      <c r="F10" s="457">
        <v>0</v>
      </c>
      <c r="G10" s="457">
        <v>77069</v>
      </c>
      <c r="H10" s="479">
        <v>0</v>
      </c>
      <c r="I10" s="457">
        <v>0</v>
      </c>
      <c r="J10" s="457">
        <v>0</v>
      </c>
      <c r="K10" s="479">
        <v>0</v>
      </c>
      <c r="L10" s="479">
        <v>0</v>
      </c>
      <c r="M10" s="479">
        <v>0</v>
      </c>
    </row>
    <row r="11" spans="1:13">
      <c r="B11" s="709"/>
      <c r="C11" s="492">
        <v>637731.15789999999</v>
      </c>
      <c r="D11" s="492">
        <v>0</v>
      </c>
      <c r="E11" s="492">
        <v>0</v>
      </c>
      <c r="F11" s="492">
        <v>0</v>
      </c>
      <c r="G11" s="492">
        <v>637731</v>
      </c>
      <c r="H11" s="493">
        <v>0</v>
      </c>
      <c r="I11" s="492">
        <v>0</v>
      </c>
      <c r="J11" s="492">
        <v>0</v>
      </c>
      <c r="K11" s="492">
        <v>0</v>
      </c>
      <c r="L11" s="492">
        <v>0</v>
      </c>
      <c r="M11" s="625">
        <v>0</v>
      </c>
    </row>
    <row r="12" spans="1:13">
      <c r="B12" s="710" t="s">
        <v>866</v>
      </c>
      <c r="C12" s="494"/>
      <c r="D12" s="494"/>
      <c r="E12" s="494"/>
      <c r="F12" s="494"/>
      <c r="G12" s="494"/>
      <c r="H12" s="494"/>
      <c r="I12" s="494"/>
      <c r="J12" s="494"/>
      <c r="K12" s="495"/>
      <c r="L12" s="495"/>
      <c r="M12" s="626"/>
    </row>
    <row r="13" spans="1:13">
      <c r="B13" s="708" t="s">
        <v>609</v>
      </c>
      <c r="C13" s="457">
        <v>55229</v>
      </c>
      <c r="D13" s="457">
        <v>0</v>
      </c>
      <c r="E13" s="457">
        <v>0</v>
      </c>
      <c r="F13" s="457">
        <v>0</v>
      </c>
      <c r="G13" s="457">
        <v>0</v>
      </c>
      <c r="H13" s="457">
        <v>55229</v>
      </c>
      <c r="I13" s="457">
        <v>14920.147072799999</v>
      </c>
      <c r="J13" s="457">
        <v>28716.31855</v>
      </c>
      <c r="K13" s="479">
        <v>4.3441239999999999E-2</v>
      </c>
      <c r="L13" s="479">
        <v>4.5702587195967793E-2</v>
      </c>
      <c r="M13" s="697">
        <v>6.6585889999999995E-2</v>
      </c>
    </row>
    <row r="14" spans="1:13">
      <c r="B14" s="708" t="s">
        <v>610</v>
      </c>
      <c r="C14" s="457">
        <v>3705657</v>
      </c>
      <c r="D14" s="457">
        <v>0</v>
      </c>
      <c r="E14" s="457">
        <v>0</v>
      </c>
      <c r="F14" s="457">
        <v>0</v>
      </c>
      <c r="G14" s="457">
        <v>709400</v>
      </c>
      <c r="H14" s="457">
        <v>2996257</v>
      </c>
      <c r="I14" s="457">
        <v>276432.11764450005</v>
      </c>
      <c r="J14" s="457">
        <v>460824.32660000003</v>
      </c>
      <c r="K14" s="479">
        <v>0.69712207999999998</v>
      </c>
      <c r="L14" s="479">
        <v>0.73341100224212563</v>
      </c>
      <c r="M14" s="697">
        <v>3.51289907</v>
      </c>
    </row>
    <row r="15" spans="1:13">
      <c r="B15" s="708" t="s">
        <v>1420</v>
      </c>
      <c r="C15" s="457">
        <v>1464033</v>
      </c>
      <c r="D15" s="457">
        <v>0</v>
      </c>
      <c r="E15" s="457">
        <v>0</v>
      </c>
      <c r="F15" s="457">
        <v>0</v>
      </c>
      <c r="G15" s="457">
        <v>45000</v>
      </c>
      <c r="H15" s="457">
        <v>1419033</v>
      </c>
      <c r="I15" s="457">
        <v>31247.020835399999</v>
      </c>
      <c r="J15" s="457">
        <v>98892.409769999998</v>
      </c>
      <c r="K15" s="479">
        <v>0.14960166</v>
      </c>
      <c r="L15" s="479">
        <v>0.15738922009321429</v>
      </c>
      <c r="M15" s="697">
        <v>6.2678136000000002</v>
      </c>
    </row>
    <row r="16" spans="1:13">
      <c r="B16" s="708" t="s">
        <v>2049</v>
      </c>
      <c r="C16" s="457">
        <v>3858854</v>
      </c>
      <c r="D16" s="457">
        <v>0</v>
      </c>
      <c r="E16" s="457">
        <v>764770</v>
      </c>
      <c r="F16" s="457">
        <v>0</v>
      </c>
      <c r="G16" s="457">
        <v>45000</v>
      </c>
      <c r="H16" s="457">
        <v>4578624</v>
      </c>
      <c r="I16" s="457">
        <v>172780.76586000001</v>
      </c>
      <c r="J16" s="457">
        <v>2362020.5491200001</v>
      </c>
      <c r="K16" s="479">
        <v>3.57319824</v>
      </c>
      <c r="L16" s="479">
        <v>3.7592022778569065</v>
      </c>
      <c r="M16" s="697">
        <v>4.1529469399999996</v>
      </c>
    </row>
    <row r="17" spans="2:13">
      <c r="B17" s="708" t="s">
        <v>612</v>
      </c>
      <c r="C17" s="457">
        <v>5007351</v>
      </c>
      <c r="D17" s="494">
        <v>0</v>
      </c>
      <c r="E17" s="457">
        <v>0</v>
      </c>
      <c r="F17" s="457">
        <v>0</v>
      </c>
      <c r="G17" s="457">
        <v>702600</v>
      </c>
      <c r="H17" s="457">
        <v>4304751</v>
      </c>
      <c r="I17" s="457">
        <v>592644.65200689994</v>
      </c>
      <c r="J17" s="457">
        <v>821776.96589999995</v>
      </c>
      <c r="K17" s="479">
        <v>1.2431610799999999</v>
      </c>
      <c r="L17" s="479">
        <v>1.3078742448928085</v>
      </c>
      <c r="M17" s="697">
        <v>5.3831889200000003</v>
      </c>
    </row>
    <row r="18" spans="2:13">
      <c r="B18" s="708" t="s">
        <v>871</v>
      </c>
      <c r="C18" s="457">
        <v>1372143</v>
      </c>
      <c r="D18" s="457">
        <v>429600</v>
      </c>
      <c r="E18" s="457">
        <v>0</v>
      </c>
      <c r="F18" s="457">
        <v>0</v>
      </c>
      <c r="G18" s="457">
        <v>225000</v>
      </c>
      <c r="H18" s="457">
        <v>1576743</v>
      </c>
      <c r="I18" s="457">
        <v>145575.66361459999</v>
      </c>
      <c r="J18" s="457">
        <v>286226.15679000004</v>
      </c>
      <c r="K18" s="479">
        <v>0.43299488000000003</v>
      </c>
      <c r="L18" s="479">
        <v>0.4555345722915351</v>
      </c>
      <c r="M18" s="697">
        <v>3.6660529999999997E-2</v>
      </c>
    </row>
    <row r="19" spans="2:13">
      <c r="B19" s="708" t="s">
        <v>613</v>
      </c>
      <c r="C19" s="457">
        <v>1827472</v>
      </c>
      <c r="D19" s="457">
        <v>251400</v>
      </c>
      <c r="E19" s="457">
        <v>0</v>
      </c>
      <c r="F19" s="457">
        <v>0</v>
      </c>
      <c r="G19" s="457">
        <v>216450</v>
      </c>
      <c r="H19" s="457">
        <v>1862422</v>
      </c>
      <c r="I19" s="457">
        <v>420768.46762959997</v>
      </c>
      <c r="J19" s="457">
        <v>608006.28612000006</v>
      </c>
      <c r="K19" s="479">
        <v>0.91977481000000005</v>
      </c>
      <c r="L19" s="479">
        <v>0.96765399292785903</v>
      </c>
      <c r="M19" s="697">
        <v>0.78734064000000004</v>
      </c>
    </row>
    <row r="20" spans="2:13">
      <c r="B20" s="708" t="s">
        <v>614</v>
      </c>
      <c r="C20" s="457">
        <v>2918274</v>
      </c>
      <c r="D20" s="457">
        <v>630000</v>
      </c>
      <c r="E20" s="457">
        <v>0</v>
      </c>
      <c r="F20" s="457">
        <v>0</v>
      </c>
      <c r="G20" s="457">
        <v>235000</v>
      </c>
      <c r="H20" s="457">
        <v>3313274</v>
      </c>
      <c r="I20" s="457">
        <v>327687.73214020004</v>
      </c>
      <c r="J20" s="457">
        <v>512464.08957999997</v>
      </c>
      <c r="K20" s="479">
        <v>0.77524126000000004</v>
      </c>
      <c r="L20" s="479">
        <v>0.81559670324914257</v>
      </c>
      <c r="M20" s="697">
        <v>0.16804015999999999</v>
      </c>
    </row>
    <row r="21" spans="2:13">
      <c r="B21" s="708" t="s">
        <v>615</v>
      </c>
      <c r="C21" s="457">
        <v>1575000</v>
      </c>
      <c r="D21" s="457">
        <v>0</v>
      </c>
      <c r="E21" s="457">
        <v>0</v>
      </c>
      <c r="F21" s="457">
        <v>0</v>
      </c>
      <c r="G21" s="457">
        <v>0</v>
      </c>
      <c r="H21" s="457">
        <v>1575000</v>
      </c>
      <c r="I21" s="457">
        <v>90483.75</v>
      </c>
      <c r="J21" s="457">
        <v>245259</v>
      </c>
      <c r="K21" s="479">
        <v>0.37102091999999998</v>
      </c>
      <c r="L21" s="479">
        <v>0.39033453447659522</v>
      </c>
      <c r="M21" s="697">
        <v>4.5</v>
      </c>
    </row>
    <row r="22" spans="2:13">
      <c r="B22" s="708" t="s">
        <v>876</v>
      </c>
      <c r="C22" s="457">
        <v>20215015</v>
      </c>
      <c r="D22" s="457">
        <v>0</v>
      </c>
      <c r="E22" s="457">
        <v>0</v>
      </c>
      <c r="F22" s="457">
        <v>0</v>
      </c>
      <c r="G22" s="457">
        <v>0</v>
      </c>
      <c r="H22" s="457">
        <v>20215015</v>
      </c>
      <c r="I22" s="457">
        <v>1300763.8262527999</v>
      </c>
      <c r="J22" s="457">
        <v>6962051.1660000002</v>
      </c>
      <c r="K22" s="479">
        <v>10.53199515</v>
      </c>
      <c r="L22" s="479">
        <v>11.080241707268017</v>
      </c>
      <c r="M22" s="697">
        <v>7.4405830399999999</v>
      </c>
    </row>
    <row r="23" spans="2:13">
      <c r="B23" s="709"/>
      <c r="C23" s="492">
        <v>41999028</v>
      </c>
      <c r="D23" s="492">
        <v>1311000</v>
      </c>
      <c r="E23" s="492">
        <v>764770</v>
      </c>
      <c r="F23" s="492">
        <v>0</v>
      </c>
      <c r="G23" s="492">
        <v>2178450</v>
      </c>
      <c r="H23" s="492">
        <v>41896348</v>
      </c>
      <c r="I23" s="492">
        <v>3373304.1430567997</v>
      </c>
      <c r="J23" s="492">
        <v>12386237.26843</v>
      </c>
      <c r="K23" s="493">
        <v>18.737551320000001</v>
      </c>
      <c r="L23" s="493">
        <v>19.71294084249417</v>
      </c>
      <c r="M23" s="626">
        <v>0</v>
      </c>
    </row>
    <row r="24" spans="2:13">
      <c r="B24" s="710" t="s">
        <v>616</v>
      </c>
      <c r="C24" s="494"/>
      <c r="D24" s="494"/>
      <c r="E24" s="494"/>
      <c r="F24" s="494"/>
      <c r="G24" s="494"/>
      <c r="H24" s="494"/>
      <c r="I24" s="494"/>
      <c r="J24" s="494"/>
      <c r="K24" s="495"/>
      <c r="L24" s="495"/>
      <c r="M24" s="626"/>
    </row>
    <row r="25" spans="2:13">
      <c r="B25" s="708" t="s">
        <v>1027</v>
      </c>
      <c r="C25" s="457">
        <v>889292</v>
      </c>
      <c r="D25" s="457">
        <v>0</v>
      </c>
      <c r="E25" s="457">
        <v>0</v>
      </c>
      <c r="F25" s="457">
        <v>0</v>
      </c>
      <c r="G25" s="457">
        <v>115000</v>
      </c>
      <c r="H25" s="457">
        <v>774292</v>
      </c>
      <c r="I25" s="457">
        <v>15927.389761800001</v>
      </c>
      <c r="J25" s="457">
        <v>24397.940920000001</v>
      </c>
      <c r="K25" s="479">
        <v>3.690852E-2</v>
      </c>
      <c r="L25" s="479">
        <v>3.882980404876344E-2</v>
      </c>
      <c r="M25" s="697">
        <v>0.17064287</v>
      </c>
    </row>
    <row r="26" spans="2:13">
      <c r="B26" s="708" t="s">
        <v>618</v>
      </c>
      <c r="C26" s="457">
        <v>6489167</v>
      </c>
      <c r="D26" s="457">
        <v>0</v>
      </c>
      <c r="E26" s="457">
        <v>0</v>
      </c>
      <c r="F26" s="457">
        <v>0</v>
      </c>
      <c r="G26" s="457">
        <v>452500</v>
      </c>
      <c r="H26" s="457">
        <v>6036667</v>
      </c>
      <c r="I26" s="457">
        <v>45275.002527099998</v>
      </c>
      <c r="J26" s="457">
        <v>45275.002500000002</v>
      </c>
      <c r="K26" s="479">
        <v>6.8490750000000003E-2</v>
      </c>
      <c r="L26" s="479">
        <v>7.2056059203797554E-2</v>
      </c>
      <c r="M26" s="697">
        <v>1.53827867</v>
      </c>
    </row>
    <row r="27" spans="2:13">
      <c r="B27" s="709" t="s">
        <v>1611</v>
      </c>
      <c r="C27" s="457">
        <v>1940646</v>
      </c>
      <c r="D27" s="457">
        <v>0</v>
      </c>
      <c r="E27" s="457">
        <v>0</v>
      </c>
      <c r="F27" s="457">
        <v>0</v>
      </c>
      <c r="G27" s="457">
        <v>181000</v>
      </c>
      <c r="H27" s="457">
        <v>1759646</v>
      </c>
      <c r="I27" s="457">
        <v>16722.6642383</v>
      </c>
      <c r="J27" s="457">
        <v>775951.09661999997</v>
      </c>
      <c r="K27" s="479">
        <v>1.1738369900000001</v>
      </c>
      <c r="L27" s="479">
        <v>1.2349414703467405</v>
      </c>
      <c r="M27" s="697">
        <v>5.15749952</v>
      </c>
    </row>
    <row r="28" spans="2:13" ht="30">
      <c r="B28" s="708" t="s">
        <v>619</v>
      </c>
      <c r="C28" s="641">
        <v>942940</v>
      </c>
      <c r="D28" s="641">
        <v>0</v>
      </c>
      <c r="E28" s="641">
        <v>0</v>
      </c>
      <c r="F28" s="641">
        <v>0</v>
      </c>
      <c r="G28" s="641">
        <v>0</v>
      </c>
      <c r="H28" s="641">
        <v>942940</v>
      </c>
      <c r="I28" s="641">
        <v>27540.207200000001</v>
      </c>
      <c r="J28" s="641">
        <v>86014.986799999999</v>
      </c>
      <c r="K28" s="642">
        <v>0.13012104999999999</v>
      </c>
      <c r="L28" s="642">
        <v>0.13689454752155264</v>
      </c>
      <c r="M28" s="711">
        <v>0.19592048000000001</v>
      </c>
    </row>
    <row r="29" spans="2:13">
      <c r="B29" s="708" t="s">
        <v>1031</v>
      </c>
      <c r="C29" s="457">
        <v>513395</v>
      </c>
      <c r="D29" s="457">
        <v>0</v>
      </c>
      <c r="E29" s="457">
        <v>0</v>
      </c>
      <c r="F29" s="457">
        <v>0</v>
      </c>
      <c r="G29" s="457">
        <v>44500</v>
      </c>
      <c r="H29" s="457">
        <v>468895</v>
      </c>
      <c r="I29" s="457">
        <v>0</v>
      </c>
      <c r="J29" s="457">
        <v>2119.4054000000001</v>
      </c>
      <c r="K29" s="479">
        <v>3.2061799999999999E-3</v>
      </c>
      <c r="L29" s="479">
        <v>3.3730754841868479E-3</v>
      </c>
      <c r="M29" s="697">
        <v>0.23496701</v>
      </c>
    </row>
    <row r="30" spans="2:13">
      <c r="B30" s="708" t="s">
        <v>1033</v>
      </c>
      <c r="C30" s="457">
        <v>1787610</v>
      </c>
      <c r="D30" s="457">
        <v>0</v>
      </c>
      <c r="E30" s="457">
        <v>0</v>
      </c>
      <c r="F30" s="457">
        <v>0</v>
      </c>
      <c r="G30" s="457">
        <v>0</v>
      </c>
      <c r="H30" s="457">
        <v>1787610</v>
      </c>
      <c r="I30" s="457">
        <v>17621.72148</v>
      </c>
      <c r="J30" s="457">
        <v>95726.515499999994</v>
      </c>
      <c r="K30" s="479">
        <v>0.14481237999999999</v>
      </c>
      <c r="L30" s="479">
        <v>0.15235063693792714</v>
      </c>
      <c r="M30" s="697">
        <v>9.4720862199999996</v>
      </c>
    </row>
    <row r="31" spans="2:13">
      <c r="B31" s="708" t="s">
        <v>620</v>
      </c>
      <c r="C31" s="457">
        <v>1949078</v>
      </c>
      <c r="D31" s="457">
        <v>50000</v>
      </c>
      <c r="E31" s="457">
        <v>0</v>
      </c>
      <c r="F31" s="457">
        <v>0</v>
      </c>
      <c r="G31" s="457">
        <v>1035100</v>
      </c>
      <c r="H31" s="457">
        <v>963978</v>
      </c>
      <c r="I31" s="457">
        <v>87594.793283699997</v>
      </c>
      <c r="J31" s="457">
        <v>247645.94819999998</v>
      </c>
      <c r="K31" s="479">
        <v>0.37463182</v>
      </c>
      <c r="L31" s="479">
        <v>0.39413340960234694</v>
      </c>
      <c r="M31" s="697">
        <v>0.18646702000000001</v>
      </c>
    </row>
    <row r="32" spans="2:13">
      <c r="B32" s="708" t="s">
        <v>1617</v>
      </c>
      <c r="C32" s="457">
        <v>712327</v>
      </c>
      <c r="D32" s="457">
        <v>0</v>
      </c>
      <c r="E32" s="457">
        <v>0</v>
      </c>
      <c r="F32" s="457">
        <v>0</v>
      </c>
      <c r="G32" s="457">
        <v>456500</v>
      </c>
      <c r="H32" s="457">
        <v>255827</v>
      </c>
      <c r="I32" s="457">
        <v>5176.3715769</v>
      </c>
      <c r="J32" s="457">
        <v>19734.494780000001</v>
      </c>
      <c r="K32" s="479">
        <v>2.9853790000000002E-2</v>
      </c>
      <c r="L32" s="479">
        <v>3.1407837563890005E-2</v>
      </c>
      <c r="M32" s="697">
        <v>1.9712360000000002E-2</v>
      </c>
    </row>
    <row r="33" spans="2:13">
      <c r="B33" s="708" t="s">
        <v>1036</v>
      </c>
      <c r="C33" s="457">
        <v>3517562</v>
      </c>
      <c r="D33" s="457">
        <v>0</v>
      </c>
      <c r="E33" s="457">
        <v>0</v>
      </c>
      <c r="F33" s="457">
        <v>0</v>
      </c>
      <c r="G33" s="457">
        <v>720000</v>
      </c>
      <c r="H33" s="457">
        <v>2797562</v>
      </c>
      <c r="I33" s="457">
        <v>28371.185652</v>
      </c>
      <c r="J33" s="457">
        <v>107873.99072</v>
      </c>
      <c r="K33" s="479">
        <v>0.16318874</v>
      </c>
      <c r="L33" s="479">
        <v>0.17168358327247421</v>
      </c>
      <c r="M33" s="697">
        <v>0.13321723999999999</v>
      </c>
    </row>
    <row r="34" spans="2:13">
      <c r="B34" s="708" t="s">
        <v>621</v>
      </c>
      <c r="C34" s="457">
        <v>445935</v>
      </c>
      <c r="D34" s="457">
        <v>200000</v>
      </c>
      <c r="E34" s="457">
        <v>0</v>
      </c>
      <c r="F34" s="457">
        <v>0</v>
      </c>
      <c r="G34" s="457">
        <v>0</v>
      </c>
      <c r="H34" s="457">
        <v>645935</v>
      </c>
      <c r="I34" s="457">
        <v>20228.783697700001</v>
      </c>
      <c r="J34" s="457">
        <v>30023.058800000003</v>
      </c>
      <c r="K34" s="479">
        <v>4.541804E-2</v>
      </c>
      <c r="L34" s="479">
        <v>4.7782290069931975E-2</v>
      </c>
      <c r="M34" s="697">
        <v>6.9149779999999994E-2</v>
      </c>
    </row>
    <row r="35" spans="2:13">
      <c r="B35" s="708" t="s">
        <v>883</v>
      </c>
      <c r="C35" s="457">
        <v>30500655</v>
      </c>
      <c r="D35" s="457">
        <v>0</v>
      </c>
      <c r="E35" s="457">
        <v>0</v>
      </c>
      <c r="F35" s="457">
        <v>0</v>
      </c>
      <c r="G35" s="457">
        <v>2855000</v>
      </c>
      <c r="H35" s="457">
        <v>27645655</v>
      </c>
      <c r="I35" s="457">
        <v>641811.67105260002</v>
      </c>
      <c r="J35" s="457">
        <v>3683507.0721999998</v>
      </c>
      <c r="K35" s="479">
        <v>5.57230588</v>
      </c>
      <c r="L35" s="479">
        <v>5.8623741361924866</v>
      </c>
      <c r="M35" s="697">
        <v>2.1729936300000001</v>
      </c>
    </row>
    <row r="36" spans="2:13">
      <c r="B36" s="708" t="s">
        <v>885</v>
      </c>
      <c r="C36" s="457">
        <v>4909</v>
      </c>
      <c r="D36" s="457">
        <v>0</v>
      </c>
      <c r="E36" s="457">
        <v>0</v>
      </c>
      <c r="F36" s="457">
        <v>0</v>
      </c>
      <c r="G36" s="457">
        <v>4909</v>
      </c>
      <c r="H36" s="457">
        <v>0</v>
      </c>
      <c r="I36" s="457">
        <v>0</v>
      </c>
      <c r="J36" s="457">
        <v>0</v>
      </c>
      <c r="K36" s="479">
        <v>0</v>
      </c>
      <c r="L36" s="479">
        <v>0</v>
      </c>
      <c r="M36" s="697">
        <v>0</v>
      </c>
    </row>
    <row r="37" spans="2:13">
      <c r="B37" s="708" t="s">
        <v>1029</v>
      </c>
      <c r="C37" s="457">
        <v>900681</v>
      </c>
      <c r="D37" s="457">
        <v>0</v>
      </c>
      <c r="E37" s="457">
        <v>0</v>
      </c>
      <c r="F37" s="457">
        <v>0</v>
      </c>
      <c r="G37" s="457">
        <v>0</v>
      </c>
      <c r="H37" s="457">
        <v>900681</v>
      </c>
      <c r="I37" s="457">
        <v>70316.165670000002</v>
      </c>
      <c r="J37" s="457">
        <v>144334.13024999999</v>
      </c>
      <c r="K37" s="479">
        <v>0.21834460999999999</v>
      </c>
      <c r="L37" s="479">
        <v>0.22971061424949951</v>
      </c>
      <c r="M37" s="697">
        <v>3.5971555999999998</v>
      </c>
    </row>
    <row r="38" spans="2:13">
      <c r="B38" s="708" t="s">
        <v>1623</v>
      </c>
      <c r="C38" s="457">
        <v>11554572</v>
      </c>
      <c r="D38" s="457">
        <v>0</v>
      </c>
      <c r="E38" s="457">
        <v>0</v>
      </c>
      <c r="F38" s="457">
        <v>0</v>
      </c>
      <c r="G38" s="457">
        <v>6555000</v>
      </c>
      <c r="H38" s="457">
        <v>4999572</v>
      </c>
      <c r="I38" s="457">
        <v>27847.6162927</v>
      </c>
      <c r="J38" s="457">
        <v>27847.616040000001</v>
      </c>
      <c r="K38" s="479">
        <v>4.2127089999999999E-2</v>
      </c>
      <c r="L38" s="479">
        <v>4.4320030022369679E-2</v>
      </c>
      <c r="M38" s="697">
        <v>0.33017753</v>
      </c>
    </row>
    <row r="39" spans="2:13">
      <c r="B39" s="708" t="s">
        <v>1039</v>
      </c>
      <c r="C39" s="457">
        <v>97057</v>
      </c>
      <c r="D39" s="457">
        <v>0</v>
      </c>
      <c r="E39" s="457">
        <v>0</v>
      </c>
      <c r="F39" s="457">
        <v>0</v>
      </c>
      <c r="G39" s="457">
        <v>0</v>
      </c>
      <c r="H39" s="457">
        <v>97057</v>
      </c>
      <c r="I39" s="457">
        <v>1449.0413500000002</v>
      </c>
      <c r="J39" s="457">
        <v>23774.112149999997</v>
      </c>
      <c r="K39" s="479">
        <v>3.596481E-2</v>
      </c>
      <c r="L39" s="479">
        <v>3.7836968260755423E-2</v>
      </c>
      <c r="M39" s="697">
        <v>2.2844466400000001</v>
      </c>
    </row>
    <row r="40" spans="2:13">
      <c r="B40" s="708" t="s">
        <v>622</v>
      </c>
      <c r="C40" s="457">
        <v>147800</v>
      </c>
      <c r="D40" s="457">
        <v>0</v>
      </c>
      <c r="E40" s="457">
        <v>0</v>
      </c>
      <c r="F40" s="457">
        <v>0</v>
      </c>
      <c r="G40" s="457">
        <v>5000</v>
      </c>
      <c r="H40" s="457">
        <v>142800</v>
      </c>
      <c r="I40" s="457">
        <v>0</v>
      </c>
      <c r="J40" s="457">
        <v>1756.44</v>
      </c>
      <c r="K40" s="479">
        <v>2.65709E-3</v>
      </c>
      <c r="L40" s="479">
        <v>2.7954088931948303E-3</v>
      </c>
      <c r="M40" s="697">
        <v>2.38</v>
      </c>
    </row>
    <row r="41" spans="2:13">
      <c r="B41" s="708" t="s">
        <v>624</v>
      </c>
      <c r="C41" s="457">
        <v>698152</v>
      </c>
      <c r="D41" s="457">
        <v>0</v>
      </c>
      <c r="E41" s="457">
        <v>0</v>
      </c>
      <c r="F41" s="457">
        <v>0</v>
      </c>
      <c r="G41" s="457">
        <v>0</v>
      </c>
      <c r="H41" s="457">
        <v>698152</v>
      </c>
      <c r="I41" s="457">
        <v>50406.574119999997</v>
      </c>
      <c r="J41" s="457">
        <v>214109.25536000001</v>
      </c>
      <c r="K41" s="479">
        <v>0.32389846</v>
      </c>
      <c r="L41" s="479">
        <v>0.34075910167649731</v>
      </c>
      <c r="M41" s="697">
        <v>3.2579014900000001</v>
      </c>
    </row>
    <row r="42" spans="2:13" ht="30">
      <c r="B42" s="708" t="s">
        <v>1045</v>
      </c>
      <c r="C42" s="457">
        <v>904776</v>
      </c>
      <c r="D42" s="457">
        <v>0</v>
      </c>
      <c r="E42" s="457">
        <v>0</v>
      </c>
      <c r="F42" s="457">
        <v>0</v>
      </c>
      <c r="G42" s="457">
        <v>0</v>
      </c>
      <c r="H42" s="457">
        <v>904776</v>
      </c>
      <c r="I42" s="457">
        <v>4523.88</v>
      </c>
      <c r="J42" s="457">
        <v>28844.258879999998</v>
      </c>
      <c r="K42" s="479">
        <v>4.3634779999999998E-2</v>
      </c>
      <c r="L42" s="479">
        <v>4.590620675386916E-2</v>
      </c>
      <c r="M42" s="697">
        <v>4.9258811600000003</v>
      </c>
    </row>
    <row r="43" spans="2:13">
      <c r="B43" s="708" t="s">
        <v>1046</v>
      </c>
      <c r="C43" s="457">
        <v>636624</v>
      </c>
      <c r="D43" s="457">
        <v>0</v>
      </c>
      <c r="E43" s="457">
        <v>0</v>
      </c>
      <c r="F43" s="457">
        <v>0</v>
      </c>
      <c r="G43" s="457">
        <v>7500</v>
      </c>
      <c r="H43" s="457">
        <v>629124</v>
      </c>
      <c r="I43" s="457">
        <v>10037.363218</v>
      </c>
      <c r="J43" s="457">
        <v>33029.01</v>
      </c>
      <c r="K43" s="479">
        <v>4.996536E-2</v>
      </c>
      <c r="L43" s="479">
        <v>5.2566320675582992E-2</v>
      </c>
      <c r="M43" s="697">
        <v>6.9902666699999996</v>
      </c>
    </row>
    <row r="44" spans="2:13">
      <c r="B44" s="709"/>
      <c r="C44" s="492">
        <v>64633178</v>
      </c>
      <c r="D44" s="492">
        <v>250000</v>
      </c>
      <c r="E44" s="492">
        <v>0</v>
      </c>
      <c r="F44" s="492">
        <v>0</v>
      </c>
      <c r="G44" s="492">
        <v>12432009</v>
      </c>
      <c r="H44" s="492">
        <v>52451169</v>
      </c>
      <c r="I44" s="492">
        <v>1070850.4311207999</v>
      </c>
      <c r="J44" s="492">
        <v>5591964.3351199999</v>
      </c>
      <c r="K44" s="493">
        <v>8.459366339999999</v>
      </c>
      <c r="L44" s="493">
        <v>8.8997215007758665</v>
      </c>
      <c r="M44" s="626"/>
    </row>
    <row r="45" spans="2:13">
      <c r="B45" s="710" t="s">
        <v>888</v>
      </c>
      <c r="C45" s="494"/>
      <c r="D45" s="494"/>
      <c r="E45" s="494"/>
      <c r="F45" s="494"/>
      <c r="G45" s="494"/>
      <c r="H45" s="494"/>
      <c r="I45" s="494"/>
      <c r="J45" s="494"/>
      <c r="K45" s="495"/>
      <c r="L45" s="479">
        <v>0</v>
      </c>
      <c r="M45" s="626"/>
    </row>
    <row r="46" spans="2:13">
      <c r="B46" s="708" t="s">
        <v>1423</v>
      </c>
      <c r="C46" s="457">
        <v>9033731</v>
      </c>
      <c r="D46" s="457">
        <v>0</v>
      </c>
      <c r="E46" s="457">
        <v>0</v>
      </c>
      <c r="F46" s="457">
        <v>0</v>
      </c>
      <c r="G46" s="457">
        <v>839000</v>
      </c>
      <c r="H46" s="457">
        <v>8194731</v>
      </c>
      <c r="I46" s="457">
        <v>90259.665653699994</v>
      </c>
      <c r="J46" s="457">
        <v>441777.94821</v>
      </c>
      <c r="K46" s="479">
        <v>0.66830924999999997</v>
      </c>
      <c r="L46" s="479">
        <v>0.70309831548108626</v>
      </c>
      <c r="M46" s="697">
        <v>6.7209094800000004</v>
      </c>
    </row>
    <row r="47" spans="2:13">
      <c r="B47" s="708" t="s">
        <v>625</v>
      </c>
      <c r="C47" s="457">
        <v>464326</v>
      </c>
      <c r="D47" s="457">
        <v>0</v>
      </c>
      <c r="E47" s="457">
        <v>0</v>
      </c>
      <c r="F47" s="457">
        <v>0</v>
      </c>
      <c r="G47" s="457">
        <v>0</v>
      </c>
      <c r="H47" s="457">
        <v>464326</v>
      </c>
      <c r="I47" s="457">
        <v>567.56952999999999</v>
      </c>
      <c r="J47" s="457">
        <v>30529.434499999999</v>
      </c>
      <c r="K47" s="479">
        <v>4.6184070000000001E-2</v>
      </c>
      <c r="L47" s="479">
        <v>4.8588196981114676E-2</v>
      </c>
      <c r="M47" s="697">
        <v>7.7387666700000004</v>
      </c>
    </row>
    <row r="48" spans="2:13">
      <c r="B48" s="708" t="s">
        <v>626</v>
      </c>
      <c r="C48" s="457">
        <v>2160000</v>
      </c>
      <c r="D48" s="457">
        <v>0</v>
      </c>
      <c r="E48" s="457">
        <v>432000</v>
      </c>
      <c r="F48" s="457">
        <v>0</v>
      </c>
      <c r="G48" s="457">
        <v>0</v>
      </c>
      <c r="H48" s="457">
        <v>2592000</v>
      </c>
      <c r="I48" s="457">
        <v>60498</v>
      </c>
      <c r="J48" s="457">
        <v>178536.95999999999</v>
      </c>
      <c r="K48" s="479">
        <v>0.27008568999999999</v>
      </c>
      <c r="L48" s="479">
        <v>0.28414509220239215</v>
      </c>
      <c r="M48" s="697">
        <v>4.3742405800000004</v>
      </c>
    </row>
    <row r="49" spans="2:13">
      <c r="B49" s="709"/>
      <c r="C49" s="492">
        <v>11658057</v>
      </c>
      <c r="D49" s="492">
        <v>0</v>
      </c>
      <c r="E49" s="492">
        <v>432000</v>
      </c>
      <c r="F49" s="492">
        <v>0</v>
      </c>
      <c r="G49" s="492">
        <v>839000</v>
      </c>
      <c r="H49" s="492">
        <v>11251057</v>
      </c>
      <c r="I49" s="492">
        <v>151325.23518369999</v>
      </c>
      <c r="J49" s="492">
        <v>650844.34271</v>
      </c>
      <c r="K49" s="493">
        <v>0.98457901000000003</v>
      </c>
      <c r="L49" s="493">
        <v>1.035831604664593</v>
      </c>
      <c r="M49" s="626"/>
    </row>
    <row r="50" spans="2:13">
      <c r="B50" s="710" t="s">
        <v>893</v>
      </c>
      <c r="C50" s="494"/>
      <c r="D50" s="494"/>
      <c r="E50" s="494"/>
      <c r="F50" s="494"/>
      <c r="G50" s="494"/>
      <c r="H50" s="494"/>
      <c r="I50" s="494"/>
      <c r="J50" s="494"/>
      <c r="K50" s="495"/>
      <c r="L50" s="495"/>
      <c r="M50" s="626"/>
    </row>
    <row r="51" spans="2:13">
      <c r="B51" s="708" t="s">
        <v>1425</v>
      </c>
      <c r="C51" s="712">
        <v>1814888</v>
      </c>
      <c r="D51" s="457">
        <v>0</v>
      </c>
      <c r="E51" s="457">
        <v>0</v>
      </c>
      <c r="F51" s="457">
        <v>0</v>
      </c>
      <c r="G51" s="457">
        <v>1197500</v>
      </c>
      <c r="H51" s="457">
        <v>617388</v>
      </c>
      <c r="I51" s="457">
        <v>4364.9329359000003</v>
      </c>
      <c r="J51" s="457">
        <v>4364.9331600000005</v>
      </c>
      <c r="K51" s="479">
        <v>6.6031500000000003E-3</v>
      </c>
      <c r="L51" s="479">
        <v>6.9468771911736322E-3</v>
      </c>
      <c r="M51" s="697">
        <v>0.22818835000000001</v>
      </c>
    </row>
    <row r="52" spans="2:13" ht="30">
      <c r="B52" s="708" t="s">
        <v>1427</v>
      </c>
      <c r="C52" s="712">
        <v>121208</v>
      </c>
      <c r="D52" s="457">
        <v>0</v>
      </c>
      <c r="E52" s="457">
        <v>0</v>
      </c>
      <c r="F52" s="457">
        <v>0</v>
      </c>
      <c r="G52" s="457">
        <v>0</v>
      </c>
      <c r="H52" s="457">
        <v>121208</v>
      </c>
      <c r="I52" s="457">
        <v>0</v>
      </c>
      <c r="J52" s="457">
        <v>1069.05456</v>
      </c>
      <c r="K52" s="479">
        <v>1.61724E-3</v>
      </c>
      <c r="L52" s="479">
        <v>1.7014214116818601E-3</v>
      </c>
      <c r="M52" s="697">
        <v>0.16545066999999999</v>
      </c>
    </row>
    <row r="53" spans="2:13" ht="30">
      <c r="B53" s="708" t="s">
        <v>1058</v>
      </c>
      <c r="C53" s="457">
        <v>3377789</v>
      </c>
      <c r="D53" s="457">
        <v>0</v>
      </c>
      <c r="E53" s="457">
        <v>0</v>
      </c>
      <c r="F53" s="457">
        <v>0</v>
      </c>
      <c r="G53" s="457">
        <v>204000</v>
      </c>
      <c r="H53" s="457">
        <v>3173789</v>
      </c>
      <c r="I53" s="457">
        <v>49935.472108099995</v>
      </c>
      <c r="J53" s="457">
        <v>140694.06637000002</v>
      </c>
      <c r="K53" s="479">
        <v>0.21283803000000001</v>
      </c>
      <c r="L53" s="479">
        <v>0.22391738081029908</v>
      </c>
      <c r="M53" s="697">
        <v>5.1102775899999999</v>
      </c>
    </row>
    <row r="54" spans="2:13" ht="30">
      <c r="B54" s="708" t="s">
        <v>627</v>
      </c>
      <c r="C54" s="457">
        <v>1362396</v>
      </c>
      <c r="D54" s="457">
        <v>0</v>
      </c>
      <c r="E54" s="457">
        <v>0</v>
      </c>
      <c r="F54" s="457">
        <v>0</v>
      </c>
      <c r="G54" s="457">
        <v>26500</v>
      </c>
      <c r="H54" s="457">
        <v>1335896</v>
      </c>
      <c r="I54" s="457">
        <v>6626.3394130999995</v>
      </c>
      <c r="J54" s="457">
        <v>24380.101999999999</v>
      </c>
      <c r="K54" s="479">
        <v>3.6881530000000003E-2</v>
      </c>
      <c r="L54" s="479">
        <v>3.8801413055838549E-2</v>
      </c>
      <c r="M54" s="697">
        <v>2.4077009199999999</v>
      </c>
    </row>
    <row r="55" spans="2:13">
      <c r="B55" s="708" t="s">
        <v>628</v>
      </c>
      <c r="C55" s="457">
        <v>11341133</v>
      </c>
      <c r="D55" s="457">
        <v>0</v>
      </c>
      <c r="E55" s="457">
        <v>0</v>
      </c>
      <c r="F55" s="457">
        <v>0</v>
      </c>
      <c r="G55" s="457">
        <v>935000</v>
      </c>
      <c r="H55" s="457">
        <v>10406133</v>
      </c>
      <c r="I55" s="457">
        <v>293973.25725000002</v>
      </c>
      <c r="J55" s="457">
        <v>679208.30090999999</v>
      </c>
      <c r="K55" s="479">
        <v>1.0274872100000001</v>
      </c>
      <c r="L55" s="479">
        <v>1.0809734034157525</v>
      </c>
      <c r="M55" s="697">
        <v>8.6795456899999994</v>
      </c>
    </row>
    <row r="56" spans="2:13">
      <c r="B56" s="708" t="s">
        <v>629</v>
      </c>
      <c r="C56" s="457">
        <v>2371500</v>
      </c>
      <c r="D56" s="457">
        <v>0</v>
      </c>
      <c r="E56" s="457">
        <v>0</v>
      </c>
      <c r="F56" s="457">
        <v>0</v>
      </c>
      <c r="G56" s="457">
        <v>331000</v>
      </c>
      <c r="H56" s="457">
        <v>2040500</v>
      </c>
      <c r="I56" s="457">
        <v>21425.25</v>
      </c>
      <c r="J56" s="457">
        <v>49012.81</v>
      </c>
      <c r="K56" s="479">
        <v>7.4145199999999994E-2</v>
      </c>
      <c r="L56" s="479">
        <v>7.8004853541520633E-2</v>
      </c>
      <c r="M56" s="697">
        <v>0.46908045999999998</v>
      </c>
    </row>
    <row r="57" spans="2:13">
      <c r="B57" s="708" t="s">
        <v>630</v>
      </c>
      <c r="C57" s="457">
        <v>2922</v>
      </c>
      <c r="D57" s="457">
        <v>0</v>
      </c>
      <c r="E57" s="457">
        <v>0</v>
      </c>
      <c r="F57" s="457">
        <v>0</v>
      </c>
      <c r="G57" s="457">
        <v>0</v>
      </c>
      <c r="H57" s="457">
        <v>2922</v>
      </c>
      <c r="I57" s="457">
        <v>0</v>
      </c>
      <c r="J57" s="457">
        <v>0</v>
      </c>
      <c r="K57" s="479">
        <v>0</v>
      </c>
      <c r="L57" s="479">
        <v>0</v>
      </c>
      <c r="M57" s="697">
        <v>0.16491702999999999</v>
      </c>
    </row>
    <row r="58" spans="2:13">
      <c r="B58" s="709"/>
      <c r="C58" s="492">
        <v>20391836</v>
      </c>
      <c r="D58" s="492">
        <v>0</v>
      </c>
      <c r="E58" s="492">
        <v>0</v>
      </c>
      <c r="F58" s="492">
        <v>0</v>
      </c>
      <c r="G58" s="492">
        <v>2694000</v>
      </c>
      <c r="H58" s="492">
        <v>17697836</v>
      </c>
      <c r="I58" s="492">
        <v>376325.25170710002</v>
      </c>
      <c r="J58" s="492">
        <v>898729.26699999999</v>
      </c>
      <c r="K58" s="493">
        <v>1.3595723600000003</v>
      </c>
      <c r="L58" s="493">
        <v>1.4303453494262661</v>
      </c>
      <c r="M58" s="626"/>
    </row>
    <row r="59" spans="2:13">
      <c r="B59" s="710" t="s">
        <v>898</v>
      </c>
      <c r="C59" s="494"/>
      <c r="D59" s="494"/>
      <c r="E59" s="494"/>
      <c r="F59" s="494"/>
      <c r="G59" s="494"/>
      <c r="H59" s="494"/>
      <c r="I59" s="494"/>
      <c r="J59" s="494"/>
      <c r="K59" s="495"/>
      <c r="L59" s="495"/>
      <c r="M59" s="626"/>
    </row>
    <row r="60" spans="2:13">
      <c r="B60" s="708" t="s">
        <v>631</v>
      </c>
      <c r="C60" s="457">
        <v>66956</v>
      </c>
      <c r="D60" s="457">
        <v>0</v>
      </c>
      <c r="E60" s="457">
        <v>0</v>
      </c>
      <c r="F60" s="457">
        <v>0</v>
      </c>
      <c r="G60" s="457">
        <v>0</v>
      </c>
      <c r="H60" s="457">
        <v>66956</v>
      </c>
      <c r="I60" s="457">
        <v>2457.0147148000001</v>
      </c>
      <c r="J60" s="457">
        <v>12115.688199999999</v>
      </c>
      <c r="K60" s="479">
        <v>1.8328270000000001E-2</v>
      </c>
      <c r="L60" s="479">
        <v>1.9282356665445824E-2</v>
      </c>
      <c r="M60" s="697">
        <v>5.8465370000000003E-2</v>
      </c>
    </row>
    <row r="61" spans="2:13">
      <c r="B61" s="708" t="s">
        <v>1422</v>
      </c>
      <c r="C61" s="457">
        <v>331882</v>
      </c>
      <c r="D61" s="457">
        <v>0</v>
      </c>
      <c r="E61" s="457">
        <v>0</v>
      </c>
      <c r="F61" s="457">
        <v>0</v>
      </c>
      <c r="G61" s="457">
        <v>0</v>
      </c>
      <c r="H61" s="457">
        <v>331882</v>
      </c>
      <c r="I61" s="457">
        <v>19956.064599900001</v>
      </c>
      <c r="J61" s="457">
        <v>94088.547000000006</v>
      </c>
      <c r="K61" s="479">
        <v>0.14233451</v>
      </c>
      <c r="L61" s="479">
        <v>0.14974377777298387</v>
      </c>
      <c r="M61" s="697">
        <v>0.71459684999999995</v>
      </c>
    </row>
    <row r="62" spans="2:13">
      <c r="B62" s="708" t="s">
        <v>632</v>
      </c>
      <c r="C62" s="457">
        <v>618426</v>
      </c>
      <c r="D62" s="457">
        <v>0</v>
      </c>
      <c r="E62" s="457">
        <v>0</v>
      </c>
      <c r="F62" s="457">
        <v>0</v>
      </c>
      <c r="G62" s="457">
        <v>211000</v>
      </c>
      <c r="H62" s="457">
        <v>407426</v>
      </c>
      <c r="I62" s="457">
        <v>4889.1118882000001</v>
      </c>
      <c r="J62" s="457">
        <v>40335.173999999999</v>
      </c>
      <c r="K62" s="479">
        <v>6.1017920000000003E-2</v>
      </c>
      <c r="L62" s="479">
        <v>6.4194224743322231E-2</v>
      </c>
      <c r="M62" s="697">
        <v>2.2402784499999999</v>
      </c>
    </row>
    <row r="63" spans="2:13">
      <c r="B63" s="708" t="s">
        <v>1646</v>
      </c>
      <c r="C63" s="457">
        <v>447020</v>
      </c>
      <c r="D63" s="457">
        <v>0</v>
      </c>
      <c r="E63" s="457">
        <v>0</v>
      </c>
      <c r="F63" s="457">
        <v>0</v>
      </c>
      <c r="G63" s="457">
        <v>0</v>
      </c>
      <c r="H63" s="457">
        <v>447020</v>
      </c>
      <c r="I63" s="457">
        <v>5223.0528408</v>
      </c>
      <c r="J63" s="457">
        <v>51854.32</v>
      </c>
      <c r="K63" s="479">
        <v>7.8443760000000001E-2</v>
      </c>
      <c r="L63" s="479">
        <v>8.2527172734947141E-2</v>
      </c>
      <c r="M63" s="697">
        <v>7.7154239999999999E-2</v>
      </c>
    </row>
    <row r="64" spans="2:13">
      <c r="B64" s="708" t="s">
        <v>633</v>
      </c>
      <c r="C64" s="457">
        <v>175218</v>
      </c>
      <c r="D64" s="457">
        <v>0</v>
      </c>
      <c r="E64" s="457">
        <v>0</v>
      </c>
      <c r="F64" s="457">
        <v>0</v>
      </c>
      <c r="G64" s="457">
        <v>39500</v>
      </c>
      <c r="H64" s="457">
        <v>135718</v>
      </c>
      <c r="I64" s="457">
        <v>761.37810380000008</v>
      </c>
      <c r="J64" s="457">
        <v>5183.07042</v>
      </c>
      <c r="K64" s="479">
        <v>7.8408000000000002E-3</v>
      </c>
      <c r="L64" s="479">
        <v>8.2489587723594687E-3</v>
      </c>
      <c r="M64" s="697">
        <v>9.4248611100000002</v>
      </c>
    </row>
    <row r="65" spans="2:13">
      <c r="B65" s="708" t="s">
        <v>634</v>
      </c>
      <c r="C65" s="457">
        <v>10324023</v>
      </c>
      <c r="D65" s="457">
        <v>0</v>
      </c>
      <c r="E65" s="457">
        <v>0</v>
      </c>
      <c r="F65" s="457">
        <v>6748335</v>
      </c>
      <c r="G65" s="457">
        <v>2550500</v>
      </c>
      <c r="H65" s="457">
        <v>14521858</v>
      </c>
      <c r="I65" s="457">
        <v>212699.6872665</v>
      </c>
      <c r="J65" s="457">
        <v>996489.89595999999</v>
      </c>
      <c r="K65" s="479">
        <v>1.5074618799999999</v>
      </c>
      <c r="L65" s="479">
        <v>1.5859333180440978</v>
      </c>
      <c r="M65" s="697">
        <v>8.2215375599999998</v>
      </c>
    </row>
    <row r="66" spans="2:13">
      <c r="B66" s="708" t="s">
        <v>902</v>
      </c>
      <c r="C66" s="457">
        <v>2163181</v>
      </c>
      <c r="D66" s="457">
        <v>200000</v>
      </c>
      <c r="E66" s="457">
        <v>0</v>
      </c>
      <c r="F66" s="457">
        <v>0</v>
      </c>
      <c r="G66" s="457">
        <v>300000</v>
      </c>
      <c r="H66" s="457">
        <v>2063181</v>
      </c>
      <c r="I66" s="457">
        <v>67233.308324600002</v>
      </c>
      <c r="J66" s="457">
        <v>230663.63580000002</v>
      </c>
      <c r="K66" s="479">
        <v>0.34894145999999998</v>
      </c>
      <c r="L66" s="479">
        <v>0.36710572456330615</v>
      </c>
      <c r="M66" s="697">
        <v>0.47091783999999998</v>
      </c>
    </row>
    <row r="67" spans="2:13" ht="30">
      <c r="B67" s="708" t="s">
        <v>635</v>
      </c>
      <c r="C67" s="457">
        <v>69085</v>
      </c>
      <c r="D67" s="457">
        <v>0</v>
      </c>
      <c r="E67" s="457">
        <v>0</v>
      </c>
      <c r="F67" s="457">
        <v>0</v>
      </c>
      <c r="G67" s="457">
        <v>0</v>
      </c>
      <c r="H67" s="457">
        <v>69085</v>
      </c>
      <c r="I67" s="457">
        <v>0</v>
      </c>
      <c r="J67" s="457">
        <v>0</v>
      </c>
      <c r="K67" s="479">
        <v>0</v>
      </c>
      <c r="L67" s="479">
        <v>0</v>
      </c>
      <c r="M67" s="697">
        <v>2.97421216</v>
      </c>
    </row>
    <row r="68" spans="2:13">
      <c r="B68" s="708" t="s">
        <v>636</v>
      </c>
      <c r="C68" s="457">
        <v>642367</v>
      </c>
      <c r="D68" s="457">
        <v>2250000</v>
      </c>
      <c r="E68" s="457">
        <v>0</v>
      </c>
      <c r="F68" s="457">
        <v>0</v>
      </c>
      <c r="G68" s="457">
        <v>120500</v>
      </c>
      <c r="H68" s="457">
        <v>2771867</v>
      </c>
      <c r="I68" s="457">
        <v>65559.744702299999</v>
      </c>
      <c r="J68" s="457">
        <v>78915.053489999991</v>
      </c>
      <c r="K68" s="479">
        <v>0.11938047</v>
      </c>
      <c r="L68" s="479">
        <v>0.12559486366337119</v>
      </c>
      <c r="M68" s="697">
        <v>0.20823634999999999</v>
      </c>
    </row>
    <row r="69" spans="2:13">
      <c r="B69" s="708" t="s">
        <v>637</v>
      </c>
      <c r="C69" s="457">
        <v>1727655</v>
      </c>
      <c r="D69" s="457">
        <v>0</v>
      </c>
      <c r="E69" s="457">
        <v>0</v>
      </c>
      <c r="F69" s="457">
        <v>0</v>
      </c>
      <c r="G69" s="457">
        <v>566000</v>
      </c>
      <c r="H69" s="457">
        <v>1161655</v>
      </c>
      <c r="I69" s="457">
        <v>4530.4546682999999</v>
      </c>
      <c r="J69" s="457">
        <v>71360.466650000002</v>
      </c>
      <c r="K69" s="479">
        <v>0.10795211</v>
      </c>
      <c r="L69" s="479">
        <v>0.1135715897474113</v>
      </c>
      <c r="M69" s="697">
        <v>2.3158991200000001</v>
      </c>
    </row>
    <row r="70" spans="2:13">
      <c r="B70" s="708" t="s">
        <v>638</v>
      </c>
      <c r="C70" s="457">
        <v>102600</v>
      </c>
      <c r="D70" s="457">
        <v>0</v>
      </c>
      <c r="E70" s="457">
        <v>0</v>
      </c>
      <c r="F70" s="457">
        <v>0</v>
      </c>
      <c r="G70" s="457">
        <v>0</v>
      </c>
      <c r="H70" s="457">
        <v>102600</v>
      </c>
      <c r="I70" s="457">
        <v>8096.1670565000004</v>
      </c>
      <c r="J70" s="457">
        <v>16521.678</v>
      </c>
      <c r="K70" s="479">
        <v>2.499353E-2</v>
      </c>
      <c r="L70" s="479">
        <v>2.6294576308727526E-2</v>
      </c>
      <c r="M70" s="697">
        <v>6.6404069999999996E-2</v>
      </c>
    </row>
    <row r="71" spans="2:13">
      <c r="B71" s="708" t="s">
        <v>639</v>
      </c>
      <c r="C71" s="457">
        <v>14582909</v>
      </c>
      <c r="D71" s="457">
        <v>0</v>
      </c>
      <c r="E71" s="457">
        <v>0</v>
      </c>
      <c r="F71" s="457">
        <v>0</v>
      </c>
      <c r="G71" s="457">
        <v>600000</v>
      </c>
      <c r="H71" s="457">
        <v>13982909</v>
      </c>
      <c r="I71" s="457">
        <v>26287.8692324</v>
      </c>
      <c r="J71" s="457">
        <v>213519.02043</v>
      </c>
      <c r="K71" s="479">
        <v>0.32300557000000002</v>
      </c>
      <c r="L71" s="479">
        <v>0.33981973114724706</v>
      </c>
      <c r="M71" s="697">
        <v>1.0652472200000001</v>
      </c>
    </row>
    <row r="72" spans="2:13">
      <c r="B72" s="708" t="s">
        <v>640</v>
      </c>
      <c r="C72" s="457">
        <v>1902735</v>
      </c>
      <c r="D72" s="457">
        <v>29000</v>
      </c>
      <c r="E72" s="457">
        <v>0</v>
      </c>
      <c r="F72" s="457">
        <v>0</v>
      </c>
      <c r="G72" s="457">
        <v>313500</v>
      </c>
      <c r="H72" s="457">
        <v>1618235</v>
      </c>
      <c r="I72" s="457">
        <v>103957.0357543</v>
      </c>
      <c r="J72" s="457">
        <v>721635.71589999995</v>
      </c>
      <c r="K72" s="479">
        <v>1.09167021</v>
      </c>
      <c r="L72" s="479">
        <v>1.1484974709491231</v>
      </c>
      <c r="M72" s="697">
        <v>0.50042056000000001</v>
      </c>
    </row>
    <row r="73" spans="2:13">
      <c r="B73" s="708" t="s">
        <v>641</v>
      </c>
      <c r="C73" s="457">
        <v>1220246</v>
      </c>
      <c r="D73" s="457">
        <v>0</v>
      </c>
      <c r="E73" s="457">
        <v>0</v>
      </c>
      <c r="F73" s="457">
        <v>0</v>
      </c>
      <c r="G73" s="457">
        <v>970500</v>
      </c>
      <c r="H73" s="457">
        <v>249746</v>
      </c>
      <c r="I73" s="457">
        <v>577.62362719999999</v>
      </c>
      <c r="J73" s="457">
        <v>11997.797839999999</v>
      </c>
      <c r="K73" s="479">
        <v>1.8149930000000002E-2</v>
      </c>
      <c r="L73" s="479">
        <v>1.9094731832963108E-2</v>
      </c>
      <c r="M73" s="697">
        <v>4.7324230000000002E-2</v>
      </c>
    </row>
    <row r="74" spans="2:13">
      <c r="B74" s="708" t="s">
        <v>642</v>
      </c>
      <c r="C74" s="457">
        <v>486444</v>
      </c>
      <c r="D74" s="457">
        <v>0</v>
      </c>
      <c r="E74" s="457">
        <v>0</v>
      </c>
      <c r="F74" s="457">
        <v>0</v>
      </c>
      <c r="G74" s="457">
        <v>57000</v>
      </c>
      <c r="H74" s="457">
        <v>429444</v>
      </c>
      <c r="I74" s="457">
        <v>1417.1652801</v>
      </c>
      <c r="J74" s="457">
        <v>33754.2984</v>
      </c>
      <c r="K74" s="479">
        <v>5.1062549999999998E-2</v>
      </c>
      <c r="L74" s="479">
        <v>5.3720631465300282E-2</v>
      </c>
      <c r="M74" s="697">
        <v>0.18905844999999999</v>
      </c>
    </row>
    <row r="75" spans="2:13">
      <c r="B75" s="708" t="s">
        <v>643</v>
      </c>
      <c r="C75" s="457">
        <v>89947</v>
      </c>
      <c r="D75" s="457">
        <v>0</v>
      </c>
      <c r="E75" s="457">
        <v>0</v>
      </c>
      <c r="F75" s="457">
        <v>0</v>
      </c>
      <c r="G75" s="457">
        <v>0</v>
      </c>
      <c r="H75" s="457">
        <v>89947</v>
      </c>
      <c r="I75" s="457">
        <v>0</v>
      </c>
      <c r="J75" s="457">
        <v>0</v>
      </c>
      <c r="K75" s="479">
        <v>0</v>
      </c>
      <c r="L75" s="479">
        <v>0</v>
      </c>
      <c r="M75" s="697">
        <v>1.2321506799999999</v>
      </c>
    </row>
    <row r="76" spans="2:13">
      <c r="B76" s="708" t="s">
        <v>1081</v>
      </c>
      <c r="C76" s="457">
        <v>3517735</v>
      </c>
      <c r="D76" s="457">
        <v>0</v>
      </c>
      <c r="E76" s="457">
        <v>0</v>
      </c>
      <c r="F76" s="457">
        <v>1969236</v>
      </c>
      <c r="G76" s="457">
        <v>122500</v>
      </c>
      <c r="H76" s="457">
        <v>5364471</v>
      </c>
      <c r="I76" s="457">
        <v>30896.6423861</v>
      </c>
      <c r="J76" s="457">
        <v>43237.636259999999</v>
      </c>
      <c r="K76" s="479">
        <v>6.5408679999999997E-2</v>
      </c>
      <c r="L76" s="479">
        <v>6.8813550660385359E-2</v>
      </c>
      <c r="M76" s="697">
        <v>3.54163432</v>
      </c>
    </row>
    <row r="77" spans="2:13">
      <c r="B77" s="708" t="s">
        <v>644</v>
      </c>
      <c r="C77" s="457">
        <v>3266080</v>
      </c>
      <c r="D77" s="457">
        <v>0</v>
      </c>
      <c r="E77" s="457">
        <v>0</v>
      </c>
      <c r="F77" s="457">
        <v>0</v>
      </c>
      <c r="G77" s="457">
        <v>79500</v>
      </c>
      <c r="H77" s="457">
        <v>3186580</v>
      </c>
      <c r="I77" s="457">
        <v>57058.014393500001</v>
      </c>
      <c r="J77" s="457">
        <v>79791.963199999998</v>
      </c>
      <c r="K77" s="479">
        <v>0.12070704</v>
      </c>
      <c r="L77" s="479">
        <v>0.12699048275759753</v>
      </c>
      <c r="M77" s="697">
        <v>3.1955915699999999</v>
      </c>
    </row>
    <row r="78" spans="2:13">
      <c r="B78" s="708" t="s">
        <v>645</v>
      </c>
      <c r="C78" s="457">
        <v>486248</v>
      </c>
      <c r="D78" s="457">
        <v>0</v>
      </c>
      <c r="E78" s="457">
        <v>0</v>
      </c>
      <c r="F78" s="457">
        <v>0</v>
      </c>
      <c r="G78" s="457">
        <v>0</v>
      </c>
      <c r="H78" s="457">
        <v>486248</v>
      </c>
      <c r="I78" s="457">
        <v>0</v>
      </c>
      <c r="J78" s="457">
        <v>213.94911999999999</v>
      </c>
      <c r="K78" s="479">
        <v>3.2365999999999997E-4</v>
      </c>
      <c r="L78" s="479">
        <v>3.4050424309353461E-4</v>
      </c>
      <c r="M78" s="697">
        <v>0.11365223000000001</v>
      </c>
    </row>
    <row r="79" spans="2:13">
      <c r="B79" s="709"/>
      <c r="C79" s="492">
        <v>42220757</v>
      </c>
      <c r="D79" s="492">
        <v>2479000</v>
      </c>
      <c r="E79" s="492">
        <v>0</v>
      </c>
      <c r="F79" s="492">
        <v>8717571</v>
      </c>
      <c r="G79" s="492">
        <v>5930500</v>
      </c>
      <c r="H79" s="492">
        <v>47486828</v>
      </c>
      <c r="I79" s="492">
        <v>611600.33483930014</v>
      </c>
      <c r="J79" s="492">
        <v>2701677.9106700006</v>
      </c>
      <c r="K79" s="493">
        <v>4.0870223499999998</v>
      </c>
      <c r="L79" s="493">
        <v>4.2997736660716823</v>
      </c>
      <c r="M79" s="626"/>
    </row>
    <row r="80" spans="2:13">
      <c r="B80" s="710" t="s">
        <v>646</v>
      </c>
      <c r="C80" s="494"/>
      <c r="D80" s="494"/>
      <c r="E80" s="494"/>
      <c r="F80" s="494"/>
      <c r="G80" s="494"/>
      <c r="H80" s="494"/>
      <c r="I80" s="494"/>
      <c r="J80" s="494"/>
      <c r="K80" s="495"/>
      <c r="L80" s="495"/>
      <c r="M80" s="626"/>
    </row>
    <row r="81" spans="2:13">
      <c r="B81" s="708" t="s">
        <v>1085</v>
      </c>
      <c r="C81" s="457">
        <v>781030</v>
      </c>
      <c r="D81" s="457">
        <v>0</v>
      </c>
      <c r="E81" s="457">
        <v>0</v>
      </c>
      <c r="F81" s="457">
        <v>0</v>
      </c>
      <c r="G81" s="457">
        <v>217500</v>
      </c>
      <c r="H81" s="457">
        <v>563530</v>
      </c>
      <c r="I81" s="457">
        <v>0</v>
      </c>
      <c r="J81" s="457">
        <v>2930.8760000000002</v>
      </c>
      <c r="K81" s="479">
        <v>4.4337500000000002E-3</v>
      </c>
      <c r="L81" s="479">
        <v>4.6645469445305799E-3</v>
      </c>
      <c r="M81" s="697">
        <v>9.3938333299999996</v>
      </c>
    </row>
    <row r="82" spans="2:13">
      <c r="B82" s="708" t="s">
        <v>647</v>
      </c>
      <c r="C82" s="457">
        <v>49259</v>
      </c>
      <c r="D82" s="457">
        <v>0</v>
      </c>
      <c r="E82" s="457">
        <v>0</v>
      </c>
      <c r="F82" s="457">
        <v>0</v>
      </c>
      <c r="G82" s="457">
        <v>0</v>
      </c>
      <c r="H82" s="457">
        <v>49259</v>
      </c>
      <c r="I82" s="457">
        <v>0</v>
      </c>
      <c r="J82" s="457">
        <v>0</v>
      </c>
      <c r="K82" s="479">
        <v>0</v>
      </c>
      <c r="L82" s="479">
        <v>0</v>
      </c>
      <c r="M82" s="697">
        <v>1.2314750000000001</v>
      </c>
    </row>
    <row r="83" spans="2:13">
      <c r="B83" s="708" t="s">
        <v>648</v>
      </c>
      <c r="C83" s="457">
        <v>914286</v>
      </c>
      <c r="D83" s="457">
        <v>0</v>
      </c>
      <c r="E83" s="457">
        <v>0</v>
      </c>
      <c r="F83" s="457">
        <v>0</v>
      </c>
      <c r="G83" s="457">
        <v>0</v>
      </c>
      <c r="H83" s="457">
        <v>914286</v>
      </c>
      <c r="I83" s="457">
        <v>32755.994280000003</v>
      </c>
      <c r="J83" s="457">
        <v>65609.163360000006</v>
      </c>
      <c r="K83" s="479">
        <v>9.9251699999999998E-2</v>
      </c>
      <c r="L83" s="479">
        <v>0.10441827715812463</v>
      </c>
      <c r="M83" s="697">
        <v>0.74200082999999994</v>
      </c>
    </row>
    <row r="84" spans="2:13">
      <c r="B84" s="708" t="s">
        <v>649</v>
      </c>
      <c r="C84" s="457">
        <v>160986</v>
      </c>
      <c r="D84" s="457">
        <v>0</v>
      </c>
      <c r="E84" s="457">
        <v>0</v>
      </c>
      <c r="F84" s="457">
        <v>0</v>
      </c>
      <c r="G84" s="457">
        <v>0</v>
      </c>
      <c r="H84" s="457">
        <v>160986</v>
      </c>
      <c r="I84" s="457">
        <v>0</v>
      </c>
      <c r="J84" s="457">
        <v>0</v>
      </c>
      <c r="K84" s="479">
        <v>0</v>
      </c>
      <c r="L84" s="479">
        <v>0</v>
      </c>
      <c r="M84" s="697">
        <v>9.8552800699999992</v>
      </c>
    </row>
    <row r="85" spans="2:13">
      <c r="B85" s="708" t="s">
        <v>650</v>
      </c>
      <c r="C85" s="457">
        <v>5815232</v>
      </c>
      <c r="D85" s="457">
        <v>0</v>
      </c>
      <c r="E85" s="457">
        <v>0</v>
      </c>
      <c r="F85" s="457">
        <v>0</v>
      </c>
      <c r="G85" s="457">
        <v>972000</v>
      </c>
      <c r="H85" s="457">
        <v>4843232</v>
      </c>
      <c r="I85" s="457">
        <v>45373.323617499998</v>
      </c>
      <c r="J85" s="457">
        <v>82625.537920000002</v>
      </c>
      <c r="K85" s="479">
        <v>0.12499359</v>
      </c>
      <c r="L85" s="479">
        <v>0.1315001727964375</v>
      </c>
      <c r="M85" s="697">
        <v>12.013712290000001</v>
      </c>
    </row>
    <row r="86" spans="2:13">
      <c r="B86" s="708" t="s">
        <v>651</v>
      </c>
      <c r="C86" s="457">
        <v>4485528</v>
      </c>
      <c r="D86" s="457">
        <v>0</v>
      </c>
      <c r="E86" s="457">
        <v>0</v>
      </c>
      <c r="F86" s="457">
        <v>0</v>
      </c>
      <c r="G86" s="457">
        <v>147000</v>
      </c>
      <c r="H86" s="457">
        <v>4338528</v>
      </c>
      <c r="I86" s="457">
        <v>352245.08831999998</v>
      </c>
      <c r="J86" s="457">
        <v>2407926.4252800001</v>
      </c>
      <c r="K86" s="479">
        <v>3.6426433600000001</v>
      </c>
      <c r="L86" s="479">
        <v>3.8322623849300568</v>
      </c>
      <c r="M86" s="697">
        <v>5.1416848899999996</v>
      </c>
    </row>
    <row r="87" spans="2:13" ht="30">
      <c r="B87" s="708" t="s">
        <v>910</v>
      </c>
      <c r="C87" s="457">
        <v>983658</v>
      </c>
      <c r="D87" s="457">
        <v>0</v>
      </c>
      <c r="E87" s="457">
        <v>0</v>
      </c>
      <c r="F87" s="457">
        <v>0</v>
      </c>
      <c r="G87" s="457">
        <v>0</v>
      </c>
      <c r="H87" s="457">
        <v>983658</v>
      </c>
      <c r="I87" s="457">
        <v>598221.4487999999</v>
      </c>
      <c r="J87" s="457">
        <v>890367.87527999992</v>
      </c>
      <c r="K87" s="479">
        <v>1.3469234699999999</v>
      </c>
      <c r="L87" s="479">
        <v>1.4170380296353404</v>
      </c>
      <c r="M87" s="697">
        <v>11.92746453</v>
      </c>
    </row>
    <row r="88" spans="2:13">
      <c r="B88" s="708" t="s">
        <v>912</v>
      </c>
      <c r="C88" s="457">
        <v>2746908</v>
      </c>
      <c r="D88" s="457">
        <v>0</v>
      </c>
      <c r="E88" s="457">
        <v>0</v>
      </c>
      <c r="F88" s="457">
        <v>0</v>
      </c>
      <c r="G88" s="457">
        <v>37500</v>
      </c>
      <c r="H88" s="457">
        <v>2709408</v>
      </c>
      <c r="I88" s="457">
        <v>102533.65221170001</v>
      </c>
      <c r="J88" s="457">
        <v>691820.23872000002</v>
      </c>
      <c r="K88" s="479">
        <v>1.0465662</v>
      </c>
      <c r="L88" s="479">
        <v>1.1010455511204815</v>
      </c>
      <c r="M88" s="697">
        <v>3.34370974</v>
      </c>
    </row>
    <row r="89" spans="2:13">
      <c r="B89" s="708" t="s">
        <v>652</v>
      </c>
      <c r="C89" s="457">
        <v>378091</v>
      </c>
      <c r="D89" s="457">
        <v>0</v>
      </c>
      <c r="E89" s="457">
        <v>0</v>
      </c>
      <c r="F89" s="457">
        <v>0</v>
      </c>
      <c r="G89" s="457">
        <v>0</v>
      </c>
      <c r="H89" s="457">
        <v>378091</v>
      </c>
      <c r="I89" s="457">
        <v>36875.215229999994</v>
      </c>
      <c r="J89" s="457">
        <v>67931.609970000005</v>
      </c>
      <c r="K89" s="479">
        <v>0.10276502999999999</v>
      </c>
      <c r="L89" s="479">
        <v>0.10811449673155964</v>
      </c>
      <c r="M89" s="697">
        <v>1.2603033299999999</v>
      </c>
    </row>
    <row r="90" spans="2:13">
      <c r="B90" s="709"/>
      <c r="C90" s="492">
        <v>16314978</v>
      </c>
      <c r="D90" s="492">
        <v>0</v>
      </c>
      <c r="E90" s="492">
        <v>0</v>
      </c>
      <c r="F90" s="492">
        <v>0</v>
      </c>
      <c r="G90" s="492">
        <v>1374000</v>
      </c>
      <c r="H90" s="492">
        <v>14940978</v>
      </c>
      <c r="I90" s="492">
        <v>1168004.7224591998</v>
      </c>
      <c r="J90" s="492">
        <v>4209211.7265299996</v>
      </c>
      <c r="K90" s="493">
        <v>6.3675770999999992</v>
      </c>
      <c r="L90" s="493">
        <v>6.6990434593165311</v>
      </c>
      <c r="M90" s="626"/>
    </row>
    <row r="91" spans="2:13">
      <c r="B91" s="710" t="s">
        <v>1090</v>
      </c>
      <c r="C91" s="494"/>
      <c r="D91" s="494"/>
      <c r="E91" s="494"/>
      <c r="F91" s="494"/>
      <c r="G91" s="494"/>
      <c r="H91" s="494"/>
      <c r="I91" s="494"/>
      <c r="J91" s="494"/>
      <c r="K91" s="495"/>
      <c r="L91" s="495"/>
      <c r="M91" s="626"/>
    </row>
    <row r="92" spans="2:13" ht="30">
      <c r="B92" s="708" t="s">
        <v>653</v>
      </c>
      <c r="C92" s="457">
        <v>574324</v>
      </c>
      <c r="D92" s="457">
        <v>0</v>
      </c>
      <c r="E92" s="457">
        <v>0</v>
      </c>
      <c r="F92" s="457">
        <v>0</v>
      </c>
      <c r="G92" s="457">
        <v>39500</v>
      </c>
      <c r="H92" s="457">
        <v>534824</v>
      </c>
      <c r="I92" s="457">
        <v>0</v>
      </c>
      <c r="J92" s="457">
        <v>10749.9624</v>
      </c>
      <c r="K92" s="479">
        <v>1.6262240000000001E-2</v>
      </c>
      <c r="L92" s="479">
        <v>1.7108777125589284E-2</v>
      </c>
      <c r="M92" s="697">
        <v>9.8132844000000006</v>
      </c>
    </row>
    <row r="93" spans="2:13">
      <c r="B93" s="708" t="s">
        <v>654</v>
      </c>
      <c r="C93" s="457">
        <v>1758827</v>
      </c>
      <c r="D93" s="457">
        <v>0</v>
      </c>
      <c r="E93" s="457">
        <v>0</v>
      </c>
      <c r="F93" s="457">
        <v>0</v>
      </c>
      <c r="G93" s="457">
        <v>0</v>
      </c>
      <c r="H93" s="457">
        <v>1758827</v>
      </c>
      <c r="I93" s="457">
        <v>11872.16786</v>
      </c>
      <c r="J93" s="457">
        <v>231760.63378999999</v>
      </c>
      <c r="K93" s="479">
        <v>0.35060097000000001</v>
      </c>
      <c r="L93" s="479">
        <v>0.36885161849481696</v>
      </c>
      <c r="M93" s="697">
        <v>6.1794753800000004</v>
      </c>
    </row>
    <row r="94" spans="2:13">
      <c r="B94" s="708" t="s">
        <v>655</v>
      </c>
      <c r="C94" s="457">
        <v>8</v>
      </c>
      <c r="D94" s="457">
        <v>0</v>
      </c>
      <c r="E94" s="457">
        <v>0</v>
      </c>
      <c r="F94" s="457">
        <v>0</v>
      </c>
      <c r="G94" s="457">
        <v>0</v>
      </c>
      <c r="H94" s="457">
        <v>8</v>
      </c>
      <c r="I94" s="457">
        <v>0</v>
      </c>
      <c r="J94" s="713">
        <v>0.2</v>
      </c>
      <c r="K94" s="479">
        <v>0</v>
      </c>
      <c r="L94" s="479">
        <v>3.1830394356708231E-7</v>
      </c>
      <c r="M94" s="697">
        <v>0</v>
      </c>
    </row>
    <row r="95" spans="2:13">
      <c r="B95" s="709"/>
      <c r="C95" s="492">
        <v>2333159</v>
      </c>
      <c r="D95" s="492">
        <v>0</v>
      </c>
      <c r="E95" s="492">
        <v>0</v>
      </c>
      <c r="F95" s="492">
        <v>0</v>
      </c>
      <c r="G95" s="492">
        <v>39500</v>
      </c>
      <c r="H95" s="492">
        <v>2293659</v>
      </c>
      <c r="I95" s="492">
        <v>11872.16786</v>
      </c>
      <c r="J95" s="492">
        <v>242510.79618999999</v>
      </c>
      <c r="K95" s="493">
        <v>0.36686321</v>
      </c>
      <c r="L95" s="493">
        <v>0.38596071392434983</v>
      </c>
      <c r="M95" s="626"/>
    </row>
    <row r="96" spans="2:13">
      <c r="B96" s="710" t="s">
        <v>656</v>
      </c>
      <c r="C96" s="494"/>
      <c r="D96" s="494"/>
      <c r="E96" s="494"/>
      <c r="F96" s="494"/>
      <c r="G96" s="494"/>
      <c r="H96" s="494"/>
      <c r="I96" s="494"/>
      <c r="J96" s="494"/>
      <c r="K96" s="495"/>
      <c r="L96" s="495"/>
      <c r="M96" s="626"/>
    </row>
    <row r="97" spans="2:13">
      <c r="B97" s="708" t="s">
        <v>657</v>
      </c>
      <c r="C97" s="457">
        <v>490276</v>
      </c>
      <c r="D97" s="457">
        <v>0</v>
      </c>
      <c r="E97" s="457">
        <v>0</v>
      </c>
      <c r="F97" s="457">
        <v>0</v>
      </c>
      <c r="G97" s="457">
        <v>0</v>
      </c>
      <c r="H97" s="457">
        <v>490276</v>
      </c>
      <c r="I97" s="457">
        <v>4849.6931699999996</v>
      </c>
      <c r="J97" s="457">
        <v>25739.49</v>
      </c>
      <c r="K97" s="479">
        <v>3.8937979999999997E-2</v>
      </c>
      <c r="L97" s="479">
        <v>4.0964905862027397E-2</v>
      </c>
      <c r="M97" s="697">
        <v>4.2734887800000001</v>
      </c>
    </row>
    <row r="98" spans="2:13">
      <c r="B98" s="708" t="s">
        <v>658</v>
      </c>
      <c r="C98" s="457">
        <v>158577</v>
      </c>
      <c r="D98" s="457">
        <v>0</v>
      </c>
      <c r="E98" s="457">
        <v>0</v>
      </c>
      <c r="F98" s="457">
        <v>0</v>
      </c>
      <c r="G98" s="457">
        <v>0</v>
      </c>
      <c r="H98" s="457">
        <v>158577</v>
      </c>
      <c r="I98" s="457">
        <v>1030.7505000000001</v>
      </c>
      <c r="J98" s="457">
        <v>5604.1111799999999</v>
      </c>
      <c r="K98" s="479">
        <v>8.4777399999999992E-3</v>
      </c>
      <c r="L98" s="479">
        <v>8.9190534439118757E-3</v>
      </c>
      <c r="M98" s="697">
        <v>0.74433843</v>
      </c>
    </row>
    <row r="99" spans="2:13">
      <c r="B99" s="708" t="s">
        <v>659</v>
      </c>
      <c r="C99" s="457">
        <v>463752</v>
      </c>
      <c r="D99" s="457">
        <v>0</v>
      </c>
      <c r="E99" s="457">
        <v>0</v>
      </c>
      <c r="F99" s="457">
        <v>0</v>
      </c>
      <c r="G99" s="457">
        <v>0</v>
      </c>
      <c r="H99" s="457">
        <v>463752</v>
      </c>
      <c r="I99" s="457">
        <v>32485.827600000001</v>
      </c>
      <c r="J99" s="457">
        <v>394527.73895999999</v>
      </c>
      <c r="K99" s="479">
        <v>0.59683045999999995</v>
      </c>
      <c r="L99" s="479">
        <v>0.62789867578786207</v>
      </c>
      <c r="M99" s="697">
        <v>3.7397545299999999</v>
      </c>
    </row>
    <row r="100" spans="2:13">
      <c r="B100" s="708" t="s">
        <v>1108</v>
      </c>
      <c r="C100" s="457">
        <v>1424659</v>
      </c>
      <c r="D100" s="457">
        <v>0</v>
      </c>
      <c r="E100" s="457">
        <v>0</v>
      </c>
      <c r="F100" s="457">
        <v>0</v>
      </c>
      <c r="G100" s="457">
        <v>132500</v>
      </c>
      <c r="H100" s="457">
        <v>1292159</v>
      </c>
      <c r="I100" s="457">
        <v>27313.412905999998</v>
      </c>
      <c r="J100" s="457">
        <v>173084.69805000001</v>
      </c>
      <c r="K100" s="479">
        <v>0.26183766000000003</v>
      </c>
      <c r="L100" s="479">
        <v>0.2754677098021634</v>
      </c>
      <c r="M100" s="697">
        <v>9.7890833300000004</v>
      </c>
    </row>
    <row r="101" spans="2:13">
      <c r="B101" s="708" t="s">
        <v>660</v>
      </c>
      <c r="C101" s="457">
        <v>661180</v>
      </c>
      <c r="D101" s="457">
        <v>0</v>
      </c>
      <c r="E101" s="457">
        <v>0</v>
      </c>
      <c r="F101" s="457">
        <v>0</v>
      </c>
      <c r="G101" s="457">
        <v>49401</v>
      </c>
      <c r="H101" s="457">
        <v>611779</v>
      </c>
      <c r="I101" s="457">
        <v>100133.6861523</v>
      </c>
      <c r="J101" s="457">
        <v>328158.25560000003</v>
      </c>
      <c r="K101" s="479">
        <v>0.49642858000000001</v>
      </c>
      <c r="L101" s="479">
        <v>0.52227033435787296</v>
      </c>
      <c r="M101" s="697">
        <v>1.38122481</v>
      </c>
    </row>
    <row r="102" spans="2:13">
      <c r="B102" s="709"/>
      <c r="C102" s="492">
        <v>3198444</v>
      </c>
      <c r="D102" s="492">
        <v>0</v>
      </c>
      <c r="E102" s="492">
        <v>0</v>
      </c>
      <c r="F102" s="492">
        <v>0</v>
      </c>
      <c r="G102" s="492">
        <v>181901</v>
      </c>
      <c r="H102" s="492">
        <v>3016543</v>
      </c>
      <c r="I102" s="492">
        <v>165813.37032829999</v>
      </c>
      <c r="J102" s="492">
        <v>927114.29379000003</v>
      </c>
      <c r="K102" s="493">
        <v>1.4025124199999999</v>
      </c>
      <c r="L102" s="493">
        <v>1.4755206792538376</v>
      </c>
      <c r="M102" s="626"/>
    </row>
    <row r="103" spans="2:13">
      <c r="B103" s="710" t="s">
        <v>662</v>
      </c>
      <c r="C103" s="494"/>
      <c r="D103" s="494"/>
      <c r="E103" s="494"/>
      <c r="F103" s="494"/>
      <c r="G103" s="494"/>
      <c r="H103" s="494"/>
      <c r="I103" s="494"/>
      <c r="J103" s="494"/>
      <c r="K103" s="495"/>
      <c r="L103" s="495"/>
      <c r="M103" s="626"/>
    </row>
    <row r="104" spans="2:13" ht="30">
      <c r="B104" s="708" t="s">
        <v>663</v>
      </c>
      <c r="C104" s="457">
        <v>436564</v>
      </c>
      <c r="D104" s="457">
        <v>0</v>
      </c>
      <c r="E104" s="457">
        <v>0</v>
      </c>
      <c r="F104" s="457">
        <v>0</v>
      </c>
      <c r="G104" s="457">
        <v>0</v>
      </c>
      <c r="H104" s="457">
        <v>436564</v>
      </c>
      <c r="I104" s="457">
        <v>4482.9208799999997</v>
      </c>
      <c r="J104" s="457">
        <v>65541.353319999995</v>
      </c>
      <c r="K104" s="479">
        <v>9.9149119999999993E-2</v>
      </c>
      <c r="L104" s="479">
        <v>0.10431035614239741</v>
      </c>
      <c r="M104" s="697">
        <v>0.33057163000000001</v>
      </c>
    </row>
    <row r="105" spans="2:13">
      <c r="B105" s="708" t="s">
        <v>1113</v>
      </c>
      <c r="C105" s="457">
        <v>1136</v>
      </c>
      <c r="D105" s="457">
        <v>0</v>
      </c>
      <c r="E105" s="457">
        <v>0</v>
      </c>
      <c r="F105" s="457">
        <v>0</v>
      </c>
      <c r="G105" s="457">
        <v>0</v>
      </c>
      <c r="H105" s="457">
        <v>1136</v>
      </c>
      <c r="I105" s="457">
        <v>0</v>
      </c>
      <c r="J105" s="457">
        <v>0</v>
      </c>
      <c r="K105" s="479">
        <v>0</v>
      </c>
      <c r="L105" s="479">
        <v>0</v>
      </c>
      <c r="M105" s="697">
        <v>2.2720000000000001E-2</v>
      </c>
    </row>
    <row r="106" spans="2:13">
      <c r="B106" s="709"/>
      <c r="C106" s="492">
        <v>437700</v>
      </c>
      <c r="D106" s="492">
        <v>0</v>
      </c>
      <c r="E106" s="492">
        <v>0</v>
      </c>
      <c r="F106" s="492">
        <v>0</v>
      </c>
      <c r="G106" s="492">
        <v>0</v>
      </c>
      <c r="H106" s="492">
        <v>437700</v>
      </c>
      <c r="I106" s="492">
        <v>4482.9208799999997</v>
      </c>
      <c r="J106" s="492">
        <v>65541.353319999995</v>
      </c>
      <c r="K106" s="493">
        <v>9.9149119999999993E-2</v>
      </c>
      <c r="L106" s="493">
        <v>0.10431035614239741</v>
      </c>
      <c r="M106" s="626"/>
    </row>
    <row r="107" spans="2:13">
      <c r="B107" s="710" t="s">
        <v>918</v>
      </c>
      <c r="C107" s="494"/>
      <c r="D107" s="494"/>
      <c r="E107" s="494"/>
      <c r="F107" s="494"/>
      <c r="G107" s="494"/>
      <c r="H107" s="494"/>
      <c r="I107" s="494"/>
      <c r="J107" s="494"/>
      <c r="K107" s="495"/>
      <c r="L107" s="495"/>
      <c r="M107" s="626"/>
    </row>
    <row r="108" spans="2:13">
      <c r="B108" s="708" t="s">
        <v>1116</v>
      </c>
      <c r="C108" s="457">
        <v>1308720</v>
      </c>
      <c r="D108" s="457">
        <v>0</v>
      </c>
      <c r="E108" s="457">
        <v>0</v>
      </c>
      <c r="F108" s="457">
        <v>0</v>
      </c>
      <c r="G108" s="457">
        <v>74500</v>
      </c>
      <c r="H108" s="457">
        <v>1234220</v>
      </c>
      <c r="I108" s="457">
        <v>9198.5254920000007</v>
      </c>
      <c r="J108" s="457">
        <v>197475.20000000001</v>
      </c>
      <c r="K108" s="479">
        <v>0.29873493000000001</v>
      </c>
      <c r="L108" s="479">
        <v>0.31428567458349149</v>
      </c>
      <c r="M108" s="697">
        <v>4.2854861099999999</v>
      </c>
    </row>
    <row r="109" spans="2:13">
      <c r="B109" s="708" t="s">
        <v>664</v>
      </c>
      <c r="C109" s="457">
        <v>277566</v>
      </c>
      <c r="D109" s="457">
        <v>0</v>
      </c>
      <c r="E109" s="457">
        <v>0</v>
      </c>
      <c r="F109" s="457">
        <v>0</v>
      </c>
      <c r="G109" s="457">
        <v>0</v>
      </c>
      <c r="H109" s="457">
        <v>277566</v>
      </c>
      <c r="I109" s="457">
        <v>644.64656000000002</v>
      </c>
      <c r="J109" s="457">
        <v>92984.61</v>
      </c>
      <c r="K109" s="479">
        <v>0.1406645</v>
      </c>
      <c r="L109" s="479">
        <v>0.14798684027023579</v>
      </c>
      <c r="M109" s="697">
        <v>0.2684222</v>
      </c>
    </row>
    <row r="110" spans="2:13">
      <c r="B110" s="708" t="s">
        <v>665</v>
      </c>
      <c r="C110" s="457">
        <v>1467160</v>
      </c>
      <c r="D110" s="457">
        <v>0</v>
      </c>
      <c r="E110" s="457">
        <v>0</v>
      </c>
      <c r="F110" s="457">
        <v>0</v>
      </c>
      <c r="G110" s="457">
        <v>12000</v>
      </c>
      <c r="H110" s="457">
        <v>1455160</v>
      </c>
      <c r="I110" s="457">
        <v>38008.779017300003</v>
      </c>
      <c r="J110" s="457">
        <v>69120.100000000006</v>
      </c>
      <c r="K110" s="479">
        <v>0.10456293999999999</v>
      </c>
      <c r="L110" s="479">
        <v>0.11000600204875544</v>
      </c>
      <c r="M110" s="697">
        <v>10.912949729999999</v>
      </c>
    </row>
    <row r="111" spans="2:13">
      <c r="B111" s="708" t="s">
        <v>667</v>
      </c>
      <c r="C111" s="457">
        <v>531894</v>
      </c>
      <c r="D111" s="457">
        <v>0</v>
      </c>
      <c r="E111" s="457">
        <v>0</v>
      </c>
      <c r="F111" s="457">
        <v>0</v>
      </c>
      <c r="G111" s="457">
        <v>30900</v>
      </c>
      <c r="H111" s="457">
        <v>500994</v>
      </c>
      <c r="I111" s="457">
        <v>14451.781396600001</v>
      </c>
      <c r="J111" s="457">
        <v>513834.47622000001</v>
      </c>
      <c r="K111" s="479">
        <v>0.77731433999999999</v>
      </c>
      <c r="L111" s="479">
        <v>0.81777770060776089</v>
      </c>
      <c r="M111" s="697">
        <v>6.4489612000000003</v>
      </c>
    </row>
    <row r="112" spans="2:13" ht="30">
      <c r="B112" s="708" t="s">
        <v>1122</v>
      </c>
      <c r="C112" s="457">
        <v>3454476</v>
      </c>
      <c r="D112" s="457">
        <v>0</v>
      </c>
      <c r="E112" s="457">
        <v>0</v>
      </c>
      <c r="F112" s="457">
        <v>0</v>
      </c>
      <c r="G112" s="457">
        <v>520000</v>
      </c>
      <c r="H112" s="457">
        <v>2934476</v>
      </c>
      <c r="I112" s="457">
        <v>29784.931555799998</v>
      </c>
      <c r="J112" s="457">
        <v>343656.48436</v>
      </c>
      <c r="K112" s="479">
        <v>0.51987386000000002</v>
      </c>
      <c r="L112" s="479">
        <v>0.54693607102093678</v>
      </c>
      <c r="M112" s="697">
        <v>4.9095067400000003</v>
      </c>
    </row>
    <row r="113" spans="2:13">
      <c r="B113" s="708" t="s">
        <v>668</v>
      </c>
      <c r="C113" s="457">
        <v>1434711</v>
      </c>
      <c r="D113" s="457">
        <v>0</v>
      </c>
      <c r="E113" s="457">
        <v>0</v>
      </c>
      <c r="F113" s="457">
        <v>0</v>
      </c>
      <c r="G113" s="457">
        <v>75000</v>
      </c>
      <c r="H113" s="457">
        <v>1359711</v>
      </c>
      <c r="I113" s="457">
        <v>3290.5008626999997</v>
      </c>
      <c r="J113" s="457">
        <v>63525.697919999999</v>
      </c>
      <c r="K113" s="479">
        <v>9.6099889999999993E-2</v>
      </c>
      <c r="L113" s="479">
        <v>0.10110240082893598</v>
      </c>
      <c r="M113" s="697">
        <v>3.0214121399999998</v>
      </c>
    </row>
    <row r="114" spans="2:13">
      <c r="B114" s="708" t="s">
        <v>669</v>
      </c>
      <c r="C114" s="457">
        <v>2785489</v>
      </c>
      <c r="D114" s="457">
        <v>0</v>
      </c>
      <c r="E114" s="457">
        <v>0</v>
      </c>
      <c r="F114" s="457">
        <v>0</v>
      </c>
      <c r="G114" s="457">
        <v>167500</v>
      </c>
      <c r="H114" s="457">
        <v>2617989</v>
      </c>
      <c r="I114" s="457">
        <v>22619.424974399997</v>
      </c>
      <c r="J114" s="457">
        <v>480217.72226999997</v>
      </c>
      <c r="K114" s="479">
        <v>0.72645985999999996</v>
      </c>
      <c r="L114" s="479">
        <v>0.76427597384671442</v>
      </c>
      <c r="M114" s="697">
        <v>1.83332563</v>
      </c>
    </row>
    <row r="115" spans="2:13">
      <c r="B115" s="708" t="s">
        <v>670</v>
      </c>
      <c r="C115" s="457">
        <v>642906</v>
      </c>
      <c r="D115" s="457">
        <v>0</v>
      </c>
      <c r="E115" s="457">
        <v>0</v>
      </c>
      <c r="F115" s="457">
        <v>0</v>
      </c>
      <c r="G115" s="457">
        <v>44100</v>
      </c>
      <c r="H115" s="457">
        <v>598806</v>
      </c>
      <c r="I115" s="457">
        <v>67959.248175500004</v>
      </c>
      <c r="J115" s="457">
        <v>607812.04223999998</v>
      </c>
      <c r="K115" s="479">
        <v>0.91948096000000001</v>
      </c>
      <c r="L115" s="479">
        <v>0.96734484996277004</v>
      </c>
      <c r="M115" s="697">
        <v>0.76183968999999996</v>
      </c>
    </row>
    <row r="116" spans="2:13">
      <c r="B116" s="708" t="s">
        <v>922</v>
      </c>
      <c r="C116" s="457">
        <v>2452790</v>
      </c>
      <c r="D116" s="457">
        <v>0</v>
      </c>
      <c r="E116" s="457">
        <v>0</v>
      </c>
      <c r="F116" s="457">
        <v>0</v>
      </c>
      <c r="G116" s="457">
        <v>522500</v>
      </c>
      <c r="H116" s="457">
        <v>1930290</v>
      </c>
      <c r="I116" s="457">
        <v>118932.1811916</v>
      </c>
      <c r="J116" s="457">
        <v>668845.48499999999</v>
      </c>
      <c r="K116" s="479">
        <v>1.01181063</v>
      </c>
      <c r="L116" s="479">
        <v>1.064480777562689</v>
      </c>
      <c r="M116" s="697">
        <v>2.3454356000000001</v>
      </c>
    </row>
    <row r="117" spans="2:13">
      <c r="B117" s="709"/>
      <c r="C117" s="492">
        <v>14355712</v>
      </c>
      <c r="D117" s="492">
        <v>0</v>
      </c>
      <c r="E117" s="492">
        <v>0</v>
      </c>
      <c r="F117" s="492">
        <v>0</v>
      </c>
      <c r="G117" s="492">
        <v>1446500</v>
      </c>
      <c r="H117" s="492">
        <v>12909212</v>
      </c>
      <c r="I117" s="492">
        <v>304890.0192259</v>
      </c>
      <c r="J117" s="492">
        <v>3037471.8180099996</v>
      </c>
      <c r="K117" s="493">
        <v>4.5950019099999997</v>
      </c>
      <c r="L117" s="493">
        <v>4.8341962907322902</v>
      </c>
      <c r="M117" s="626"/>
    </row>
    <row r="118" spans="2:13">
      <c r="B118" s="710" t="s">
        <v>674</v>
      </c>
      <c r="C118" s="494"/>
      <c r="D118" s="494"/>
      <c r="E118" s="494"/>
      <c r="F118" s="494"/>
      <c r="G118" s="494"/>
      <c r="H118" s="494"/>
      <c r="I118" s="494"/>
      <c r="J118" s="494"/>
      <c r="K118" s="495"/>
      <c r="L118" s="495"/>
      <c r="M118" s="626"/>
    </row>
    <row r="119" spans="2:13">
      <c r="B119" s="708" t="s">
        <v>675</v>
      </c>
      <c r="C119" s="457">
        <v>1380823</v>
      </c>
      <c r="D119" s="457">
        <v>0</v>
      </c>
      <c r="E119" s="457">
        <v>138082</v>
      </c>
      <c r="F119" s="457">
        <v>0</v>
      </c>
      <c r="G119" s="457">
        <v>22700</v>
      </c>
      <c r="H119" s="457">
        <v>1496205</v>
      </c>
      <c r="I119" s="457">
        <v>75774.0961713</v>
      </c>
      <c r="J119" s="457">
        <v>1403814.3412500001</v>
      </c>
      <c r="K119" s="479">
        <v>2.1236508399999998</v>
      </c>
      <c r="L119" s="479">
        <v>2.2341982042795041</v>
      </c>
      <c r="M119" s="697">
        <v>18.735349360000001</v>
      </c>
    </row>
    <row r="120" spans="2:13">
      <c r="B120" s="709"/>
      <c r="C120" s="492">
        <v>1380823</v>
      </c>
      <c r="D120" s="492">
        <v>0</v>
      </c>
      <c r="E120" s="492">
        <v>138082</v>
      </c>
      <c r="F120" s="492">
        <v>0</v>
      </c>
      <c r="G120" s="492">
        <v>22700</v>
      </c>
      <c r="H120" s="492">
        <v>1496205</v>
      </c>
      <c r="I120" s="492">
        <v>75774.0961713</v>
      </c>
      <c r="J120" s="492">
        <v>1403814.3412500001</v>
      </c>
      <c r="K120" s="493">
        <v>2.1236508399999998</v>
      </c>
      <c r="L120" s="493">
        <v>2.2341982042795041</v>
      </c>
      <c r="M120" s="626"/>
    </row>
    <row r="121" spans="2:13">
      <c r="B121" s="710" t="s">
        <v>676</v>
      </c>
      <c r="C121" s="494"/>
      <c r="D121" s="494"/>
      <c r="E121" s="494"/>
      <c r="F121" s="494"/>
      <c r="G121" s="494"/>
      <c r="H121" s="494"/>
      <c r="I121" s="494"/>
      <c r="J121" s="494"/>
      <c r="K121" s="495"/>
      <c r="L121" s="495"/>
      <c r="M121" s="626"/>
    </row>
    <row r="122" spans="2:13">
      <c r="B122" s="708" t="s">
        <v>1131</v>
      </c>
      <c r="C122" s="457">
        <v>829583</v>
      </c>
      <c r="D122" s="457">
        <v>0</v>
      </c>
      <c r="E122" s="457">
        <v>0</v>
      </c>
      <c r="F122" s="457">
        <v>0</v>
      </c>
      <c r="G122" s="457">
        <v>0</v>
      </c>
      <c r="H122" s="457">
        <v>829583</v>
      </c>
      <c r="I122" s="457">
        <v>7869.1689335000001</v>
      </c>
      <c r="J122" s="457">
        <v>141501.97231000001</v>
      </c>
      <c r="K122" s="479">
        <v>0.21406020000000001</v>
      </c>
      <c r="L122" s="479">
        <v>0.22520317904396545</v>
      </c>
      <c r="M122" s="697">
        <v>4.7780708799999996</v>
      </c>
    </row>
    <row r="123" spans="2:13">
      <c r="B123" s="708" t="s">
        <v>677</v>
      </c>
      <c r="C123" s="457">
        <v>2330387</v>
      </c>
      <c r="D123" s="457">
        <v>0</v>
      </c>
      <c r="E123" s="457">
        <v>0</v>
      </c>
      <c r="F123" s="457">
        <v>0</v>
      </c>
      <c r="G123" s="457">
        <v>130500</v>
      </c>
      <c r="H123" s="457">
        <v>2199887</v>
      </c>
      <c r="I123" s="457">
        <v>0</v>
      </c>
      <c r="J123" s="457">
        <v>62696.779499999997</v>
      </c>
      <c r="K123" s="479">
        <v>9.484592E-2</v>
      </c>
      <c r="L123" s="479">
        <v>9.9783160819029007E-2</v>
      </c>
      <c r="M123" s="697">
        <v>10.744941069999999</v>
      </c>
    </row>
    <row r="124" spans="2:13">
      <c r="B124" s="708" t="s">
        <v>1133</v>
      </c>
      <c r="C124" s="457">
        <v>942227</v>
      </c>
      <c r="D124" s="457">
        <v>0</v>
      </c>
      <c r="E124" s="457">
        <v>0</v>
      </c>
      <c r="F124" s="457">
        <v>0</v>
      </c>
      <c r="G124" s="457">
        <v>90000</v>
      </c>
      <c r="H124" s="457">
        <v>852227</v>
      </c>
      <c r="I124" s="457">
        <v>2769.7377499999998</v>
      </c>
      <c r="J124" s="457">
        <v>17896.767</v>
      </c>
      <c r="K124" s="479">
        <v>2.7073730000000001E-2</v>
      </c>
      <c r="L124" s="479">
        <v>2.8483057566006106E-2</v>
      </c>
      <c r="M124" s="697">
        <v>2.9702600000000001</v>
      </c>
    </row>
    <row r="125" spans="2:13">
      <c r="B125" s="708" t="s">
        <v>678</v>
      </c>
      <c r="C125" s="457">
        <v>1939932</v>
      </c>
      <c r="D125" s="457">
        <v>0</v>
      </c>
      <c r="E125" s="457">
        <v>0</v>
      </c>
      <c r="F125" s="457">
        <v>0</v>
      </c>
      <c r="G125" s="457">
        <v>7500</v>
      </c>
      <c r="H125" s="457">
        <v>1932432</v>
      </c>
      <c r="I125" s="457">
        <v>3246.4857599999996</v>
      </c>
      <c r="J125" s="457">
        <v>6299.7283200000002</v>
      </c>
      <c r="K125" s="479">
        <v>9.53005E-3</v>
      </c>
      <c r="L125" s="479">
        <v>1.0026141838286151E-2</v>
      </c>
      <c r="M125" s="697">
        <v>5.2925942199999998</v>
      </c>
    </row>
    <row r="126" spans="2:13">
      <c r="B126" s="708" t="s">
        <v>679</v>
      </c>
      <c r="C126" s="457">
        <v>2416774</v>
      </c>
      <c r="D126" s="457">
        <v>0</v>
      </c>
      <c r="E126" s="457">
        <v>0</v>
      </c>
      <c r="F126" s="457">
        <v>0</v>
      </c>
      <c r="G126" s="457">
        <v>131000</v>
      </c>
      <c r="H126" s="457">
        <v>2285774</v>
      </c>
      <c r="I126" s="457">
        <v>27284.123791700003</v>
      </c>
      <c r="J126" s="457">
        <v>100482.62504000001</v>
      </c>
      <c r="K126" s="479">
        <v>0.15200728999999999</v>
      </c>
      <c r="L126" s="479">
        <v>0.15992007905102229</v>
      </c>
      <c r="M126" s="697">
        <v>9.1405001000000006</v>
      </c>
    </row>
    <row r="127" spans="2:13">
      <c r="B127" s="708" t="s">
        <v>1137</v>
      </c>
      <c r="C127" s="457">
        <v>12076751</v>
      </c>
      <c r="D127" s="457">
        <v>0</v>
      </c>
      <c r="E127" s="457">
        <v>0</v>
      </c>
      <c r="F127" s="457">
        <v>0</v>
      </c>
      <c r="G127" s="457">
        <v>6000</v>
      </c>
      <c r="H127" s="457">
        <v>12070751</v>
      </c>
      <c r="I127" s="457">
        <v>38172.599848399994</v>
      </c>
      <c r="J127" s="457">
        <v>382763.51420999999</v>
      </c>
      <c r="K127" s="479">
        <v>0.57903388</v>
      </c>
      <c r="L127" s="479">
        <v>0.60917568013318968</v>
      </c>
      <c r="M127" s="697">
        <v>8.0471673300000006</v>
      </c>
    </row>
    <row r="128" spans="2:13">
      <c r="B128" s="708" t="s">
        <v>2050</v>
      </c>
      <c r="C128" s="457">
        <v>719955</v>
      </c>
      <c r="D128" s="457">
        <v>0</v>
      </c>
      <c r="E128" s="457">
        <v>0</v>
      </c>
      <c r="F128" s="457">
        <v>0</v>
      </c>
      <c r="G128" s="457">
        <v>0</v>
      </c>
      <c r="H128" s="457">
        <v>719955</v>
      </c>
      <c r="I128" s="457">
        <v>2145.4659999999999</v>
      </c>
      <c r="J128" s="457">
        <v>4859.69625</v>
      </c>
      <c r="K128" s="479">
        <v>7.3516099999999997E-3</v>
      </c>
      <c r="L128" s="479">
        <v>7.7343024045658073E-3</v>
      </c>
      <c r="M128" s="697">
        <v>6.5991603699999999</v>
      </c>
    </row>
    <row r="129" spans="2:13">
      <c r="B129" s="708" t="s">
        <v>682</v>
      </c>
      <c r="C129" s="457">
        <v>1173889</v>
      </c>
      <c r="D129" s="457">
        <v>0</v>
      </c>
      <c r="E129" s="457">
        <v>0</v>
      </c>
      <c r="F129" s="457">
        <v>0</v>
      </c>
      <c r="G129" s="457">
        <v>0</v>
      </c>
      <c r="H129" s="457">
        <v>1173889</v>
      </c>
      <c r="I129" s="457">
        <v>0</v>
      </c>
      <c r="J129" s="457">
        <v>61640.911390000001</v>
      </c>
      <c r="K129" s="479">
        <v>9.3248639999999994E-2</v>
      </c>
      <c r="L129" s="479">
        <v>9.8102725902530413E-2</v>
      </c>
      <c r="M129" s="697">
        <v>9.5685512100000008</v>
      </c>
    </row>
    <row r="130" spans="2:13">
      <c r="B130" s="708" t="s">
        <v>2051</v>
      </c>
      <c r="C130" s="457">
        <v>800716</v>
      </c>
      <c r="D130" s="457">
        <v>0</v>
      </c>
      <c r="E130" s="457">
        <v>0</v>
      </c>
      <c r="F130" s="457">
        <v>0</v>
      </c>
      <c r="G130" s="457">
        <v>27950</v>
      </c>
      <c r="H130" s="457">
        <v>772766</v>
      </c>
      <c r="I130" s="457">
        <v>27597.617844799999</v>
      </c>
      <c r="J130" s="457">
        <v>359336.19</v>
      </c>
      <c r="K130" s="479">
        <v>0.54359367999999997</v>
      </c>
      <c r="L130" s="479">
        <v>0.57189063171685184</v>
      </c>
      <c r="M130" s="697">
        <v>9.8129015899999992</v>
      </c>
    </row>
    <row r="131" spans="2:13">
      <c r="B131" s="708" t="s">
        <v>683</v>
      </c>
      <c r="C131" s="457">
        <v>57409</v>
      </c>
      <c r="D131" s="457">
        <v>0</v>
      </c>
      <c r="E131" s="457">
        <v>0</v>
      </c>
      <c r="F131" s="457">
        <v>0</v>
      </c>
      <c r="G131" s="457">
        <v>0</v>
      </c>
      <c r="H131" s="457">
        <v>57409</v>
      </c>
      <c r="I131" s="457">
        <v>0</v>
      </c>
      <c r="J131" s="457">
        <v>0</v>
      </c>
      <c r="K131" s="479">
        <v>0</v>
      </c>
      <c r="L131" s="479">
        <v>0</v>
      </c>
      <c r="M131" s="697">
        <v>10.101882809999999</v>
      </c>
    </row>
    <row r="132" spans="2:13">
      <c r="B132" s="708" t="s">
        <v>684</v>
      </c>
      <c r="C132" s="457">
        <v>98000</v>
      </c>
      <c r="D132" s="457">
        <v>0</v>
      </c>
      <c r="E132" s="457">
        <v>0</v>
      </c>
      <c r="F132" s="457">
        <v>0</v>
      </c>
      <c r="G132" s="457">
        <v>0</v>
      </c>
      <c r="H132" s="457">
        <v>98000</v>
      </c>
      <c r="I132" s="457">
        <v>107014.04</v>
      </c>
      <c r="J132" s="457">
        <v>977550</v>
      </c>
      <c r="K132" s="479">
        <v>1.47881014</v>
      </c>
      <c r="L132" s="479">
        <v>1.5557901001700065</v>
      </c>
      <c r="M132" s="697">
        <v>0.21609916000000001</v>
      </c>
    </row>
    <row r="133" spans="2:13">
      <c r="B133" s="708" t="s">
        <v>686</v>
      </c>
      <c r="C133" s="457">
        <v>779820</v>
      </c>
      <c r="D133" s="457">
        <v>0</v>
      </c>
      <c r="E133" s="457">
        <v>0</v>
      </c>
      <c r="F133" s="457">
        <v>0</v>
      </c>
      <c r="G133" s="457">
        <v>19000</v>
      </c>
      <c r="H133" s="457">
        <v>760820</v>
      </c>
      <c r="I133" s="457">
        <v>0</v>
      </c>
      <c r="J133" s="457">
        <v>1521.64</v>
      </c>
      <c r="K133" s="479">
        <v>2.30189E-3</v>
      </c>
      <c r="L133" s="479">
        <v>2.4217200634470758E-3</v>
      </c>
      <c r="M133" s="697">
        <v>7.0121659000000003</v>
      </c>
    </row>
    <row r="134" spans="2:13" ht="30">
      <c r="B134" s="708" t="s">
        <v>1146</v>
      </c>
      <c r="C134" s="457">
        <v>58825</v>
      </c>
      <c r="D134" s="457">
        <v>0</v>
      </c>
      <c r="E134" s="457">
        <v>0</v>
      </c>
      <c r="F134" s="457">
        <v>0</v>
      </c>
      <c r="G134" s="457">
        <v>0</v>
      </c>
      <c r="H134" s="457">
        <v>58825</v>
      </c>
      <c r="I134" s="457">
        <v>2439.5977940000002</v>
      </c>
      <c r="J134" s="457">
        <v>5667.2004999999999</v>
      </c>
      <c r="K134" s="479">
        <v>8.5731799999999997E-3</v>
      </c>
      <c r="L134" s="479">
        <v>9.0194613406767033E-3</v>
      </c>
      <c r="M134" s="697">
        <v>1.56866667</v>
      </c>
    </row>
    <row r="135" spans="2:13">
      <c r="B135" s="708" t="s">
        <v>687</v>
      </c>
      <c r="C135" s="457">
        <v>527151</v>
      </c>
      <c r="D135" s="457">
        <v>0</v>
      </c>
      <c r="E135" s="457">
        <v>0</v>
      </c>
      <c r="F135" s="457">
        <v>0</v>
      </c>
      <c r="G135" s="457">
        <v>0</v>
      </c>
      <c r="H135" s="457">
        <v>527151</v>
      </c>
      <c r="I135" s="457">
        <v>6579.2297500000004</v>
      </c>
      <c r="J135" s="457">
        <v>73642.99470000001</v>
      </c>
      <c r="K135" s="479">
        <v>0.11140505000000001</v>
      </c>
      <c r="L135" s="479">
        <v>0.11720427814549872</v>
      </c>
      <c r="M135" s="697">
        <v>9.7790783999999995</v>
      </c>
    </row>
    <row r="136" spans="2:13">
      <c r="B136" s="708" t="s">
        <v>688</v>
      </c>
      <c r="C136" s="457">
        <v>340700</v>
      </c>
      <c r="D136" s="457">
        <v>0</v>
      </c>
      <c r="E136" s="457">
        <v>0</v>
      </c>
      <c r="F136" s="457">
        <v>0</v>
      </c>
      <c r="G136" s="457">
        <v>0</v>
      </c>
      <c r="H136" s="457">
        <v>340700</v>
      </c>
      <c r="I136" s="457">
        <v>0</v>
      </c>
      <c r="J136" s="457">
        <v>766.57500000000005</v>
      </c>
      <c r="K136" s="479">
        <v>1.1596499999999999E-3</v>
      </c>
      <c r="L136" s="479">
        <v>1.2200192276996806E-3</v>
      </c>
      <c r="M136" s="697">
        <v>1.5272547999999999</v>
      </c>
    </row>
    <row r="137" spans="2:13">
      <c r="B137" s="708" t="s">
        <v>1150</v>
      </c>
      <c r="C137" s="457">
        <v>8761</v>
      </c>
      <c r="D137" s="457">
        <v>0</v>
      </c>
      <c r="E137" s="457">
        <v>0</v>
      </c>
      <c r="F137" s="457">
        <v>0</v>
      </c>
      <c r="G137" s="457">
        <v>0</v>
      </c>
      <c r="H137" s="457">
        <v>8761</v>
      </c>
      <c r="I137" s="457">
        <v>0</v>
      </c>
      <c r="J137" s="457">
        <v>0</v>
      </c>
      <c r="K137" s="479">
        <v>0</v>
      </c>
      <c r="L137" s="479">
        <v>0</v>
      </c>
      <c r="M137" s="697">
        <v>0.78111626000000001</v>
      </c>
    </row>
    <row r="138" spans="2:13">
      <c r="B138" s="708" t="s">
        <v>1152</v>
      </c>
      <c r="C138" s="457">
        <v>198</v>
      </c>
      <c r="D138" s="457">
        <v>0</v>
      </c>
      <c r="E138" s="457">
        <v>0</v>
      </c>
      <c r="F138" s="457">
        <v>0</v>
      </c>
      <c r="G138" s="457">
        <v>0</v>
      </c>
      <c r="H138" s="457">
        <v>198</v>
      </c>
      <c r="I138" s="457">
        <v>0</v>
      </c>
      <c r="J138" s="457">
        <v>0</v>
      </c>
      <c r="K138" s="479">
        <v>0</v>
      </c>
      <c r="L138" s="479">
        <v>0</v>
      </c>
      <c r="M138" s="697">
        <v>0.39600000000000002</v>
      </c>
    </row>
    <row r="139" spans="2:13">
      <c r="B139" s="708" t="s">
        <v>689</v>
      </c>
      <c r="C139" s="457">
        <v>1063616</v>
      </c>
      <c r="D139" s="457">
        <v>0</v>
      </c>
      <c r="E139" s="457">
        <v>0</v>
      </c>
      <c r="F139" s="457">
        <v>0</v>
      </c>
      <c r="G139" s="457">
        <v>0</v>
      </c>
      <c r="H139" s="457">
        <v>1063616</v>
      </c>
      <c r="I139" s="457">
        <v>0</v>
      </c>
      <c r="J139" s="457">
        <v>26271.315200000001</v>
      </c>
      <c r="K139" s="479">
        <v>3.9742510000000002E-2</v>
      </c>
      <c r="L139" s="479">
        <v>4.1811316154269161E-2</v>
      </c>
      <c r="M139" s="697">
        <v>8.9035325600000004</v>
      </c>
    </row>
    <row r="140" spans="2:13">
      <c r="B140" s="708" t="s">
        <v>690</v>
      </c>
      <c r="C140" s="457">
        <v>2079410</v>
      </c>
      <c r="D140" s="457">
        <v>0</v>
      </c>
      <c r="E140" s="457">
        <v>0</v>
      </c>
      <c r="F140" s="457">
        <v>0</v>
      </c>
      <c r="G140" s="457">
        <v>289500</v>
      </c>
      <c r="H140" s="457">
        <v>1789910</v>
      </c>
      <c r="I140" s="457">
        <v>0</v>
      </c>
      <c r="J140" s="457">
        <v>51961.087299999999</v>
      </c>
      <c r="K140" s="479">
        <v>7.8605270000000005E-2</v>
      </c>
      <c r="L140" s="479">
        <v>8.2697094998117185E-2</v>
      </c>
      <c r="M140" s="697">
        <v>8.4754342099999995</v>
      </c>
    </row>
    <row r="141" spans="2:13">
      <c r="B141" s="708" t="s">
        <v>691</v>
      </c>
      <c r="C141" s="457">
        <v>801695</v>
      </c>
      <c r="D141" s="457">
        <v>0</v>
      </c>
      <c r="E141" s="457">
        <v>0</v>
      </c>
      <c r="F141" s="457">
        <v>0</v>
      </c>
      <c r="G141" s="457">
        <v>0</v>
      </c>
      <c r="H141" s="457">
        <v>801695</v>
      </c>
      <c r="I141" s="457">
        <v>13393.354310000001</v>
      </c>
      <c r="J141" s="457">
        <v>54397.651343500002</v>
      </c>
      <c r="K141" s="479">
        <v>8.2291240000000002E-2</v>
      </c>
      <c r="L141" s="479">
        <v>8.657493471711622E-2</v>
      </c>
      <c r="M141" s="697">
        <v>6.6745620800000003</v>
      </c>
    </row>
    <row r="142" spans="2:13">
      <c r="B142" s="708" t="s">
        <v>2052</v>
      </c>
      <c r="C142" s="457">
        <v>7194553</v>
      </c>
      <c r="D142" s="457">
        <v>0</v>
      </c>
      <c r="E142" s="457">
        <v>0</v>
      </c>
      <c r="F142" s="457">
        <v>0</v>
      </c>
      <c r="G142" s="457">
        <v>80000</v>
      </c>
      <c r="H142" s="457">
        <v>7114553</v>
      </c>
      <c r="I142" s="457">
        <v>27035.3014</v>
      </c>
      <c r="J142" s="457">
        <v>93983.245129999996</v>
      </c>
      <c r="K142" s="479">
        <v>0.14217521</v>
      </c>
      <c r="L142" s="479">
        <v>0.1495761877705539</v>
      </c>
      <c r="M142" s="697">
        <v>10.233263150000001</v>
      </c>
    </row>
    <row r="143" spans="2:13">
      <c r="B143" s="709"/>
      <c r="C143" s="492">
        <v>36240352</v>
      </c>
      <c r="D143" s="492">
        <v>0</v>
      </c>
      <c r="E143" s="492">
        <v>0</v>
      </c>
      <c r="F143" s="492">
        <v>0</v>
      </c>
      <c r="G143" s="492">
        <v>781450</v>
      </c>
      <c r="H143" s="492">
        <v>35458902</v>
      </c>
      <c r="I143" s="492">
        <v>265546.72318239999</v>
      </c>
      <c r="J143" s="492">
        <v>2423239.8931935001</v>
      </c>
      <c r="K143" s="493">
        <v>3.6658091400000004</v>
      </c>
      <c r="L143" s="493">
        <v>3.8566340710628322</v>
      </c>
      <c r="M143" s="626"/>
    </row>
    <row r="144" spans="2:13">
      <c r="B144" s="710" t="s">
        <v>694</v>
      </c>
      <c r="C144" s="494"/>
      <c r="D144" s="494"/>
      <c r="E144" s="494"/>
      <c r="F144" s="494"/>
      <c r="G144" s="494"/>
      <c r="H144" s="494"/>
      <c r="I144" s="494"/>
      <c r="J144" s="494"/>
      <c r="K144" s="495"/>
      <c r="L144" s="495"/>
      <c r="M144" s="626"/>
    </row>
    <row r="145" spans="2:13">
      <c r="B145" s="708" t="s">
        <v>1158</v>
      </c>
      <c r="C145" s="457">
        <v>1145187</v>
      </c>
      <c r="D145" s="457">
        <v>0</v>
      </c>
      <c r="E145" s="457">
        <v>0</v>
      </c>
      <c r="F145" s="457">
        <v>0</v>
      </c>
      <c r="G145" s="457">
        <v>0</v>
      </c>
      <c r="H145" s="457">
        <v>1145187</v>
      </c>
      <c r="I145" s="457">
        <v>13627.725</v>
      </c>
      <c r="J145" s="457">
        <v>13627.7253</v>
      </c>
      <c r="K145" s="479">
        <v>2.0615640000000001E-2</v>
      </c>
      <c r="L145" s="479">
        <v>2.1688793524194498E-2</v>
      </c>
      <c r="M145" s="697">
        <v>8.5400533900000006</v>
      </c>
    </row>
    <row r="146" spans="2:13">
      <c r="B146" s="708" t="s">
        <v>695</v>
      </c>
      <c r="C146" s="457">
        <v>54184</v>
      </c>
      <c r="D146" s="457">
        <v>0</v>
      </c>
      <c r="E146" s="457">
        <v>0</v>
      </c>
      <c r="F146" s="457">
        <v>0</v>
      </c>
      <c r="G146" s="457">
        <v>0</v>
      </c>
      <c r="H146" s="457">
        <v>54184</v>
      </c>
      <c r="I146" s="457">
        <v>0</v>
      </c>
      <c r="J146" s="457">
        <v>0</v>
      </c>
      <c r="K146" s="479">
        <v>0</v>
      </c>
      <c r="L146" s="479">
        <v>0</v>
      </c>
      <c r="M146" s="697">
        <v>2.4629090900000001</v>
      </c>
    </row>
    <row r="147" spans="2:13">
      <c r="B147" s="708" t="s">
        <v>696</v>
      </c>
      <c r="C147" s="457">
        <v>17740383</v>
      </c>
      <c r="D147" s="457">
        <v>0</v>
      </c>
      <c r="E147" s="457">
        <v>0</v>
      </c>
      <c r="F147" s="457">
        <v>5136734</v>
      </c>
      <c r="G147" s="457">
        <v>12779500</v>
      </c>
      <c r="H147" s="457">
        <v>10097617</v>
      </c>
      <c r="I147" s="457">
        <v>127114.50507320001</v>
      </c>
      <c r="J147" s="457">
        <v>448738.09948000003</v>
      </c>
      <c r="K147" s="479">
        <v>0.67883837000000002</v>
      </c>
      <c r="L147" s="479">
        <v>0.7141755334664085</v>
      </c>
      <c r="M147" s="697">
        <v>3.4238228199999998</v>
      </c>
    </row>
    <row r="148" spans="2:13">
      <c r="B148" s="709"/>
      <c r="C148" s="492">
        <v>18939754</v>
      </c>
      <c r="D148" s="492">
        <v>0</v>
      </c>
      <c r="E148" s="492">
        <v>0</v>
      </c>
      <c r="F148" s="492">
        <v>5136734</v>
      </c>
      <c r="G148" s="492">
        <v>12779500</v>
      </c>
      <c r="H148" s="492">
        <v>11296988</v>
      </c>
      <c r="I148" s="492">
        <v>140742.23007320001</v>
      </c>
      <c r="J148" s="492">
        <v>462365.82478000002</v>
      </c>
      <c r="K148" s="493">
        <v>0.69945401000000007</v>
      </c>
      <c r="L148" s="493">
        <v>0.735864326990603</v>
      </c>
      <c r="M148" s="626"/>
    </row>
    <row r="149" spans="2:13">
      <c r="B149" s="710" t="s">
        <v>697</v>
      </c>
      <c r="C149" s="494"/>
      <c r="D149" s="494"/>
      <c r="E149" s="494"/>
      <c r="F149" s="494"/>
      <c r="G149" s="494"/>
      <c r="H149" s="494"/>
      <c r="I149" s="494"/>
      <c r="J149" s="494"/>
      <c r="K149" s="495"/>
      <c r="L149" s="495"/>
      <c r="M149" s="626"/>
    </row>
    <row r="150" spans="2:13" ht="30">
      <c r="B150" s="708" t="s">
        <v>698</v>
      </c>
      <c r="C150" s="457">
        <v>315909</v>
      </c>
      <c r="D150" s="457">
        <v>0</v>
      </c>
      <c r="E150" s="457">
        <v>0</v>
      </c>
      <c r="F150" s="457">
        <v>0</v>
      </c>
      <c r="G150" s="457">
        <v>0</v>
      </c>
      <c r="H150" s="457">
        <v>315909</v>
      </c>
      <c r="I150" s="457">
        <v>4071.7158599999998</v>
      </c>
      <c r="J150" s="457">
        <v>24519.245444100001</v>
      </c>
      <c r="K150" s="479">
        <v>3.7092020000000003E-2</v>
      </c>
      <c r="L150" s="479">
        <v>3.9022862590731233E-2</v>
      </c>
      <c r="M150" s="697">
        <v>4.2984910100000002</v>
      </c>
    </row>
    <row r="151" spans="2:13">
      <c r="B151" s="709"/>
      <c r="C151" s="492">
        <v>315909</v>
      </c>
      <c r="D151" s="492">
        <v>0</v>
      </c>
      <c r="E151" s="492">
        <v>0</v>
      </c>
      <c r="F151" s="492">
        <v>0</v>
      </c>
      <c r="G151" s="492">
        <v>0</v>
      </c>
      <c r="H151" s="492">
        <v>315909</v>
      </c>
      <c r="I151" s="492">
        <v>4071.7158599999998</v>
      </c>
      <c r="J151" s="492">
        <v>24519.245444100001</v>
      </c>
      <c r="K151" s="493">
        <v>3.7092020000000003E-2</v>
      </c>
      <c r="L151" s="493">
        <v>3.9022862590731233E-2</v>
      </c>
      <c r="M151" s="626"/>
    </row>
    <row r="152" spans="2:13">
      <c r="B152" s="710" t="s">
        <v>699</v>
      </c>
      <c r="C152" s="494"/>
      <c r="D152" s="494"/>
      <c r="E152" s="494"/>
      <c r="F152" s="494"/>
      <c r="G152" s="494"/>
      <c r="H152" s="494"/>
      <c r="I152" s="494"/>
      <c r="J152" s="494"/>
      <c r="K152" s="495"/>
      <c r="L152" s="495"/>
      <c r="M152" s="626"/>
    </row>
    <row r="153" spans="2:13" ht="30">
      <c r="B153" s="708" t="s">
        <v>1164</v>
      </c>
      <c r="C153" s="457">
        <v>328879</v>
      </c>
      <c r="D153" s="457">
        <v>0</v>
      </c>
      <c r="E153" s="457">
        <v>0</v>
      </c>
      <c r="F153" s="457">
        <v>0</v>
      </c>
      <c r="G153" s="457">
        <v>0</v>
      </c>
      <c r="H153" s="457">
        <v>328879</v>
      </c>
      <c r="I153" s="457">
        <v>0</v>
      </c>
      <c r="J153" s="457">
        <v>164.43950000000001</v>
      </c>
      <c r="K153" s="479">
        <v>2.4876E-4</v>
      </c>
      <c r="L153" s="479">
        <v>2.6170870664099619E-4</v>
      </c>
      <c r="M153" s="697">
        <v>8.2219750000000005</v>
      </c>
    </row>
    <row r="154" spans="2:13">
      <c r="B154" s="708" t="s">
        <v>701</v>
      </c>
      <c r="C154" s="457">
        <v>93592</v>
      </c>
      <c r="D154" s="457">
        <v>0</v>
      </c>
      <c r="E154" s="457">
        <v>0</v>
      </c>
      <c r="F154" s="457">
        <v>0</v>
      </c>
      <c r="G154" s="457">
        <v>0</v>
      </c>
      <c r="H154" s="457">
        <v>93592</v>
      </c>
      <c r="I154" s="457">
        <v>0</v>
      </c>
      <c r="J154" s="457">
        <v>832.9688000000001</v>
      </c>
      <c r="K154" s="479">
        <v>1.26009E-3</v>
      </c>
      <c r="L154" s="479">
        <v>1.3256862695417014E-3</v>
      </c>
      <c r="M154" s="697">
        <v>1.2114214699999999</v>
      </c>
    </row>
    <row r="155" spans="2:13">
      <c r="B155" s="708" t="s">
        <v>702</v>
      </c>
      <c r="C155" s="457">
        <v>913009</v>
      </c>
      <c r="D155" s="457">
        <v>0</v>
      </c>
      <c r="E155" s="457">
        <v>0</v>
      </c>
      <c r="F155" s="457">
        <v>0</v>
      </c>
      <c r="G155" s="457">
        <v>0</v>
      </c>
      <c r="H155" s="457">
        <v>913009</v>
      </c>
      <c r="I155" s="457">
        <v>10965.845289999999</v>
      </c>
      <c r="J155" s="457">
        <v>28303.278999999999</v>
      </c>
      <c r="K155" s="479">
        <v>4.2816399999999998E-2</v>
      </c>
      <c r="L155" s="479">
        <v>4.5045226607896928E-2</v>
      </c>
      <c r="M155" s="697">
        <v>6.3366878800000004</v>
      </c>
    </row>
    <row r="156" spans="2:13">
      <c r="B156" s="708" t="s">
        <v>1174</v>
      </c>
      <c r="C156" s="457">
        <v>358753</v>
      </c>
      <c r="D156" s="457">
        <v>0</v>
      </c>
      <c r="E156" s="457">
        <v>0</v>
      </c>
      <c r="F156" s="457">
        <v>0</v>
      </c>
      <c r="G156" s="457">
        <v>0</v>
      </c>
      <c r="H156" s="457">
        <v>358753</v>
      </c>
      <c r="I156" s="457">
        <v>0</v>
      </c>
      <c r="J156" s="457">
        <v>0</v>
      </c>
      <c r="K156" s="479">
        <v>0</v>
      </c>
      <c r="L156" s="479">
        <v>0</v>
      </c>
      <c r="M156" s="697">
        <v>4.8135381700000002</v>
      </c>
    </row>
    <row r="157" spans="2:13">
      <c r="B157" s="708" t="s">
        <v>706</v>
      </c>
      <c r="C157" s="457">
        <v>2290523</v>
      </c>
      <c r="D157" s="457">
        <v>0</v>
      </c>
      <c r="E157" s="457">
        <v>0</v>
      </c>
      <c r="F157" s="457">
        <v>0</v>
      </c>
      <c r="G157" s="457">
        <v>1372000</v>
      </c>
      <c r="H157" s="457">
        <v>918523</v>
      </c>
      <c r="I157" s="457">
        <v>1102.2274402</v>
      </c>
      <c r="J157" s="457">
        <v>1984.0096799999999</v>
      </c>
      <c r="K157" s="479">
        <v>3.0013499999999999E-3</v>
      </c>
      <c r="L157" s="479">
        <v>3.157590526096325E-3</v>
      </c>
      <c r="M157" s="697">
        <v>0.35405414000000002</v>
      </c>
    </row>
    <row r="158" spans="2:13">
      <c r="B158" s="708" t="s">
        <v>709</v>
      </c>
      <c r="C158" s="457">
        <v>1142800</v>
      </c>
      <c r="D158" s="457">
        <v>0</v>
      </c>
      <c r="E158" s="457">
        <v>0</v>
      </c>
      <c r="F158" s="457">
        <v>0</v>
      </c>
      <c r="G158" s="457">
        <v>0</v>
      </c>
      <c r="H158" s="457">
        <v>1142800</v>
      </c>
      <c r="I158" s="457">
        <v>0</v>
      </c>
      <c r="J158" s="457">
        <v>10570.9</v>
      </c>
      <c r="K158" s="479">
        <v>1.599136E-2</v>
      </c>
      <c r="L158" s="479">
        <v>1.6823795785266351E-2</v>
      </c>
      <c r="M158" s="697">
        <v>7.5298148500000002</v>
      </c>
    </row>
    <row r="159" spans="2:13">
      <c r="B159" s="708" t="s">
        <v>1184</v>
      </c>
      <c r="C159" s="457">
        <v>210188</v>
      </c>
      <c r="D159" s="457">
        <v>0</v>
      </c>
      <c r="E159" s="457">
        <v>0</v>
      </c>
      <c r="F159" s="457">
        <v>0</v>
      </c>
      <c r="G159" s="457">
        <v>0</v>
      </c>
      <c r="H159" s="457">
        <v>210188</v>
      </c>
      <c r="I159" s="457">
        <v>0</v>
      </c>
      <c r="J159" s="457">
        <v>0</v>
      </c>
      <c r="K159" s="479">
        <v>0</v>
      </c>
      <c r="L159" s="479">
        <v>0</v>
      </c>
      <c r="M159" s="697">
        <v>2.4628904899999999</v>
      </c>
    </row>
    <row r="160" spans="2:13">
      <c r="B160" s="708" t="s">
        <v>712</v>
      </c>
      <c r="C160" s="457">
        <v>558357</v>
      </c>
      <c r="D160" s="457">
        <v>0</v>
      </c>
      <c r="E160" s="457">
        <v>0</v>
      </c>
      <c r="F160" s="457">
        <v>0</v>
      </c>
      <c r="G160" s="457">
        <v>375000</v>
      </c>
      <c r="H160" s="457">
        <v>183357</v>
      </c>
      <c r="I160" s="457">
        <v>522.56742410000004</v>
      </c>
      <c r="J160" s="457">
        <v>779.26724999999999</v>
      </c>
      <c r="K160" s="479">
        <v>1.1788499999999999E-3</v>
      </c>
      <c r="L160" s="479">
        <v>1.2402191938383771E-3</v>
      </c>
      <c r="M160" s="697">
        <v>4.0804989999999999E-2</v>
      </c>
    </row>
    <row r="161" spans="2:13">
      <c r="B161" s="708" t="s">
        <v>713</v>
      </c>
      <c r="C161" s="457">
        <v>80578</v>
      </c>
      <c r="D161" s="457">
        <v>0</v>
      </c>
      <c r="E161" s="457">
        <v>0</v>
      </c>
      <c r="F161" s="457">
        <v>0</v>
      </c>
      <c r="G161" s="457">
        <v>0</v>
      </c>
      <c r="H161" s="457">
        <v>80578</v>
      </c>
      <c r="I161" s="457">
        <v>392.03325000000001</v>
      </c>
      <c r="J161" s="457">
        <v>3222.8540926000001</v>
      </c>
      <c r="K161" s="479">
        <v>4.87544E-3</v>
      </c>
      <c r="L161" s="479">
        <v>5.1292358360794533E-3</v>
      </c>
      <c r="M161" s="697">
        <v>2.2062866200000002</v>
      </c>
    </row>
    <row r="162" spans="2:13">
      <c r="B162" s="708" t="s">
        <v>715</v>
      </c>
      <c r="C162" s="457">
        <v>1090234</v>
      </c>
      <c r="D162" s="457">
        <v>0</v>
      </c>
      <c r="E162" s="457">
        <v>0</v>
      </c>
      <c r="F162" s="457">
        <v>0</v>
      </c>
      <c r="G162" s="457">
        <v>0</v>
      </c>
      <c r="H162" s="457">
        <v>1090234</v>
      </c>
      <c r="I162" s="457">
        <v>58346.699380000005</v>
      </c>
      <c r="J162" s="457">
        <v>3434237.1</v>
      </c>
      <c r="K162" s="479">
        <v>5.1952172799999996</v>
      </c>
      <c r="L162" s="479">
        <v>5.4656560603719022</v>
      </c>
      <c r="M162" s="697">
        <v>14.42108466</v>
      </c>
    </row>
    <row r="163" spans="2:13">
      <c r="B163" s="708" t="s">
        <v>716</v>
      </c>
      <c r="C163" s="457">
        <v>617961</v>
      </c>
      <c r="D163" s="457">
        <v>0</v>
      </c>
      <c r="E163" s="457">
        <v>0</v>
      </c>
      <c r="F163" s="457">
        <v>0</v>
      </c>
      <c r="G163" s="457">
        <v>15500</v>
      </c>
      <c r="H163" s="457">
        <v>602461</v>
      </c>
      <c r="I163" s="457">
        <v>0</v>
      </c>
      <c r="J163" s="457">
        <v>3940.09494</v>
      </c>
      <c r="K163" s="479">
        <v>5.9604599999999999E-3</v>
      </c>
      <c r="L163" s="479">
        <v>6.270738787153533E-3</v>
      </c>
      <c r="M163" s="697">
        <v>6.14693399</v>
      </c>
    </row>
    <row r="164" spans="2:13">
      <c r="B164" s="708" t="s">
        <v>717</v>
      </c>
      <c r="C164" s="457">
        <v>754008</v>
      </c>
      <c r="D164" s="457">
        <v>0</v>
      </c>
      <c r="E164" s="457">
        <v>0</v>
      </c>
      <c r="F164" s="457">
        <v>0</v>
      </c>
      <c r="G164" s="457">
        <v>0</v>
      </c>
      <c r="H164" s="457">
        <v>754008</v>
      </c>
      <c r="I164" s="457">
        <v>0</v>
      </c>
      <c r="J164" s="457">
        <v>5956.6632</v>
      </c>
      <c r="K164" s="479">
        <v>9.0110699999999995E-3</v>
      </c>
      <c r="L164" s="479">
        <v>9.4801469353045786E-3</v>
      </c>
      <c r="M164" s="697">
        <v>1.8850199999999999</v>
      </c>
    </row>
    <row r="165" spans="2:13">
      <c r="B165" s="708" t="s">
        <v>1735</v>
      </c>
      <c r="C165" s="457">
        <v>1204498</v>
      </c>
      <c r="D165" s="457">
        <v>0</v>
      </c>
      <c r="E165" s="457">
        <v>0</v>
      </c>
      <c r="F165" s="457">
        <v>0</v>
      </c>
      <c r="G165" s="457">
        <v>0</v>
      </c>
      <c r="H165" s="457">
        <v>1204498</v>
      </c>
      <c r="I165" s="457">
        <v>1521.5985900000001</v>
      </c>
      <c r="J165" s="457">
        <v>3155.7847599999996</v>
      </c>
      <c r="K165" s="479">
        <v>4.7739799999999997E-3</v>
      </c>
      <c r="L165" s="479">
        <v>5.0224936707844916E-3</v>
      </c>
      <c r="M165" s="697">
        <v>1.5246810099999999</v>
      </c>
    </row>
    <row r="166" spans="2:13">
      <c r="B166" s="708" t="s">
        <v>1429</v>
      </c>
      <c r="C166" s="457">
        <v>1048579</v>
      </c>
      <c r="D166" s="457">
        <v>0</v>
      </c>
      <c r="E166" s="457">
        <v>0</v>
      </c>
      <c r="F166" s="457">
        <v>0</v>
      </c>
      <c r="G166" s="457">
        <v>0</v>
      </c>
      <c r="H166" s="457">
        <v>1048579</v>
      </c>
      <c r="I166" s="457">
        <v>5505.0394500000002</v>
      </c>
      <c r="J166" s="457">
        <v>42467.449500000002</v>
      </c>
      <c r="K166" s="479">
        <v>6.4243560000000005E-2</v>
      </c>
      <c r="L166" s="479">
        <v>6.7587783245429592E-2</v>
      </c>
      <c r="M166" s="697">
        <v>4.90506479</v>
      </c>
    </row>
    <row r="167" spans="2:13">
      <c r="B167" s="708" t="s">
        <v>718</v>
      </c>
      <c r="C167" s="457">
        <v>852681</v>
      </c>
      <c r="D167" s="457">
        <v>0</v>
      </c>
      <c r="E167" s="457">
        <v>0</v>
      </c>
      <c r="F167" s="457">
        <v>0</v>
      </c>
      <c r="G167" s="457">
        <v>0</v>
      </c>
      <c r="H167" s="457">
        <v>852681</v>
      </c>
      <c r="I167" s="457">
        <v>0</v>
      </c>
      <c r="J167" s="457">
        <v>34320.410250000001</v>
      </c>
      <c r="K167" s="479">
        <v>5.1918949999999998E-2</v>
      </c>
      <c r="L167" s="479">
        <v>5.4621609637075567E-2</v>
      </c>
      <c r="M167" s="697">
        <v>6.86660278</v>
      </c>
    </row>
    <row r="168" spans="2:13">
      <c r="B168" s="708" t="s">
        <v>1196</v>
      </c>
      <c r="C168" s="457">
        <v>1488718</v>
      </c>
      <c r="D168" s="457">
        <v>0</v>
      </c>
      <c r="E168" s="457">
        <v>0</v>
      </c>
      <c r="F168" s="457">
        <v>0</v>
      </c>
      <c r="G168" s="457">
        <v>0</v>
      </c>
      <c r="H168" s="457">
        <v>1488718</v>
      </c>
      <c r="I168" s="457">
        <v>0</v>
      </c>
      <c r="J168" s="457">
        <v>4734.4094400000004</v>
      </c>
      <c r="K168" s="479">
        <v>7.1620800000000004E-3</v>
      </c>
      <c r="L168" s="479">
        <v>7.5349059760661096E-3</v>
      </c>
      <c r="M168" s="697">
        <v>6.2651040499999997</v>
      </c>
    </row>
    <row r="169" spans="2:13">
      <c r="B169" s="708" t="s">
        <v>720</v>
      </c>
      <c r="C169" s="457">
        <v>1870010</v>
      </c>
      <c r="D169" s="457">
        <v>0</v>
      </c>
      <c r="E169" s="457">
        <v>0</v>
      </c>
      <c r="F169" s="457">
        <v>467503</v>
      </c>
      <c r="G169" s="457">
        <v>0</v>
      </c>
      <c r="H169" s="457">
        <v>2337513</v>
      </c>
      <c r="I169" s="457">
        <v>21785.6237</v>
      </c>
      <c r="J169" s="457">
        <v>40298.724119999999</v>
      </c>
      <c r="K169" s="479">
        <v>6.0962780000000001E-2</v>
      </c>
      <c r="L169" s="479">
        <v>6.4136214040589487E-2</v>
      </c>
      <c r="M169" s="697">
        <v>4.7500868699999996</v>
      </c>
    </row>
    <row r="170" spans="2:13">
      <c r="B170" s="708" t="s">
        <v>1203</v>
      </c>
      <c r="C170" s="457">
        <v>336614</v>
      </c>
      <c r="D170" s="457">
        <v>0</v>
      </c>
      <c r="E170" s="457">
        <v>0</v>
      </c>
      <c r="F170" s="457">
        <v>0</v>
      </c>
      <c r="G170" s="457">
        <v>5000</v>
      </c>
      <c r="H170" s="457">
        <v>331614</v>
      </c>
      <c r="I170" s="457">
        <v>596.90519999999992</v>
      </c>
      <c r="J170" s="457">
        <v>14081.656896</v>
      </c>
      <c r="K170" s="479">
        <v>2.1302330000000001E-2</v>
      </c>
      <c r="L170" s="479">
        <v>2.2411234609776998E-2</v>
      </c>
      <c r="M170" s="697">
        <v>10.86404141</v>
      </c>
    </row>
    <row r="171" spans="2:13">
      <c r="B171" s="708" t="s">
        <v>935</v>
      </c>
      <c r="C171" s="457">
        <v>44780</v>
      </c>
      <c r="D171" s="457">
        <v>0</v>
      </c>
      <c r="E171" s="457">
        <v>0</v>
      </c>
      <c r="F171" s="457">
        <v>0</v>
      </c>
      <c r="G171" s="457">
        <v>0</v>
      </c>
      <c r="H171" s="457">
        <v>44780</v>
      </c>
      <c r="I171" s="457">
        <v>34.481000000000002</v>
      </c>
      <c r="J171" s="457">
        <v>147.774</v>
      </c>
      <c r="K171" s="479">
        <v>2.2355000000000001E-4</v>
      </c>
      <c r="L171" s="479">
        <v>2.3518523478341011E-4</v>
      </c>
      <c r="M171" s="697">
        <v>7.4633329999999998E-2</v>
      </c>
    </row>
    <row r="172" spans="2:13">
      <c r="B172" s="708" t="s">
        <v>1204</v>
      </c>
      <c r="C172" s="457">
        <v>266787</v>
      </c>
      <c r="D172" s="457">
        <v>0</v>
      </c>
      <c r="E172" s="457">
        <v>0</v>
      </c>
      <c r="F172" s="457">
        <v>0</v>
      </c>
      <c r="G172" s="457">
        <v>0</v>
      </c>
      <c r="H172" s="457">
        <v>266787</v>
      </c>
      <c r="I172" s="457">
        <v>586.93140000000005</v>
      </c>
      <c r="J172" s="457">
        <v>1640.7400500000001</v>
      </c>
      <c r="K172" s="479">
        <v>2.4820699999999998E-3</v>
      </c>
      <c r="L172" s="479">
        <v>2.6112701414172592E-3</v>
      </c>
      <c r="M172" s="697">
        <v>3.3348374999999999</v>
      </c>
    </row>
    <row r="173" spans="2:13">
      <c r="B173" s="708" t="s">
        <v>721</v>
      </c>
      <c r="C173" s="457">
        <v>618595</v>
      </c>
      <c r="D173" s="457">
        <v>0</v>
      </c>
      <c r="E173" s="457">
        <v>0</v>
      </c>
      <c r="F173" s="457">
        <v>0</v>
      </c>
      <c r="G173" s="457">
        <v>0</v>
      </c>
      <c r="H173" s="457">
        <v>618595</v>
      </c>
      <c r="I173" s="457">
        <v>0</v>
      </c>
      <c r="J173" s="457">
        <v>0</v>
      </c>
      <c r="K173" s="479">
        <v>0</v>
      </c>
      <c r="L173" s="479">
        <v>0</v>
      </c>
      <c r="M173" s="697">
        <v>6.2423811300000001</v>
      </c>
    </row>
    <row r="174" spans="2:13">
      <c r="B174" s="708" t="s">
        <v>722</v>
      </c>
      <c r="C174" s="457">
        <v>275595</v>
      </c>
      <c r="D174" s="457">
        <v>0</v>
      </c>
      <c r="E174" s="457">
        <v>0</v>
      </c>
      <c r="F174" s="457">
        <v>0</v>
      </c>
      <c r="G174" s="457">
        <v>0</v>
      </c>
      <c r="H174" s="457">
        <v>275595</v>
      </c>
      <c r="I174" s="457">
        <v>6003.7842295</v>
      </c>
      <c r="J174" s="457">
        <v>29692.605299999999</v>
      </c>
      <c r="K174" s="479">
        <v>4.4918140000000002E-2</v>
      </c>
      <c r="L174" s="479">
        <v>4.7256366808854242E-2</v>
      </c>
      <c r="M174" s="697">
        <v>0.46665222000000001</v>
      </c>
    </row>
    <row r="175" spans="2:13">
      <c r="B175" s="708" t="s">
        <v>723</v>
      </c>
      <c r="C175" s="457">
        <v>279486</v>
      </c>
      <c r="D175" s="457">
        <v>0</v>
      </c>
      <c r="E175" s="457">
        <v>0</v>
      </c>
      <c r="F175" s="457">
        <v>0</v>
      </c>
      <c r="G175" s="457">
        <v>0</v>
      </c>
      <c r="H175" s="457">
        <v>279486</v>
      </c>
      <c r="I175" s="457">
        <v>279.48559999999998</v>
      </c>
      <c r="J175" s="457">
        <v>2152.0422000000003</v>
      </c>
      <c r="K175" s="479">
        <v>3.2555499999999999E-3</v>
      </c>
      <c r="L175" s="479">
        <v>3.4250175949138988E-3</v>
      </c>
      <c r="M175" s="697">
        <v>4.9183633999999996</v>
      </c>
    </row>
    <row r="176" spans="2:13" ht="30">
      <c r="B176" s="708" t="s">
        <v>2053</v>
      </c>
      <c r="C176" s="457">
        <v>240424</v>
      </c>
      <c r="D176" s="457">
        <v>0</v>
      </c>
      <c r="E176" s="457">
        <v>0</v>
      </c>
      <c r="F176" s="457">
        <v>0</v>
      </c>
      <c r="G176" s="457">
        <v>0</v>
      </c>
      <c r="H176" s="457">
        <v>240424</v>
      </c>
      <c r="I176" s="457">
        <v>480.84800000000001</v>
      </c>
      <c r="J176" s="457">
        <v>1622.8620000000001</v>
      </c>
      <c r="K176" s="479">
        <v>2.45502E-3</v>
      </c>
      <c r="L176" s="479">
        <v>2.5828168723258118E-3</v>
      </c>
      <c r="M176" s="697">
        <v>7.0012242200000001</v>
      </c>
    </row>
    <row r="177" spans="2:13">
      <c r="B177" s="708" t="s">
        <v>724</v>
      </c>
      <c r="C177" s="457">
        <v>340301</v>
      </c>
      <c r="D177" s="457">
        <v>0</v>
      </c>
      <c r="E177" s="457">
        <v>0</v>
      </c>
      <c r="F177" s="457">
        <v>0</v>
      </c>
      <c r="G177" s="457">
        <v>0</v>
      </c>
      <c r="H177" s="457">
        <v>340301</v>
      </c>
      <c r="I177" s="457">
        <v>3846.9830000000002</v>
      </c>
      <c r="J177" s="457">
        <v>42704.247000000003</v>
      </c>
      <c r="K177" s="479">
        <v>6.4601779999999998E-2</v>
      </c>
      <c r="L177" s="479">
        <v>6.7964651135813722E-2</v>
      </c>
      <c r="M177" s="697">
        <v>1.5177308700000001</v>
      </c>
    </row>
    <row r="178" spans="2:13">
      <c r="B178" s="708" t="s">
        <v>725</v>
      </c>
      <c r="C178" s="457">
        <v>706880</v>
      </c>
      <c r="D178" s="457">
        <v>0</v>
      </c>
      <c r="E178" s="457">
        <v>0</v>
      </c>
      <c r="F178" s="457">
        <v>0</v>
      </c>
      <c r="G178" s="457">
        <v>2500</v>
      </c>
      <c r="H178" s="457">
        <v>704380</v>
      </c>
      <c r="I178" s="457">
        <v>7482.3853638000001</v>
      </c>
      <c r="J178" s="457">
        <v>44164.625999999997</v>
      </c>
      <c r="K178" s="479">
        <v>6.6810999999999995E-2</v>
      </c>
      <c r="L178" s="479">
        <v>7.0288873109826469E-2</v>
      </c>
      <c r="M178" s="697">
        <v>6.4326940600000002</v>
      </c>
    </row>
    <row r="179" spans="2:13">
      <c r="B179" s="708" t="s">
        <v>1212</v>
      </c>
      <c r="C179" s="457">
        <v>23118</v>
      </c>
      <c r="D179" s="457">
        <v>0</v>
      </c>
      <c r="E179" s="457">
        <v>0</v>
      </c>
      <c r="F179" s="457">
        <v>0</v>
      </c>
      <c r="G179" s="457">
        <v>0</v>
      </c>
      <c r="H179" s="457">
        <v>23118</v>
      </c>
      <c r="I179" s="457">
        <v>0</v>
      </c>
      <c r="J179" s="457">
        <v>4082.40762</v>
      </c>
      <c r="K179" s="479">
        <v>6.1757499999999998E-3</v>
      </c>
      <c r="L179" s="479">
        <v>6.4972322234715342E-3</v>
      </c>
      <c r="M179" s="697">
        <v>1.1558999999999999</v>
      </c>
    </row>
    <row r="180" spans="2:13">
      <c r="B180" s="708" t="s">
        <v>726</v>
      </c>
      <c r="C180" s="457">
        <v>45300</v>
      </c>
      <c r="D180" s="457">
        <v>0</v>
      </c>
      <c r="E180" s="457">
        <v>0</v>
      </c>
      <c r="F180" s="457">
        <v>0</v>
      </c>
      <c r="G180" s="457">
        <v>0</v>
      </c>
      <c r="H180" s="457">
        <v>45300</v>
      </c>
      <c r="I180" s="457">
        <v>0</v>
      </c>
      <c r="J180" s="457">
        <v>3571.9050000000002</v>
      </c>
      <c r="K180" s="479">
        <v>5.4034799999999996E-3</v>
      </c>
      <c r="L180" s="479">
        <v>5.6847572377348964E-3</v>
      </c>
      <c r="M180" s="697">
        <v>2.2650000000000001</v>
      </c>
    </row>
    <row r="181" spans="2:13">
      <c r="B181" s="708" t="s">
        <v>938</v>
      </c>
      <c r="C181" s="457">
        <v>35925</v>
      </c>
      <c r="D181" s="457">
        <v>0</v>
      </c>
      <c r="E181" s="457">
        <v>0</v>
      </c>
      <c r="F181" s="457">
        <v>0</v>
      </c>
      <c r="G181" s="457">
        <v>0</v>
      </c>
      <c r="H181" s="457">
        <v>35925</v>
      </c>
      <c r="I181" s="457">
        <v>0</v>
      </c>
      <c r="J181" s="457">
        <v>0</v>
      </c>
      <c r="K181" s="479">
        <v>0</v>
      </c>
      <c r="L181" s="479">
        <v>0</v>
      </c>
      <c r="M181" s="697">
        <v>2.8740000000000001</v>
      </c>
    </row>
    <row r="182" spans="2:13">
      <c r="B182" s="708" t="s">
        <v>727</v>
      </c>
      <c r="C182" s="457">
        <v>628671</v>
      </c>
      <c r="D182" s="457">
        <v>0</v>
      </c>
      <c r="E182" s="457">
        <v>0</v>
      </c>
      <c r="F182" s="457">
        <v>0</v>
      </c>
      <c r="G182" s="457">
        <v>0</v>
      </c>
      <c r="H182" s="457">
        <v>628671</v>
      </c>
      <c r="I182" s="457">
        <v>0</v>
      </c>
      <c r="J182" s="457">
        <v>0</v>
      </c>
      <c r="K182" s="479">
        <v>0</v>
      </c>
      <c r="L182" s="479">
        <v>0</v>
      </c>
      <c r="M182" s="697">
        <v>4.4176164699999996</v>
      </c>
    </row>
    <row r="183" spans="2:13">
      <c r="B183" s="708" t="s">
        <v>1216</v>
      </c>
      <c r="C183" s="457">
        <v>1768488</v>
      </c>
      <c r="D183" s="457">
        <v>0</v>
      </c>
      <c r="E183" s="457">
        <v>0</v>
      </c>
      <c r="F183" s="457">
        <v>0</v>
      </c>
      <c r="G183" s="457">
        <v>0</v>
      </c>
      <c r="H183" s="457">
        <v>1768488</v>
      </c>
      <c r="I183" s="457">
        <v>13414.715179999999</v>
      </c>
      <c r="J183" s="457">
        <v>195718.56696</v>
      </c>
      <c r="K183" s="479">
        <v>0.29607753999999997</v>
      </c>
      <c r="L183" s="479">
        <v>0.31148995846333027</v>
      </c>
      <c r="M183" s="697">
        <v>5.8949796499999998</v>
      </c>
    </row>
    <row r="184" spans="2:13">
      <c r="B184" s="708" t="s">
        <v>728</v>
      </c>
      <c r="C184" s="457">
        <v>67755</v>
      </c>
      <c r="D184" s="457">
        <v>0</v>
      </c>
      <c r="E184" s="457">
        <v>0</v>
      </c>
      <c r="F184" s="457">
        <v>0</v>
      </c>
      <c r="G184" s="457">
        <v>0</v>
      </c>
      <c r="H184" s="457">
        <v>67755</v>
      </c>
      <c r="I184" s="457">
        <v>1231.47703</v>
      </c>
      <c r="J184" s="457">
        <v>22571.900699999998</v>
      </c>
      <c r="K184" s="479">
        <v>3.4146139999999998E-2</v>
      </c>
      <c r="L184" s="479">
        <v>3.5923625033072927E-2</v>
      </c>
      <c r="M184" s="697">
        <v>1.0950302999999999</v>
      </c>
    </row>
    <row r="185" spans="2:13">
      <c r="B185" s="708" t="s">
        <v>730</v>
      </c>
      <c r="C185" s="457">
        <v>2472</v>
      </c>
      <c r="D185" s="457">
        <v>0</v>
      </c>
      <c r="E185" s="457">
        <v>0</v>
      </c>
      <c r="F185" s="457">
        <v>0</v>
      </c>
      <c r="G185" s="457">
        <v>0</v>
      </c>
      <c r="H185" s="457">
        <v>2472</v>
      </c>
      <c r="I185" s="457">
        <v>0</v>
      </c>
      <c r="J185" s="457">
        <v>0</v>
      </c>
      <c r="K185" s="479">
        <v>0</v>
      </c>
      <c r="L185" s="479">
        <v>0</v>
      </c>
      <c r="M185" s="697">
        <v>1.5103210000000001E-2</v>
      </c>
    </row>
    <row r="186" spans="2:13">
      <c r="B186" s="708" t="s">
        <v>731</v>
      </c>
      <c r="C186" s="457">
        <v>1519721</v>
      </c>
      <c r="D186" s="457">
        <v>0</v>
      </c>
      <c r="E186" s="457">
        <v>379930</v>
      </c>
      <c r="F186" s="457">
        <v>0</v>
      </c>
      <c r="G186" s="457">
        <v>0</v>
      </c>
      <c r="H186" s="457">
        <v>1899651</v>
      </c>
      <c r="I186" s="457">
        <v>12869.628839999999</v>
      </c>
      <c r="J186" s="457">
        <v>92228.056049999999</v>
      </c>
      <c r="K186" s="479">
        <v>0.13952001</v>
      </c>
      <c r="L186" s="479">
        <v>0.14678276974120452</v>
      </c>
      <c r="M186" s="697">
        <v>0.83127234999999999</v>
      </c>
    </row>
    <row r="187" spans="2:13">
      <c r="B187" s="708" t="s">
        <v>732</v>
      </c>
      <c r="C187" s="457">
        <v>734617</v>
      </c>
      <c r="D187" s="457">
        <v>0</v>
      </c>
      <c r="E187" s="457">
        <v>0</v>
      </c>
      <c r="F187" s="457">
        <v>0</v>
      </c>
      <c r="G187" s="457">
        <v>0</v>
      </c>
      <c r="H187" s="457">
        <v>734617</v>
      </c>
      <c r="I187" s="457">
        <v>5876.9359999999997</v>
      </c>
      <c r="J187" s="457">
        <v>11019.254999999999</v>
      </c>
      <c r="K187" s="479">
        <v>1.666962E-2</v>
      </c>
      <c r="L187" s="479">
        <v>1.7537361608356446E-2</v>
      </c>
      <c r="M187" s="697">
        <v>3.8697047000000002</v>
      </c>
    </row>
    <row r="188" spans="2:13">
      <c r="B188" s="708" t="s">
        <v>733</v>
      </c>
      <c r="C188" s="457">
        <v>1203474</v>
      </c>
      <c r="D188" s="457">
        <v>0</v>
      </c>
      <c r="E188" s="457">
        <v>0</v>
      </c>
      <c r="F188" s="457">
        <v>0</v>
      </c>
      <c r="G188" s="457">
        <v>25000</v>
      </c>
      <c r="H188" s="457">
        <v>1178474</v>
      </c>
      <c r="I188" s="457">
        <v>2356.9477000000002</v>
      </c>
      <c r="J188" s="457">
        <v>2356.9479999999999</v>
      </c>
      <c r="K188" s="479">
        <v>3.56552E-3</v>
      </c>
      <c r="L188" s="479">
        <v>3.7511292159127375E-3</v>
      </c>
      <c r="M188" s="697">
        <v>5.3024701900000002</v>
      </c>
    </row>
    <row r="189" spans="2:13">
      <c r="B189" s="708" t="s">
        <v>734</v>
      </c>
      <c r="C189" s="457">
        <v>518063</v>
      </c>
      <c r="D189" s="457">
        <v>0</v>
      </c>
      <c r="E189" s="457">
        <v>0</v>
      </c>
      <c r="F189" s="457">
        <v>0</v>
      </c>
      <c r="G189" s="457">
        <v>0</v>
      </c>
      <c r="H189" s="457">
        <v>518063</v>
      </c>
      <c r="I189" s="457">
        <v>0</v>
      </c>
      <c r="J189" s="457">
        <v>0</v>
      </c>
      <c r="K189" s="479">
        <v>0</v>
      </c>
      <c r="L189" s="479">
        <v>0</v>
      </c>
      <c r="M189" s="697">
        <v>3.76773091</v>
      </c>
    </row>
    <row r="190" spans="2:13">
      <c r="B190" s="708" t="s">
        <v>735</v>
      </c>
      <c r="C190" s="457">
        <v>257368</v>
      </c>
      <c r="D190" s="457">
        <v>0</v>
      </c>
      <c r="E190" s="457">
        <v>0</v>
      </c>
      <c r="F190" s="457">
        <v>0</v>
      </c>
      <c r="G190" s="457">
        <v>0</v>
      </c>
      <c r="H190" s="457">
        <v>257368</v>
      </c>
      <c r="I190" s="457">
        <v>0</v>
      </c>
      <c r="J190" s="457">
        <v>0</v>
      </c>
      <c r="K190" s="479">
        <v>0</v>
      </c>
      <c r="L190" s="479">
        <v>0</v>
      </c>
      <c r="M190" s="697">
        <v>4.7706680500000003</v>
      </c>
    </row>
    <row r="191" spans="2:13">
      <c r="B191" s="708" t="s">
        <v>736</v>
      </c>
      <c r="C191" s="457">
        <v>1724030</v>
      </c>
      <c r="D191" s="457">
        <v>0</v>
      </c>
      <c r="E191" s="457">
        <v>0</v>
      </c>
      <c r="F191" s="457">
        <v>0</v>
      </c>
      <c r="G191" s="457">
        <v>126500</v>
      </c>
      <c r="H191" s="457">
        <v>1597530</v>
      </c>
      <c r="I191" s="457">
        <v>43197.211200000005</v>
      </c>
      <c r="J191" s="457">
        <v>120278.0337</v>
      </c>
      <c r="K191" s="479">
        <v>0.18195322999999999</v>
      </c>
      <c r="L191" s="479">
        <v>0.19142486225602212</v>
      </c>
      <c r="M191" s="697">
        <v>0.51449082000000002</v>
      </c>
    </row>
    <row r="192" spans="2:13">
      <c r="B192" s="708" t="s">
        <v>1234</v>
      </c>
      <c r="C192" s="457">
        <v>658396</v>
      </c>
      <c r="D192" s="457">
        <v>0</v>
      </c>
      <c r="E192" s="457">
        <v>0</v>
      </c>
      <c r="F192" s="457">
        <v>0</v>
      </c>
      <c r="G192" s="457">
        <v>0</v>
      </c>
      <c r="H192" s="457">
        <v>658396</v>
      </c>
      <c r="I192" s="457">
        <v>921.75440000000003</v>
      </c>
      <c r="J192" s="457">
        <v>8065.3509999999997</v>
      </c>
      <c r="K192" s="479">
        <v>1.220104E-2</v>
      </c>
      <c r="L192" s="479">
        <v>1.2836165147763553E-2</v>
      </c>
      <c r="M192" s="697">
        <v>6.6370564500000002</v>
      </c>
    </row>
    <row r="193" spans="2:13" ht="30">
      <c r="B193" s="708" t="s">
        <v>1236</v>
      </c>
      <c r="C193" s="457">
        <v>525295</v>
      </c>
      <c r="D193" s="457">
        <v>0</v>
      </c>
      <c r="E193" s="457">
        <v>0</v>
      </c>
      <c r="F193" s="457">
        <v>0</v>
      </c>
      <c r="G193" s="457">
        <v>0</v>
      </c>
      <c r="H193" s="457">
        <v>525295</v>
      </c>
      <c r="I193" s="457">
        <v>5508.5060899999999</v>
      </c>
      <c r="J193" s="457">
        <v>351070.40735000005</v>
      </c>
      <c r="K193" s="479">
        <v>0.53108944000000002</v>
      </c>
      <c r="L193" s="479">
        <v>0.5587354756460351</v>
      </c>
      <c r="M193" s="697">
        <v>2.9064054399999999</v>
      </c>
    </row>
    <row r="194" spans="2:13">
      <c r="B194" s="708" t="s">
        <v>737</v>
      </c>
      <c r="C194" s="457">
        <v>443946</v>
      </c>
      <c r="D194" s="457">
        <v>0</v>
      </c>
      <c r="E194" s="457">
        <v>0</v>
      </c>
      <c r="F194" s="457">
        <v>0</v>
      </c>
      <c r="G194" s="457">
        <v>0</v>
      </c>
      <c r="H194" s="457">
        <v>443946</v>
      </c>
      <c r="I194" s="457">
        <v>918.96821999999997</v>
      </c>
      <c r="J194" s="457">
        <v>4039.9086000000002</v>
      </c>
      <c r="K194" s="479">
        <v>6.11146E-3</v>
      </c>
      <c r="L194" s="479">
        <v>6.4295941951528525E-3</v>
      </c>
      <c r="M194" s="697">
        <v>4.5957142900000001</v>
      </c>
    </row>
    <row r="195" spans="2:13">
      <c r="B195" s="708" t="s">
        <v>1242</v>
      </c>
      <c r="C195" s="457">
        <v>354361</v>
      </c>
      <c r="D195" s="457">
        <v>0</v>
      </c>
      <c r="E195" s="457">
        <v>0</v>
      </c>
      <c r="F195" s="457">
        <v>0</v>
      </c>
      <c r="G195" s="457">
        <v>36000</v>
      </c>
      <c r="H195" s="457">
        <v>318361</v>
      </c>
      <c r="I195" s="457">
        <v>0</v>
      </c>
      <c r="J195" s="457">
        <v>1353.0342499999999</v>
      </c>
      <c r="K195" s="479">
        <v>2.0468299999999999E-3</v>
      </c>
      <c r="L195" s="479">
        <v>2.1533806877816475E-3</v>
      </c>
      <c r="M195" s="697">
        <v>2.5264339900000001</v>
      </c>
    </row>
    <row r="196" spans="2:13">
      <c r="B196" s="708" t="s">
        <v>1245</v>
      </c>
      <c r="C196" s="457">
        <v>36944</v>
      </c>
      <c r="D196" s="457">
        <v>0</v>
      </c>
      <c r="E196" s="457">
        <v>0</v>
      </c>
      <c r="F196" s="457">
        <v>0</v>
      </c>
      <c r="G196" s="457">
        <v>0</v>
      </c>
      <c r="H196" s="457">
        <v>36944</v>
      </c>
      <c r="I196" s="457">
        <v>0</v>
      </c>
      <c r="J196" s="457">
        <v>0</v>
      </c>
      <c r="K196" s="479">
        <v>0</v>
      </c>
      <c r="L196" s="479">
        <v>0</v>
      </c>
      <c r="M196" s="697">
        <v>0.43209356999999998</v>
      </c>
    </row>
    <row r="197" spans="2:13">
      <c r="B197" s="708" t="s">
        <v>740</v>
      </c>
      <c r="C197" s="457">
        <v>110562</v>
      </c>
      <c r="D197" s="457">
        <v>0</v>
      </c>
      <c r="E197" s="457">
        <v>0</v>
      </c>
      <c r="F197" s="457">
        <v>0</v>
      </c>
      <c r="G197" s="457">
        <v>0</v>
      </c>
      <c r="H197" s="457">
        <v>110562</v>
      </c>
      <c r="I197" s="457">
        <v>0</v>
      </c>
      <c r="J197" s="457">
        <v>0</v>
      </c>
      <c r="K197" s="479">
        <v>0</v>
      </c>
      <c r="L197" s="479">
        <v>0</v>
      </c>
      <c r="M197" s="697">
        <v>9.3443204899999994</v>
      </c>
    </row>
    <row r="198" spans="2:13">
      <c r="B198" s="708" t="s">
        <v>742</v>
      </c>
      <c r="C198" s="457">
        <v>700498</v>
      </c>
      <c r="D198" s="457">
        <v>0</v>
      </c>
      <c r="E198" s="457">
        <v>0</v>
      </c>
      <c r="F198" s="457">
        <v>0</v>
      </c>
      <c r="G198" s="457">
        <v>0</v>
      </c>
      <c r="H198" s="457">
        <v>700498</v>
      </c>
      <c r="I198" s="457">
        <v>0</v>
      </c>
      <c r="J198" s="457">
        <v>2101.4940000000001</v>
      </c>
      <c r="K198" s="479">
        <v>3.1790799999999999E-3</v>
      </c>
      <c r="L198" s="479">
        <v>3.3445691379128104E-3</v>
      </c>
      <c r="M198" s="697">
        <v>6.5467102800000001</v>
      </c>
    </row>
    <row r="199" spans="2:13">
      <c r="B199" s="708" t="s">
        <v>942</v>
      </c>
      <c r="C199" s="457">
        <v>2859830</v>
      </c>
      <c r="D199" s="457">
        <v>0</v>
      </c>
      <c r="E199" s="457">
        <v>0</v>
      </c>
      <c r="F199" s="457">
        <v>0</v>
      </c>
      <c r="G199" s="457">
        <v>0</v>
      </c>
      <c r="H199" s="457">
        <v>2859830</v>
      </c>
      <c r="I199" s="457">
        <v>3002.8215</v>
      </c>
      <c r="J199" s="457">
        <v>44327.364999999998</v>
      </c>
      <c r="K199" s="479">
        <v>6.7057190000000003E-2</v>
      </c>
      <c r="L199" s="479">
        <v>7.0547875437187296E-2</v>
      </c>
      <c r="M199" s="697">
        <v>5.6173125700000002</v>
      </c>
    </row>
    <row r="200" spans="2:13">
      <c r="B200" s="708" t="s">
        <v>744</v>
      </c>
      <c r="C200" s="457">
        <v>602327</v>
      </c>
      <c r="D200" s="457">
        <v>0</v>
      </c>
      <c r="E200" s="457">
        <v>0</v>
      </c>
      <c r="F200" s="457">
        <v>0</v>
      </c>
      <c r="G200" s="457">
        <v>61500</v>
      </c>
      <c r="H200" s="457">
        <v>540827</v>
      </c>
      <c r="I200" s="457">
        <v>0</v>
      </c>
      <c r="J200" s="457">
        <v>6430.4330300000001</v>
      </c>
      <c r="K200" s="479">
        <v>9.7277800000000001E-3</v>
      </c>
      <c r="L200" s="479">
        <v>1.0234160961465111E-2</v>
      </c>
      <c r="M200" s="697">
        <v>0.41602076999999998</v>
      </c>
    </row>
    <row r="201" spans="2:13">
      <c r="B201" s="708" t="s">
        <v>745</v>
      </c>
      <c r="C201" s="457">
        <v>3161234</v>
      </c>
      <c r="D201" s="457">
        <v>0</v>
      </c>
      <c r="E201" s="457">
        <v>0</v>
      </c>
      <c r="F201" s="457">
        <v>0</v>
      </c>
      <c r="G201" s="457">
        <v>414000</v>
      </c>
      <c r="H201" s="457">
        <v>2747234</v>
      </c>
      <c r="I201" s="457">
        <v>8406.5362660999999</v>
      </c>
      <c r="J201" s="457">
        <v>115795.91309999999</v>
      </c>
      <c r="K201" s="479">
        <v>0.17517279999999999</v>
      </c>
      <c r="L201" s="479">
        <v>0.18429147894340581</v>
      </c>
      <c r="M201" s="697">
        <v>1.11891684</v>
      </c>
    </row>
    <row r="202" spans="2:13" ht="30">
      <c r="B202" s="708" t="s">
        <v>747</v>
      </c>
      <c r="C202" s="457">
        <v>447937</v>
      </c>
      <c r="D202" s="457">
        <v>0</v>
      </c>
      <c r="E202" s="457">
        <v>0</v>
      </c>
      <c r="F202" s="457">
        <v>0</v>
      </c>
      <c r="G202" s="457">
        <v>52500</v>
      </c>
      <c r="H202" s="457">
        <v>395437</v>
      </c>
      <c r="I202" s="457">
        <v>0</v>
      </c>
      <c r="J202" s="457">
        <v>4401.2138099999993</v>
      </c>
      <c r="K202" s="479">
        <v>6.6580299999999997E-3</v>
      </c>
      <c r="L202" s="479">
        <v>7.0046185610245157E-3</v>
      </c>
      <c r="M202" s="697">
        <v>3.26168579</v>
      </c>
    </row>
    <row r="203" spans="2:13">
      <c r="B203" s="708" t="s">
        <v>1255</v>
      </c>
      <c r="C203" s="457">
        <v>1420216</v>
      </c>
      <c r="D203" s="457">
        <v>0</v>
      </c>
      <c r="E203" s="457">
        <v>0</v>
      </c>
      <c r="F203" s="457">
        <v>0</v>
      </c>
      <c r="G203" s="457">
        <v>0</v>
      </c>
      <c r="H203" s="457">
        <v>1420216</v>
      </c>
      <c r="I203" s="457">
        <v>11361.7284</v>
      </c>
      <c r="J203" s="457">
        <v>29512.088480000002</v>
      </c>
      <c r="K203" s="479">
        <v>4.464506E-2</v>
      </c>
      <c r="L203" s="479">
        <v>4.69690707304233E-2</v>
      </c>
      <c r="M203" s="697">
        <v>8.4536666700000005</v>
      </c>
    </row>
    <row r="204" spans="2:13">
      <c r="B204" s="708" t="s">
        <v>749</v>
      </c>
      <c r="C204" s="457">
        <v>2025828</v>
      </c>
      <c r="D204" s="457">
        <v>0</v>
      </c>
      <c r="E204" s="457">
        <v>0</v>
      </c>
      <c r="F204" s="457">
        <v>0</v>
      </c>
      <c r="G204" s="457">
        <v>0</v>
      </c>
      <c r="H204" s="457">
        <v>2025828</v>
      </c>
      <c r="I204" s="457">
        <v>37287.846740000001</v>
      </c>
      <c r="J204" s="457">
        <v>267368.77944000001</v>
      </c>
      <c r="K204" s="479">
        <v>0.40446797000000001</v>
      </c>
      <c r="L204" s="479">
        <v>0.4255226844123472</v>
      </c>
      <c r="M204" s="697">
        <v>3.3763800000000002</v>
      </c>
    </row>
    <row r="205" spans="2:13">
      <c r="B205" s="708" t="s">
        <v>750</v>
      </c>
      <c r="C205" s="457">
        <v>259</v>
      </c>
      <c r="D205" s="457">
        <v>0</v>
      </c>
      <c r="E205" s="457">
        <v>0</v>
      </c>
      <c r="F205" s="457">
        <v>0</v>
      </c>
      <c r="G205" s="457">
        <v>0</v>
      </c>
      <c r="H205" s="457">
        <v>259</v>
      </c>
      <c r="I205" s="457">
        <v>0</v>
      </c>
      <c r="J205" s="457">
        <v>0</v>
      </c>
      <c r="K205" s="479">
        <v>0</v>
      </c>
      <c r="L205" s="479">
        <v>0</v>
      </c>
      <c r="M205" s="697">
        <v>2.8152199999999998E-3</v>
      </c>
    </row>
    <row r="206" spans="2:13">
      <c r="B206" s="708" t="s">
        <v>752</v>
      </c>
      <c r="C206" s="457">
        <v>736078</v>
      </c>
      <c r="D206" s="457">
        <v>0</v>
      </c>
      <c r="E206" s="457">
        <v>0</v>
      </c>
      <c r="F206" s="457">
        <v>0</v>
      </c>
      <c r="G206" s="457">
        <v>50500</v>
      </c>
      <c r="H206" s="457">
        <v>685578</v>
      </c>
      <c r="I206" s="457">
        <v>205.67339999999999</v>
      </c>
      <c r="J206" s="457">
        <v>1576.8293999999999</v>
      </c>
      <c r="K206" s="479">
        <v>2.3853799999999999E-3</v>
      </c>
      <c r="L206" s="479">
        <v>2.5095550817625812E-3</v>
      </c>
      <c r="M206" s="697">
        <v>3.1014331500000001</v>
      </c>
    </row>
    <row r="207" spans="2:13">
      <c r="B207" s="708" t="s">
        <v>754</v>
      </c>
      <c r="C207" s="457">
        <v>115477</v>
      </c>
      <c r="D207" s="457">
        <v>0</v>
      </c>
      <c r="E207" s="457">
        <v>0</v>
      </c>
      <c r="F207" s="457">
        <v>0</v>
      </c>
      <c r="G207" s="457">
        <v>0</v>
      </c>
      <c r="H207" s="457">
        <v>115477</v>
      </c>
      <c r="I207" s="457">
        <v>635.12350000000004</v>
      </c>
      <c r="J207" s="457">
        <v>2540.4940000000001</v>
      </c>
      <c r="K207" s="479">
        <v>3.8431899999999998E-3</v>
      </c>
      <c r="L207" s="479">
        <v>4.0432462940425563E-3</v>
      </c>
      <c r="M207" s="697">
        <v>5.3471476200000003</v>
      </c>
    </row>
    <row r="208" spans="2:13" ht="30">
      <c r="B208" s="708" t="s">
        <v>756</v>
      </c>
      <c r="C208" s="457">
        <v>1328277</v>
      </c>
      <c r="D208" s="457">
        <v>0</v>
      </c>
      <c r="E208" s="457">
        <v>0</v>
      </c>
      <c r="F208" s="457">
        <v>0</v>
      </c>
      <c r="G208" s="457">
        <v>678500</v>
      </c>
      <c r="H208" s="457">
        <v>649777</v>
      </c>
      <c r="I208" s="457">
        <v>311.89284480000003</v>
      </c>
      <c r="J208" s="457">
        <v>2209.2417999999998</v>
      </c>
      <c r="K208" s="479">
        <v>3.3420799999999999E-3</v>
      </c>
      <c r="L208" s="479">
        <v>3.5160518861661965E-3</v>
      </c>
      <c r="M208" s="697">
        <v>3.4399392199999999</v>
      </c>
    </row>
    <row r="209" spans="2:13">
      <c r="B209" s="708" t="s">
        <v>1271</v>
      </c>
      <c r="C209" s="457">
        <v>7091557</v>
      </c>
      <c r="D209" s="457">
        <v>0</v>
      </c>
      <c r="E209" s="457">
        <v>0</v>
      </c>
      <c r="F209" s="457">
        <v>0</v>
      </c>
      <c r="G209" s="457">
        <v>50000</v>
      </c>
      <c r="H209" s="457">
        <v>7041557</v>
      </c>
      <c r="I209" s="457">
        <v>74435.650218199997</v>
      </c>
      <c r="J209" s="457">
        <v>267227.08815000003</v>
      </c>
      <c r="K209" s="479">
        <v>0.40425361999999998</v>
      </c>
      <c r="L209" s="479">
        <v>0.42529717993046667</v>
      </c>
      <c r="M209" s="697">
        <v>3.5175318199999999</v>
      </c>
    </row>
    <row r="210" spans="2:13">
      <c r="B210" s="708" t="s">
        <v>757</v>
      </c>
      <c r="C210" s="457">
        <v>6815099</v>
      </c>
      <c r="D210" s="457">
        <v>215800</v>
      </c>
      <c r="E210" s="457">
        <v>0</v>
      </c>
      <c r="F210" s="457">
        <v>0</v>
      </c>
      <c r="G210" s="457">
        <v>900500</v>
      </c>
      <c r="H210" s="457">
        <v>6130399</v>
      </c>
      <c r="I210" s="457">
        <v>254541.40496389999</v>
      </c>
      <c r="J210" s="457">
        <v>626404.16982000007</v>
      </c>
      <c r="K210" s="479">
        <v>0.94760661000000002</v>
      </c>
      <c r="L210" s="479">
        <v>0.9969345876028517</v>
      </c>
      <c r="M210" s="697">
        <v>1.7435729499999999</v>
      </c>
    </row>
    <row r="211" spans="2:13">
      <c r="B211" s="708" t="s">
        <v>1276</v>
      </c>
      <c r="C211" s="608">
        <v>358359</v>
      </c>
      <c r="D211" s="608">
        <v>0</v>
      </c>
      <c r="E211" s="608">
        <v>0</v>
      </c>
      <c r="F211" s="608">
        <v>0</v>
      </c>
      <c r="G211" s="608">
        <v>0</v>
      </c>
      <c r="H211" s="608">
        <v>358359</v>
      </c>
      <c r="I211" s="608">
        <v>0</v>
      </c>
      <c r="J211" s="608">
        <v>3350.6566499999999</v>
      </c>
      <c r="K211" s="698">
        <v>5.0687800000000002E-3</v>
      </c>
      <c r="L211" s="698">
        <v>5.332636126171345E-3</v>
      </c>
      <c r="M211" s="699">
        <v>3.3169103999999998</v>
      </c>
    </row>
    <row r="212" spans="2:13">
      <c r="B212" s="708" t="s">
        <v>1278</v>
      </c>
      <c r="C212" s="457">
        <v>1951186</v>
      </c>
      <c r="D212" s="457">
        <v>0</v>
      </c>
      <c r="E212" s="457">
        <v>0</v>
      </c>
      <c r="F212" s="457">
        <v>0</v>
      </c>
      <c r="G212" s="457">
        <v>38000</v>
      </c>
      <c r="H212" s="457">
        <v>1913186</v>
      </c>
      <c r="I212" s="457">
        <v>7652.7442000000001</v>
      </c>
      <c r="J212" s="457">
        <v>7652.7439999999997</v>
      </c>
      <c r="K212" s="479">
        <v>1.157686E-2</v>
      </c>
      <c r="L212" s="479">
        <v>1.2179492971546638E-2</v>
      </c>
      <c r="M212" s="697">
        <v>11.02554705</v>
      </c>
    </row>
    <row r="213" spans="2:13">
      <c r="B213" s="708" t="s">
        <v>759</v>
      </c>
      <c r="C213" s="457">
        <v>807307</v>
      </c>
      <c r="D213" s="457">
        <v>0</v>
      </c>
      <c r="E213" s="457">
        <v>0</v>
      </c>
      <c r="F213" s="457">
        <v>0</v>
      </c>
      <c r="G213" s="457">
        <v>0</v>
      </c>
      <c r="H213" s="457">
        <v>807307</v>
      </c>
      <c r="I213" s="457">
        <v>8803.2371600000006</v>
      </c>
      <c r="J213" s="457">
        <v>70453.681890000007</v>
      </c>
      <c r="K213" s="479">
        <v>0.10658035</v>
      </c>
      <c r="L213" s="479">
        <v>0.11212842392203866</v>
      </c>
      <c r="M213" s="697">
        <v>13.09925361</v>
      </c>
    </row>
    <row r="214" spans="2:13" ht="30">
      <c r="B214" s="708" t="s">
        <v>761</v>
      </c>
      <c r="C214" s="457">
        <v>465638</v>
      </c>
      <c r="D214" s="457">
        <v>0</v>
      </c>
      <c r="E214" s="457">
        <v>0</v>
      </c>
      <c r="F214" s="457">
        <v>0</v>
      </c>
      <c r="G214" s="457">
        <v>0</v>
      </c>
      <c r="H214" s="457">
        <v>465638</v>
      </c>
      <c r="I214" s="457">
        <v>3823.5726199999999</v>
      </c>
      <c r="J214" s="457">
        <v>32641.2238</v>
      </c>
      <c r="K214" s="479">
        <v>4.9378730000000003E-2</v>
      </c>
      <c r="L214" s="479">
        <v>5.1949151291978517E-2</v>
      </c>
      <c r="M214" s="697">
        <v>4.5242712799999998</v>
      </c>
    </row>
    <row r="215" spans="2:13">
      <c r="B215" s="708" t="s">
        <v>762</v>
      </c>
      <c r="C215" s="457">
        <v>592645</v>
      </c>
      <c r="D215" s="457">
        <v>0</v>
      </c>
      <c r="E215" s="457">
        <v>0</v>
      </c>
      <c r="F215" s="457">
        <v>0</v>
      </c>
      <c r="G215" s="457">
        <v>0</v>
      </c>
      <c r="H215" s="457">
        <v>592645</v>
      </c>
      <c r="I215" s="457">
        <v>2074.2578899999999</v>
      </c>
      <c r="J215" s="457">
        <v>17174.8521</v>
      </c>
      <c r="K215" s="479">
        <v>2.5981629999999999E-2</v>
      </c>
      <c r="L215" s="479">
        <v>2.7334115768056926E-2</v>
      </c>
      <c r="M215" s="697">
        <v>1.9234913600000001</v>
      </c>
    </row>
    <row r="216" spans="2:13">
      <c r="B216" s="708" t="s">
        <v>763</v>
      </c>
      <c r="C216" s="457">
        <v>482164</v>
      </c>
      <c r="D216" s="457">
        <v>0</v>
      </c>
      <c r="E216" s="457">
        <v>0</v>
      </c>
      <c r="F216" s="457">
        <v>0</v>
      </c>
      <c r="G216" s="457">
        <v>0</v>
      </c>
      <c r="H216" s="457">
        <v>482164</v>
      </c>
      <c r="I216" s="457">
        <v>0</v>
      </c>
      <c r="J216" s="457">
        <v>1861.1530400000001</v>
      </c>
      <c r="K216" s="479">
        <v>2.8154999999999999E-3</v>
      </c>
      <c r="L216" s="479">
        <v>2.9620617610693185E-3</v>
      </c>
      <c r="M216" s="697">
        <v>0.92343107999999996</v>
      </c>
    </row>
    <row r="217" spans="2:13">
      <c r="B217" s="708" t="s">
        <v>764</v>
      </c>
      <c r="C217" s="457">
        <v>1260500</v>
      </c>
      <c r="D217" s="457">
        <v>0</v>
      </c>
      <c r="E217" s="457">
        <v>0</v>
      </c>
      <c r="F217" s="457">
        <v>0</v>
      </c>
      <c r="G217" s="457">
        <v>303500</v>
      </c>
      <c r="H217" s="457">
        <v>957000</v>
      </c>
      <c r="I217" s="457">
        <v>10718.3997975</v>
      </c>
      <c r="J217" s="457">
        <v>10718.4</v>
      </c>
      <c r="K217" s="479">
        <v>1.6214490000000002E-2</v>
      </c>
      <c r="L217" s="479">
        <v>1.7058544943647076E-2</v>
      </c>
      <c r="M217" s="697">
        <v>2.8090464800000001</v>
      </c>
    </row>
    <row r="218" spans="2:13">
      <c r="B218" s="708" t="s">
        <v>765</v>
      </c>
      <c r="C218" s="457">
        <v>985</v>
      </c>
      <c r="D218" s="457">
        <v>0</v>
      </c>
      <c r="E218" s="457">
        <v>0</v>
      </c>
      <c r="F218" s="457">
        <v>0</v>
      </c>
      <c r="G218" s="457">
        <v>0</v>
      </c>
      <c r="H218" s="457">
        <v>985</v>
      </c>
      <c r="I218" s="457">
        <v>0</v>
      </c>
      <c r="J218" s="457">
        <v>0</v>
      </c>
      <c r="K218" s="479">
        <v>0</v>
      </c>
      <c r="L218" s="479">
        <v>0</v>
      </c>
      <c r="M218" s="697">
        <v>3.2833330000000001E-2</v>
      </c>
    </row>
    <row r="219" spans="2:13">
      <c r="B219" s="708" t="s">
        <v>766</v>
      </c>
      <c r="C219" s="457">
        <v>1965871</v>
      </c>
      <c r="D219" s="457">
        <v>0</v>
      </c>
      <c r="E219" s="457">
        <v>0</v>
      </c>
      <c r="F219" s="457">
        <v>0</v>
      </c>
      <c r="G219" s="457">
        <v>10000</v>
      </c>
      <c r="H219" s="457">
        <v>1955871</v>
      </c>
      <c r="I219" s="457">
        <v>4831.00137</v>
      </c>
      <c r="J219" s="457">
        <v>42051.226499999997</v>
      </c>
      <c r="K219" s="479">
        <v>6.3613909999999996E-2</v>
      </c>
      <c r="L219" s="479">
        <v>6.6925356133912969E-2</v>
      </c>
      <c r="M219" s="697">
        <v>7.4049839300000002</v>
      </c>
    </row>
    <row r="220" spans="2:13">
      <c r="B220" s="708" t="s">
        <v>768</v>
      </c>
      <c r="C220" s="457">
        <v>316932</v>
      </c>
      <c r="D220" s="457">
        <v>0</v>
      </c>
      <c r="E220" s="457">
        <v>0</v>
      </c>
      <c r="F220" s="457">
        <v>0</v>
      </c>
      <c r="G220" s="457">
        <v>0</v>
      </c>
      <c r="H220" s="457">
        <v>316932</v>
      </c>
      <c r="I220" s="457">
        <v>0</v>
      </c>
      <c r="J220" s="457">
        <v>4437.0479999999998</v>
      </c>
      <c r="K220" s="479">
        <v>6.7122400000000004E-3</v>
      </c>
      <c r="L220" s="479">
        <v>7.0616493809821769E-3</v>
      </c>
      <c r="M220" s="697">
        <v>1.49019645</v>
      </c>
    </row>
    <row r="221" spans="2:13">
      <c r="B221" s="708" t="s">
        <v>769</v>
      </c>
      <c r="C221" s="457">
        <v>104645</v>
      </c>
      <c r="D221" s="457">
        <v>0</v>
      </c>
      <c r="E221" s="457">
        <v>0</v>
      </c>
      <c r="F221" s="457">
        <v>0</v>
      </c>
      <c r="G221" s="457">
        <v>0</v>
      </c>
      <c r="H221" s="457">
        <v>104645</v>
      </c>
      <c r="I221" s="457">
        <v>956.18083000000001</v>
      </c>
      <c r="J221" s="457">
        <v>14911.9125</v>
      </c>
      <c r="K221" s="479">
        <v>2.255832E-2</v>
      </c>
      <c r="L221" s="479">
        <v>2.3732602774386345E-2</v>
      </c>
      <c r="M221" s="697">
        <v>3.1306468000000001</v>
      </c>
    </row>
    <row r="222" spans="2:13">
      <c r="B222" s="708" t="s">
        <v>770</v>
      </c>
      <c r="C222" s="457">
        <v>348279</v>
      </c>
      <c r="D222" s="457">
        <v>0</v>
      </c>
      <c r="E222" s="457">
        <v>0</v>
      </c>
      <c r="F222" s="457">
        <v>0</v>
      </c>
      <c r="G222" s="457">
        <v>0</v>
      </c>
      <c r="H222" s="457">
        <v>348279</v>
      </c>
      <c r="I222" s="457">
        <v>0</v>
      </c>
      <c r="J222" s="457">
        <v>5394.8417099999997</v>
      </c>
      <c r="K222" s="479">
        <v>8.1611600000000006E-3</v>
      </c>
      <c r="L222" s="479">
        <v>8.585996956065909E-3</v>
      </c>
      <c r="M222" s="697">
        <v>3.9689914499999999</v>
      </c>
    </row>
    <row r="223" spans="2:13">
      <c r="B223" s="708" t="s">
        <v>1295</v>
      </c>
      <c r="C223" s="457">
        <v>328899</v>
      </c>
      <c r="D223" s="457">
        <v>0</v>
      </c>
      <c r="E223" s="457">
        <v>0</v>
      </c>
      <c r="F223" s="457">
        <v>0</v>
      </c>
      <c r="G223" s="457">
        <v>0</v>
      </c>
      <c r="H223" s="457">
        <v>328899</v>
      </c>
      <c r="I223" s="457">
        <v>0</v>
      </c>
      <c r="J223" s="457">
        <v>1558.98126</v>
      </c>
      <c r="K223" s="479">
        <v>2.3583800000000002E-3</v>
      </c>
      <c r="L223" s="479">
        <v>2.4811494150258945E-3</v>
      </c>
      <c r="M223" s="697">
        <v>7.3628609799999998</v>
      </c>
    </row>
    <row r="224" spans="2:13">
      <c r="B224" s="708" t="s">
        <v>771</v>
      </c>
      <c r="C224" s="457">
        <v>423001</v>
      </c>
      <c r="D224" s="457">
        <v>0</v>
      </c>
      <c r="E224" s="457">
        <v>0</v>
      </c>
      <c r="F224" s="457">
        <v>0</v>
      </c>
      <c r="G224" s="457">
        <v>0</v>
      </c>
      <c r="H224" s="457">
        <v>423001</v>
      </c>
      <c r="I224" s="457">
        <v>3925.4544999999998</v>
      </c>
      <c r="J224" s="457">
        <v>27918.065999999999</v>
      </c>
      <c r="K224" s="479">
        <v>4.2233659999999999E-2</v>
      </c>
      <c r="L224" s="479">
        <v>4.4432152522830393E-2</v>
      </c>
      <c r="M224" s="697">
        <v>4.92222209</v>
      </c>
    </row>
    <row r="225" spans="2:13">
      <c r="B225" s="708" t="s">
        <v>772</v>
      </c>
      <c r="C225" s="457">
        <v>224435</v>
      </c>
      <c r="D225" s="457">
        <v>0</v>
      </c>
      <c r="E225" s="457">
        <v>0</v>
      </c>
      <c r="F225" s="457">
        <v>0</v>
      </c>
      <c r="G225" s="457">
        <v>0</v>
      </c>
      <c r="H225" s="457">
        <v>224435</v>
      </c>
      <c r="I225" s="457">
        <v>16945.09</v>
      </c>
      <c r="J225" s="457">
        <v>121531.55250000001</v>
      </c>
      <c r="K225" s="479">
        <v>0.18384950999999999</v>
      </c>
      <c r="L225" s="479">
        <v>0.19341986214289952</v>
      </c>
      <c r="M225" s="697">
        <v>1.1399873</v>
      </c>
    </row>
    <row r="226" spans="2:13">
      <c r="B226" s="708" t="s">
        <v>774</v>
      </c>
      <c r="C226" s="457">
        <v>352976</v>
      </c>
      <c r="D226" s="457">
        <v>0</v>
      </c>
      <c r="E226" s="457">
        <v>0</v>
      </c>
      <c r="F226" s="457">
        <v>0</v>
      </c>
      <c r="G226" s="457">
        <v>0</v>
      </c>
      <c r="H226" s="457">
        <v>352976</v>
      </c>
      <c r="I226" s="457">
        <v>24355.344000000001</v>
      </c>
      <c r="J226" s="457">
        <v>168016.576</v>
      </c>
      <c r="K226" s="479">
        <v>0.25417075</v>
      </c>
      <c r="L226" s="479">
        <v>0.26740169362719196</v>
      </c>
      <c r="M226" s="697">
        <v>1.7575772700000001</v>
      </c>
    </row>
    <row r="227" spans="2:13">
      <c r="B227" s="708" t="s">
        <v>2054</v>
      </c>
      <c r="C227" s="457">
        <v>588202</v>
      </c>
      <c r="D227" s="457">
        <v>0</v>
      </c>
      <c r="E227" s="457">
        <v>0</v>
      </c>
      <c r="F227" s="457">
        <v>0</v>
      </c>
      <c r="G227" s="457">
        <v>0</v>
      </c>
      <c r="H227" s="457">
        <v>588202</v>
      </c>
      <c r="I227" s="457">
        <v>0</v>
      </c>
      <c r="J227" s="457">
        <v>6381.9917000000005</v>
      </c>
      <c r="K227" s="479">
        <v>9.6544999999999999E-3</v>
      </c>
      <c r="L227" s="479">
        <v>1.0157065629611939E-2</v>
      </c>
      <c r="M227" s="697">
        <v>1.8852628199999999</v>
      </c>
    </row>
    <row r="228" spans="2:13">
      <c r="B228" s="708" t="s">
        <v>776</v>
      </c>
      <c r="C228" s="457">
        <v>1423435</v>
      </c>
      <c r="D228" s="457">
        <v>0</v>
      </c>
      <c r="E228" s="457">
        <v>0</v>
      </c>
      <c r="F228" s="457">
        <v>0</v>
      </c>
      <c r="G228" s="457">
        <v>0</v>
      </c>
      <c r="H228" s="457">
        <v>1423435</v>
      </c>
      <c r="I228" s="457">
        <v>0</v>
      </c>
      <c r="J228" s="457">
        <v>11600.99525</v>
      </c>
      <c r="K228" s="479">
        <v>1.7549660000000002E-2</v>
      </c>
      <c r="L228" s="479">
        <v>1.8463212686889951E-2</v>
      </c>
      <c r="M228" s="697">
        <v>4.7701275000000001</v>
      </c>
    </row>
    <row r="229" spans="2:13">
      <c r="B229" s="708" t="s">
        <v>777</v>
      </c>
      <c r="C229" s="457">
        <v>258610</v>
      </c>
      <c r="D229" s="457">
        <v>0</v>
      </c>
      <c r="E229" s="457">
        <v>0</v>
      </c>
      <c r="F229" s="457">
        <v>0</v>
      </c>
      <c r="G229" s="457">
        <v>0</v>
      </c>
      <c r="H229" s="457">
        <v>258610</v>
      </c>
      <c r="I229" s="457">
        <v>0</v>
      </c>
      <c r="J229" s="457">
        <v>0</v>
      </c>
      <c r="K229" s="479">
        <v>0</v>
      </c>
      <c r="L229" s="479">
        <v>0</v>
      </c>
      <c r="M229" s="697">
        <v>2.1604845400000001</v>
      </c>
    </row>
    <row r="230" spans="2:13">
      <c r="B230" s="708" t="s">
        <v>778</v>
      </c>
      <c r="C230" s="457">
        <v>162908</v>
      </c>
      <c r="D230" s="457">
        <v>0</v>
      </c>
      <c r="E230" s="457">
        <v>0</v>
      </c>
      <c r="F230" s="457">
        <v>0</v>
      </c>
      <c r="G230" s="457">
        <v>0</v>
      </c>
      <c r="H230" s="457">
        <v>162908</v>
      </c>
      <c r="I230" s="457">
        <v>0</v>
      </c>
      <c r="J230" s="457">
        <v>2461.5398799999998</v>
      </c>
      <c r="K230" s="479">
        <v>3.7237500000000001E-3</v>
      </c>
      <c r="L230" s="479">
        <v>3.9175892552582121E-3</v>
      </c>
      <c r="M230" s="697">
        <v>3.6615121799999999</v>
      </c>
    </row>
    <row r="231" spans="2:13">
      <c r="B231" s="708" t="s">
        <v>1302</v>
      </c>
      <c r="C231" s="457">
        <v>1349180</v>
      </c>
      <c r="D231" s="457">
        <v>0</v>
      </c>
      <c r="E231" s="457">
        <v>0</v>
      </c>
      <c r="F231" s="457">
        <v>0</v>
      </c>
      <c r="G231" s="457">
        <v>0</v>
      </c>
      <c r="H231" s="457">
        <v>1349180</v>
      </c>
      <c r="I231" s="457">
        <v>0</v>
      </c>
      <c r="J231" s="457">
        <v>0</v>
      </c>
      <c r="K231" s="479">
        <v>0</v>
      </c>
      <c r="L231" s="479">
        <v>0</v>
      </c>
      <c r="M231" s="697">
        <v>8.5636123600000005</v>
      </c>
    </row>
    <row r="232" spans="2:13">
      <c r="B232" s="708" t="s">
        <v>779</v>
      </c>
      <c r="C232" s="457">
        <v>94207</v>
      </c>
      <c r="D232" s="457">
        <v>0</v>
      </c>
      <c r="E232" s="457">
        <v>0</v>
      </c>
      <c r="F232" s="457">
        <v>0</v>
      </c>
      <c r="G232" s="457">
        <v>0</v>
      </c>
      <c r="H232" s="457">
        <v>94207</v>
      </c>
      <c r="I232" s="457">
        <v>0</v>
      </c>
      <c r="J232" s="457">
        <v>3570.4452999999999</v>
      </c>
      <c r="K232" s="479">
        <v>5.4012699999999997E-3</v>
      </c>
      <c r="L232" s="479">
        <v>5.6824340964027713E-3</v>
      </c>
      <c r="M232" s="697">
        <v>3.14023333</v>
      </c>
    </row>
    <row r="233" spans="2:13">
      <c r="B233" s="708" t="s">
        <v>780</v>
      </c>
      <c r="C233" s="457">
        <v>475726</v>
      </c>
      <c r="D233" s="457">
        <v>0</v>
      </c>
      <c r="E233" s="457">
        <v>0</v>
      </c>
      <c r="F233" s="457">
        <v>0</v>
      </c>
      <c r="G233" s="457">
        <v>0</v>
      </c>
      <c r="H233" s="457">
        <v>475726</v>
      </c>
      <c r="I233" s="457">
        <v>4370.4482099999996</v>
      </c>
      <c r="J233" s="457">
        <v>33300.82</v>
      </c>
      <c r="K233" s="479">
        <v>5.0376539999999997E-2</v>
      </c>
      <c r="L233" s="479">
        <v>5.2998911650087827E-2</v>
      </c>
      <c r="M233" s="697">
        <v>4.92469979</v>
      </c>
    </row>
    <row r="234" spans="2:13">
      <c r="B234" s="708" t="s">
        <v>781</v>
      </c>
      <c r="C234" s="457">
        <v>1211998</v>
      </c>
      <c r="D234" s="457">
        <v>0</v>
      </c>
      <c r="E234" s="457">
        <v>0</v>
      </c>
      <c r="F234" s="457">
        <v>0</v>
      </c>
      <c r="G234" s="457">
        <v>0</v>
      </c>
      <c r="H234" s="457">
        <v>1211998</v>
      </c>
      <c r="I234" s="457">
        <v>6908.3885399999999</v>
      </c>
      <c r="J234" s="457">
        <v>39086.9355</v>
      </c>
      <c r="K234" s="479">
        <v>5.9129620000000001E-2</v>
      </c>
      <c r="L234" s="479">
        <v>6.220762855801093E-2</v>
      </c>
      <c r="M234" s="697">
        <v>14.02775463</v>
      </c>
    </row>
    <row r="235" spans="2:13">
      <c r="B235" s="708" t="s">
        <v>2055</v>
      </c>
      <c r="C235" s="457">
        <v>318842</v>
      </c>
      <c r="D235" s="457">
        <v>0</v>
      </c>
      <c r="E235" s="457">
        <v>0</v>
      </c>
      <c r="F235" s="457">
        <v>0</v>
      </c>
      <c r="G235" s="457">
        <v>0</v>
      </c>
      <c r="H235" s="457">
        <v>318842</v>
      </c>
      <c r="I235" s="457">
        <v>2741.1452000000004</v>
      </c>
      <c r="J235" s="457">
        <v>68713.639420000007</v>
      </c>
      <c r="K235" s="479">
        <v>0.10394805999999999</v>
      </c>
      <c r="L235" s="479">
        <v>0.10935911202116262</v>
      </c>
      <c r="M235" s="697">
        <v>4.6208985499999997</v>
      </c>
    </row>
    <row r="236" spans="2:13">
      <c r="B236" s="708" t="s">
        <v>785</v>
      </c>
      <c r="C236" s="457">
        <v>426521</v>
      </c>
      <c r="D236" s="457">
        <v>0</v>
      </c>
      <c r="E236" s="457">
        <v>0</v>
      </c>
      <c r="F236" s="457">
        <v>0</v>
      </c>
      <c r="G236" s="457">
        <v>0</v>
      </c>
      <c r="H236" s="457">
        <v>426521</v>
      </c>
      <c r="I236" s="457">
        <v>0</v>
      </c>
      <c r="J236" s="457">
        <v>0</v>
      </c>
      <c r="K236" s="479">
        <v>0</v>
      </c>
      <c r="L236" s="479">
        <v>0</v>
      </c>
      <c r="M236" s="697">
        <v>5.4326272800000002</v>
      </c>
    </row>
    <row r="237" spans="2:13">
      <c r="B237" s="708" t="s">
        <v>786</v>
      </c>
      <c r="C237" s="457">
        <v>471424</v>
      </c>
      <c r="D237" s="457">
        <v>0</v>
      </c>
      <c r="E237" s="457">
        <v>47142</v>
      </c>
      <c r="F237" s="457">
        <v>0</v>
      </c>
      <c r="G237" s="457">
        <v>0</v>
      </c>
      <c r="H237" s="457">
        <v>518566</v>
      </c>
      <c r="I237" s="457">
        <v>4947.3489900000004</v>
      </c>
      <c r="J237" s="457">
        <v>59790.659799999994</v>
      </c>
      <c r="K237" s="479">
        <v>9.0449630000000003E-2</v>
      </c>
      <c r="L237" s="479">
        <v>9.5158014014089076E-2</v>
      </c>
      <c r="M237" s="697">
        <v>2.1644795100000001</v>
      </c>
    </row>
    <row r="238" spans="2:13">
      <c r="B238" s="708" t="s">
        <v>787</v>
      </c>
      <c r="C238" s="457">
        <v>54324</v>
      </c>
      <c r="D238" s="457">
        <v>0</v>
      </c>
      <c r="E238" s="457">
        <v>0</v>
      </c>
      <c r="F238" s="457">
        <v>0</v>
      </c>
      <c r="G238" s="457">
        <v>0</v>
      </c>
      <c r="H238" s="457">
        <v>54324</v>
      </c>
      <c r="I238" s="457">
        <v>0</v>
      </c>
      <c r="J238" s="457">
        <v>0</v>
      </c>
      <c r="K238" s="479">
        <v>0</v>
      </c>
      <c r="L238" s="479">
        <v>0</v>
      </c>
      <c r="M238" s="697">
        <v>5.6699718199999998</v>
      </c>
    </row>
    <row r="239" spans="2:13">
      <c r="B239" s="714" t="s">
        <v>2058</v>
      </c>
      <c r="C239" s="457">
        <v>0</v>
      </c>
      <c r="D239" s="457">
        <v>255000</v>
      </c>
      <c r="E239" s="457">
        <v>0</v>
      </c>
      <c r="F239" s="457">
        <v>0</v>
      </c>
      <c r="G239" s="457">
        <v>0</v>
      </c>
      <c r="H239" s="457">
        <v>255000</v>
      </c>
      <c r="I239" s="457">
        <v>7650</v>
      </c>
      <c r="J239" s="457">
        <v>12525.6</v>
      </c>
      <c r="K239" s="479">
        <v>1.8948380000000001E-2</v>
      </c>
      <c r="L239" s="479">
        <v>1.9934739377719231E-2</v>
      </c>
      <c r="M239" s="697">
        <v>1.3178748600000001</v>
      </c>
    </row>
    <row r="240" spans="2:13">
      <c r="B240" s="708" t="s">
        <v>788</v>
      </c>
      <c r="C240" s="457">
        <v>1409947</v>
      </c>
      <c r="D240" s="457">
        <v>0</v>
      </c>
      <c r="E240" s="457">
        <v>0</v>
      </c>
      <c r="F240" s="457">
        <v>0</v>
      </c>
      <c r="G240" s="457">
        <v>0</v>
      </c>
      <c r="H240" s="457">
        <v>1409947</v>
      </c>
      <c r="I240" s="457">
        <v>0</v>
      </c>
      <c r="J240" s="457">
        <v>578.07826999999997</v>
      </c>
      <c r="K240" s="479">
        <v>8.7449999999999995E-4</v>
      </c>
      <c r="L240" s="479">
        <v>9.2002296515718285E-4</v>
      </c>
      <c r="M240" s="697">
        <v>4.2160965299999997</v>
      </c>
    </row>
    <row r="241" spans="2:13">
      <c r="B241" s="708" t="s">
        <v>790</v>
      </c>
      <c r="C241" s="457">
        <v>2218498</v>
      </c>
      <c r="D241" s="457">
        <v>0</v>
      </c>
      <c r="E241" s="457">
        <v>0</v>
      </c>
      <c r="F241" s="457">
        <v>0</v>
      </c>
      <c r="G241" s="457">
        <v>0</v>
      </c>
      <c r="H241" s="457">
        <v>2218498</v>
      </c>
      <c r="I241" s="457">
        <v>18724.718010000001</v>
      </c>
      <c r="J241" s="457">
        <v>57791.872900000002</v>
      </c>
      <c r="K241" s="479">
        <v>8.7425920000000004E-2</v>
      </c>
      <c r="L241" s="479">
        <v>9.1976905250987964E-2</v>
      </c>
      <c r="M241" s="697">
        <v>12.805331089999999</v>
      </c>
    </row>
    <row r="242" spans="2:13">
      <c r="B242" s="708" t="s">
        <v>1430</v>
      </c>
      <c r="C242" s="457">
        <v>3550640</v>
      </c>
      <c r="D242" s="457">
        <v>0</v>
      </c>
      <c r="E242" s="457">
        <v>0</v>
      </c>
      <c r="F242" s="457">
        <v>0</v>
      </c>
      <c r="G242" s="457">
        <v>0</v>
      </c>
      <c r="H242" s="457">
        <v>3550640</v>
      </c>
      <c r="I242" s="457">
        <v>76054.708799999993</v>
      </c>
      <c r="J242" s="457">
        <v>199013.372</v>
      </c>
      <c r="K242" s="479">
        <v>0.30106182999999997</v>
      </c>
      <c r="L242" s="479">
        <v>0.3167337056509138</v>
      </c>
      <c r="M242" s="697">
        <v>8.4898406000000008</v>
      </c>
    </row>
    <row r="243" spans="2:13">
      <c r="B243" s="708" t="s">
        <v>793</v>
      </c>
      <c r="C243" s="457">
        <v>4078780</v>
      </c>
      <c r="D243" s="457">
        <v>0</v>
      </c>
      <c r="E243" s="457">
        <v>248543</v>
      </c>
      <c r="F243" s="457">
        <v>0</v>
      </c>
      <c r="G243" s="457">
        <v>120000</v>
      </c>
      <c r="H243" s="457">
        <v>4207323</v>
      </c>
      <c r="I243" s="457">
        <v>60743.0320698</v>
      </c>
      <c r="J243" s="457">
        <v>420606.18027999997</v>
      </c>
      <c r="K243" s="479">
        <v>0.63628119999999999</v>
      </c>
      <c r="L243" s="479">
        <v>0.66940302935905582</v>
      </c>
      <c r="M243" s="697">
        <v>8.2459199900000009</v>
      </c>
    </row>
    <row r="244" spans="2:13">
      <c r="B244" s="708" t="s">
        <v>795</v>
      </c>
      <c r="C244" s="457">
        <v>485694</v>
      </c>
      <c r="D244" s="457">
        <v>0</v>
      </c>
      <c r="E244" s="457">
        <v>0</v>
      </c>
      <c r="F244" s="457">
        <v>0</v>
      </c>
      <c r="G244" s="457">
        <v>0</v>
      </c>
      <c r="H244" s="457">
        <v>485694</v>
      </c>
      <c r="I244" s="457">
        <v>0</v>
      </c>
      <c r="J244" s="457">
        <v>0</v>
      </c>
      <c r="K244" s="479">
        <v>0</v>
      </c>
      <c r="L244" s="479">
        <v>0</v>
      </c>
      <c r="M244" s="697">
        <v>4.9259026400000003</v>
      </c>
    </row>
    <row r="245" spans="2:13">
      <c r="B245" s="708" t="s">
        <v>797</v>
      </c>
      <c r="C245" s="457">
        <v>391987</v>
      </c>
      <c r="D245" s="457">
        <v>0</v>
      </c>
      <c r="E245" s="457">
        <v>0</v>
      </c>
      <c r="F245" s="457">
        <v>0</v>
      </c>
      <c r="G245" s="457">
        <v>0</v>
      </c>
      <c r="H245" s="457">
        <v>391987</v>
      </c>
      <c r="I245" s="457">
        <v>4865.3544000000002</v>
      </c>
      <c r="J245" s="457">
        <v>20116.772840000001</v>
      </c>
      <c r="K245" s="479">
        <v>3.0432089999999998E-2</v>
      </c>
      <c r="L245" s="479">
        <v>3.201624063407587E-2</v>
      </c>
      <c r="M245" s="697">
        <v>6.4022964099999999</v>
      </c>
    </row>
    <row r="246" spans="2:13">
      <c r="B246" s="709"/>
      <c r="C246" s="492">
        <v>84930698</v>
      </c>
      <c r="D246" s="492">
        <v>470800</v>
      </c>
      <c r="E246" s="492">
        <v>675615</v>
      </c>
      <c r="F246" s="492">
        <v>467503</v>
      </c>
      <c r="G246" s="492">
        <v>4636500</v>
      </c>
      <c r="H246" s="492">
        <v>81908116</v>
      </c>
      <c r="I246" s="492">
        <v>867028.68739789969</v>
      </c>
      <c r="J246" s="492">
        <v>7402637.611328599</v>
      </c>
      <c r="K246" s="493">
        <v>11.198501920000004</v>
      </c>
      <c r="L246" s="493">
        <v>11.781443722419498</v>
      </c>
      <c r="M246" s="626"/>
    </row>
    <row r="247" spans="2:13">
      <c r="B247" s="710" t="s">
        <v>798</v>
      </c>
      <c r="C247" s="494"/>
      <c r="D247" s="494"/>
      <c r="E247" s="494"/>
      <c r="F247" s="494"/>
      <c r="G247" s="494"/>
      <c r="H247" s="494"/>
      <c r="I247" s="494"/>
      <c r="J247" s="494"/>
      <c r="K247" s="495"/>
      <c r="L247" s="495"/>
      <c r="M247" s="626"/>
    </row>
    <row r="248" spans="2:13">
      <c r="B248" s="708" t="s">
        <v>956</v>
      </c>
      <c r="C248" s="457">
        <v>1807339</v>
      </c>
      <c r="D248" s="457">
        <v>0</v>
      </c>
      <c r="E248" s="457">
        <v>0</v>
      </c>
      <c r="F248" s="457">
        <v>0</v>
      </c>
      <c r="G248" s="457">
        <v>0</v>
      </c>
      <c r="H248" s="457">
        <v>1807339</v>
      </c>
      <c r="I248" s="457">
        <v>84438.877640000006</v>
      </c>
      <c r="J248" s="457">
        <v>1693476.6429999999</v>
      </c>
      <c r="K248" s="479">
        <v>2.5618438299999999</v>
      </c>
      <c r="L248" s="479">
        <v>2.6952014690282198</v>
      </c>
      <c r="M248" s="697">
        <v>0.70739054999999995</v>
      </c>
    </row>
    <row r="249" spans="2:13">
      <c r="B249" s="709"/>
      <c r="C249" s="492">
        <v>1807339</v>
      </c>
      <c r="D249" s="492">
        <v>0</v>
      </c>
      <c r="E249" s="492">
        <v>0</v>
      </c>
      <c r="F249" s="492">
        <v>0</v>
      </c>
      <c r="G249" s="492">
        <v>0</v>
      </c>
      <c r="H249" s="492">
        <v>1807339</v>
      </c>
      <c r="I249" s="492">
        <v>84438.877640000006</v>
      </c>
      <c r="J249" s="492">
        <v>1693476.6429999999</v>
      </c>
      <c r="K249" s="493">
        <v>2.5618438299999999</v>
      </c>
      <c r="L249" s="493">
        <v>2.6952014690282198</v>
      </c>
      <c r="M249" s="626"/>
    </row>
    <row r="250" spans="2:13">
      <c r="B250" s="715" t="s">
        <v>1333</v>
      </c>
      <c r="C250" s="644"/>
      <c r="D250" s="494"/>
      <c r="E250" s="494"/>
      <c r="F250" s="494"/>
      <c r="G250" s="494"/>
      <c r="H250" s="494"/>
      <c r="I250" s="494"/>
      <c r="J250" s="494"/>
      <c r="K250" s="495"/>
      <c r="L250" s="495"/>
      <c r="M250" s="626"/>
    </row>
    <row r="251" spans="2:13">
      <c r="B251" s="708" t="s">
        <v>799</v>
      </c>
      <c r="C251" s="457">
        <v>295554</v>
      </c>
      <c r="D251" s="457">
        <v>0</v>
      </c>
      <c r="E251" s="457">
        <v>0</v>
      </c>
      <c r="F251" s="457">
        <v>0</v>
      </c>
      <c r="G251" s="457">
        <v>0</v>
      </c>
      <c r="H251" s="457">
        <v>295554</v>
      </c>
      <c r="I251" s="457">
        <v>0</v>
      </c>
      <c r="J251" s="457">
        <v>0</v>
      </c>
      <c r="K251" s="479">
        <v>0</v>
      </c>
      <c r="L251" s="479">
        <v>0</v>
      </c>
      <c r="M251" s="697">
        <v>3.8920435100000002</v>
      </c>
    </row>
    <row r="252" spans="2:13">
      <c r="B252" s="709"/>
      <c r="C252" s="492">
        <v>295554</v>
      </c>
      <c r="D252" s="492">
        <v>0</v>
      </c>
      <c r="E252" s="492">
        <v>0</v>
      </c>
      <c r="F252" s="492">
        <v>0</v>
      </c>
      <c r="G252" s="492">
        <v>0</v>
      </c>
      <c r="H252" s="492">
        <v>295554</v>
      </c>
      <c r="I252" s="492">
        <v>0</v>
      </c>
      <c r="J252" s="492">
        <v>0</v>
      </c>
      <c r="K252" s="493">
        <v>0</v>
      </c>
      <c r="L252" s="493">
        <v>0</v>
      </c>
      <c r="M252" s="626"/>
    </row>
    <row r="253" spans="2:13">
      <c r="B253" s="710" t="s">
        <v>958</v>
      </c>
      <c r="C253" s="494"/>
      <c r="D253" s="494"/>
      <c r="E253" s="494"/>
      <c r="F253" s="494"/>
      <c r="G253" s="494"/>
      <c r="H253" s="494"/>
      <c r="I253" s="494"/>
      <c r="J253" s="494"/>
      <c r="K253" s="495"/>
      <c r="L253" s="495"/>
      <c r="M253" s="626"/>
    </row>
    <row r="254" spans="2:13" ht="30">
      <c r="B254" s="708" t="s">
        <v>961</v>
      </c>
      <c r="C254" s="457">
        <v>2593029</v>
      </c>
      <c r="D254" s="457">
        <v>0</v>
      </c>
      <c r="E254" s="457">
        <v>0</v>
      </c>
      <c r="F254" s="457">
        <v>0</v>
      </c>
      <c r="G254" s="457">
        <v>0</v>
      </c>
      <c r="H254" s="457">
        <v>2593029</v>
      </c>
      <c r="I254" s="457">
        <v>207960.92568000001</v>
      </c>
      <c r="J254" s="457">
        <v>1289617.0428599999</v>
      </c>
      <c r="K254" s="479">
        <v>1.9508963800000001</v>
      </c>
      <c r="L254" s="479">
        <v>2.052450952168285</v>
      </c>
      <c r="M254" s="697">
        <v>2.6486424899999998</v>
      </c>
    </row>
    <row r="255" spans="2:13">
      <c r="B255" s="708" t="s">
        <v>800</v>
      </c>
      <c r="C255" s="457">
        <v>1718825</v>
      </c>
      <c r="D255" s="457">
        <v>0</v>
      </c>
      <c r="E255" s="457">
        <v>0</v>
      </c>
      <c r="F255" s="457">
        <v>0</v>
      </c>
      <c r="G255" s="457">
        <v>0</v>
      </c>
      <c r="H255" s="457">
        <v>1718825</v>
      </c>
      <c r="I255" s="457">
        <v>1876.56449</v>
      </c>
      <c r="J255" s="457">
        <v>847741.67825</v>
      </c>
      <c r="K255" s="479">
        <v>1.2824397599999999</v>
      </c>
      <c r="L255" s="479">
        <v>1.3491975965657583</v>
      </c>
      <c r="M255" s="697">
        <v>5.6939622600000002</v>
      </c>
    </row>
    <row r="256" spans="2:13">
      <c r="B256" s="708" t="s">
        <v>963</v>
      </c>
      <c r="C256" s="457">
        <v>9697795</v>
      </c>
      <c r="D256" s="457">
        <v>0</v>
      </c>
      <c r="E256" s="457">
        <v>0</v>
      </c>
      <c r="F256" s="457">
        <v>0</v>
      </c>
      <c r="G256" s="457">
        <v>0</v>
      </c>
      <c r="H256" s="457">
        <v>9697795</v>
      </c>
      <c r="I256" s="457">
        <v>481135.33619999996</v>
      </c>
      <c r="J256" s="457">
        <v>1701187.1989000002</v>
      </c>
      <c r="K256" s="479">
        <v>2.5735081399999999</v>
      </c>
      <c r="L256" s="479">
        <v>2.7074729707785425</v>
      </c>
      <c r="M256" s="697">
        <v>3.0451465199999999</v>
      </c>
    </row>
    <row r="257" spans="2:13">
      <c r="B257" s="708" t="s">
        <v>801</v>
      </c>
      <c r="C257" s="457">
        <v>352688</v>
      </c>
      <c r="D257" s="457">
        <v>0</v>
      </c>
      <c r="E257" s="457">
        <v>0</v>
      </c>
      <c r="F257" s="457">
        <v>0</v>
      </c>
      <c r="G257" s="457">
        <v>0</v>
      </c>
      <c r="H257" s="457">
        <v>352688</v>
      </c>
      <c r="I257" s="457">
        <v>3639.3397799999998</v>
      </c>
      <c r="J257" s="457">
        <v>85484.517439999996</v>
      </c>
      <c r="K257" s="479">
        <v>0.12931856999999999</v>
      </c>
      <c r="L257" s="479">
        <v>0.13605029507540511</v>
      </c>
      <c r="M257" s="697">
        <v>1.9399246400000001</v>
      </c>
    </row>
    <row r="258" spans="2:13">
      <c r="B258" s="708" t="s">
        <v>802</v>
      </c>
      <c r="C258" s="457">
        <v>229461</v>
      </c>
      <c r="D258" s="457">
        <v>0</v>
      </c>
      <c r="E258" s="457">
        <v>0</v>
      </c>
      <c r="F258" s="457">
        <v>0</v>
      </c>
      <c r="G258" s="457">
        <v>0</v>
      </c>
      <c r="H258" s="457">
        <v>229461</v>
      </c>
      <c r="I258" s="457">
        <v>21056.386760000001</v>
      </c>
      <c r="J258" s="457">
        <v>149149.65</v>
      </c>
      <c r="K258" s="479">
        <v>0.22562939000000001</v>
      </c>
      <c r="L258" s="479">
        <v>0.23737460888325038</v>
      </c>
      <c r="M258" s="697">
        <v>2.3791162099999998</v>
      </c>
    </row>
    <row r="259" spans="2:13">
      <c r="B259" s="708" t="s">
        <v>803</v>
      </c>
      <c r="C259" s="457">
        <v>1811506</v>
      </c>
      <c r="D259" s="457">
        <v>0</v>
      </c>
      <c r="E259" s="457">
        <v>724602</v>
      </c>
      <c r="F259" s="457">
        <v>0</v>
      </c>
      <c r="G259" s="457">
        <v>5000</v>
      </c>
      <c r="H259" s="457">
        <v>2531108</v>
      </c>
      <c r="I259" s="457">
        <v>28017.949359999999</v>
      </c>
      <c r="J259" s="457">
        <v>533911.92151999997</v>
      </c>
      <c r="K259" s="479">
        <v>0.80768693999999996</v>
      </c>
      <c r="L259" s="479">
        <v>0.84973135068647276</v>
      </c>
      <c r="M259" s="697">
        <v>2.9486106200000002</v>
      </c>
    </row>
    <row r="260" spans="2:13">
      <c r="B260" s="708" t="s">
        <v>1339</v>
      </c>
      <c r="C260" s="457">
        <v>111574</v>
      </c>
      <c r="D260" s="457">
        <v>0</v>
      </c>
      <c r="E260" s="457">
        <v>0</v>
      </c>
      <c r="F260" s="457">
        <v>0</v>
      </c>
      <c r="G260" s="457">
        <v>0</v>
      </c>
      <c r="H260" s="457">
        <v>111574</v>
      </c>
      <c r="I260" s="457">
        <v>43913.235289999997</v>
      </c>
      <c r="J260" s="457">
        <v>269370.87672</v>
      </c>
      <c r="K260" s="479">
        <v>0.40749668</v>
      </c>
      <c r="L260" s="479">
        <v>0.42870906171049183</v>
      </c>
      <c r="M260" s="697">
        <v>7.8484253800000001</v>
      </c>
    </row>
    <row r="261" spans="2:13">
      <c r="B261" s="709"/>
      <c r="C261" s="492">
        <v>16514878</v>
      </c>
      <c r="D261" s="492">
        <v>0</v>
      </c>
      <c r="E261" s="492">
        <v>724602</v>
      </c>
      <c r="F261" s="492">
        <v>0</v>
      </c>
      <c r="G261" s="492">
        <v>5000</v>
      </c>
      <c r="H261" s="492">
        <v>17234480</v>
      </c>
      <c r="I261" s="492">
        <v>787599.73755999992</v>
      </c>
      <c r="J261" s="492">
        <v>4876462.8856899999</v>
      </c>
      <c r="K261" s="493">
        <v>7.3769758599999999</v>
      </c>
      <c r="L261" s="493">
        <v>7.7609868358682057</v>
      </c>
      <c r="M261" s="626"/>
    </row>
    <row r="262" spans="2:13">
      <c r="B262" s="710" t="s">
        <v>804</v>
      </c>
      <c r="C262" s="494"/>
      <c r="D262" s="494"/>
      <c r="E262" s="494"/>
      <c r="F262" s="494"/>
      <c r="G262" s="494"/>
      <c r="H262" s="494"/>
      <c r="I262" s="494"/>
      <c r="J262" s="494"/>
      <c r="K262" s="495"/>
      <c r="L262" s="495"/>
      <c r="M262" s="626"/>
    </row>
    <row r="263" spans="2:13">
      <c r="B263" s="708" t="s">
        <v>805</v>
      </c>
      <c r="C263" s="457">
        <v>893795</v>
      </c>
      <c r="D263" s="457">
        <v>0</v>
      </c>
      <c r="E263" s="457">
        <v>0</v>
      </c>
      <c r="F263" s="457">
        <v>0</v>
      </c>
      <c r="G263" s="457">
        <v>0</v>
      </c>
      <c r="H263" s="457">
        <v>893795</v>
      </c>
      <c r="I263" s="457">
        <v>101043.52499999999</v>
      </c>
      <c r="J263" s="457">
        <v>401734.03865</v>
      </c>
      <c r="K263" s="479">
        <v>0.60773195000000002</v>
      </c>
      <c r="L263" s="479">
        <v>0.6393676438371283</v>
      </c>
      <c r="M263" s="697">
        <v>2.7480879699999998</v>
      </c>
    </row>
    <row r="264" spans="2:13">
      <c r="B264" s="709"/>
      <c r="C264" s="492">
        <v>893795</v>
      </c>
      <c r="D264" s="492">
        <v>0</v>
      </c>
      <c r="E264" s="492">
        <v>0</v>
      </c>
      <c r="F264" s="492">
        <v>0</v>
      </c>
      <c r="G264" s="492">
        <v>0</v>
      </c>
      <c r="H264" s="492">
        <v>893795</v>
      </c>
      <c r="I264" s="492">
        <v>101043.52499999999</v>
      </c>
      <c r="J264" s="492">
        <v>401734.03865</v>
      </c>
      <c r="K264" s="493">
        <v>0.60773195000000002</v>
      </c>
      <c r="L264" s="493">
        <v>0.6393676438371283</v>
      </c>
      <c r="M264" s="626"/>
    </row>
    <row r="265" spans="2:13">
      <c r="B265" s="715" t="s">
        <v>806</v>
      </c>
      <c r="C265" s="494"/>
      <c r="D265" s="494"/>
      <c r="E265" s="494"/>
      <c r="F265" s="494"/>
      <c r="G265" s="494"/>
      <c r="H265" s="494"/>
      <c r="I265" s="494"/>
      <c r="J265" s="494"/>
      <c r="K265" s="495"/>
      <c r="L265" s="495"/>
      <c r="M265" s="626"/>
    </row>
    <row r="266" spans="2:13">
      <c r="B266" s="708" t="s">
        <v>807</v>
      </c>
      <c r="C266" s="457">
        <v>178898</v>
      </c>
      <c r="D266" s="457">
        <v>0</v>
      </c>
      <c r="E266" s="457">
        <v>0</v>
      </c>
      <c r="F266" s="457">
        <v>0</v>
      </c>
      <c r="G266" s="457">
        <v>0</v>
      </c>
      <c r="H266" s="457">
        <v>178898</v>
      </c>
      <c r="I266" s="457">
        <v>2537.5987999999998</v>
      </c>
      <c r="J266" s="457">
        <v>13023.7744</v>
      </c>
      <c r="K266" s="479">
        <v>1.9702000000000001E-2</v>
      </c>
      <c r="L266" s="479">
        <v>2.0727593758240057E-2</v>
      </c>
      <c r="M266" s="697">
        <v>1.8253035399999999</v>
      </c>
    </row>
    <row r="267" spans="2:13" ht="30">
      <c r="B267" s="708" t="s">
        <v>808</v>
      </c>
      <c r="C267" s="457">
        <v>4277884</v>
      </c>
      <c r="D267" s="457">
        <v>0</v>
      </c>
      <c r="E267" s="457">
        <v>0</v>
      </c>
      <c r="F267" s="457">
        <v>0</v>
      </c>
      <c r="G267" s="457">
        <v>869000</v>
      </c>
      <c r="H267" s="457">
        <v>3408884</v>
      </c>
      <c r="I267" s="457">
        <v>35418.304630699997</v>
      </c>
      <c r="J267" s="457">
        <v>71791.097040000008</v>
      </c>
      <c r="K267" s="479">
        <v>0.10860354999999999</v>
      </c>
      <c r="L267" s="479">
        <v>0.11425694650419546</v>
      </c>
      <c r="M267" s="697">
        <v>9.0325489999999994E-2</v>
      </c>
    </row>
    <row r="268" spans="2:13">
      <c r="B268" s="709"/>
      <c r="C268" s="492">
        <v>4456782</v>
      </c>
      <c r="D268" s="492">
        <v>0</v>
      </c>
      <c r="E268" s="492">
        <v>0</v>
      </c>
      <c r="F268" s="492">
        <v>0</v>
      </c>
      <c r="G268" s="492">
        <v>869000</v>
      </c>
      <c r="H268" s="492">
        <v>3587782</v>
      </c>
      <c r="I268" s="492">
        <v>37955.903430699997</v>
      </c>
      <c r="J268" s="492">
        <v>84814.871440000003</v>
      </c>
      <c r="K268" s="493">
        <v>0.12830554999999999</v>
      </c>
      <c r="L268" s="493">
        <v>0.1349845402624355</v>
      </c>
      <c r="M268" s="626"/>
    </row>
    <row r="269" spans="2:13">
      <c r="B269" s="710" t="s">
        <v>809</v>
      </c>
      <c r="C269" s="494"/>
      <c r="D269" s="494"/>
      <c r="E269" s="494"/>
      <c r="F269" s="494"/>
      <c r="G269" s="494"/>
      <c r="H269" s="494"/>
      <c r="I269" s="494"/>
      <c r="J269" s="494"/>
      <c r="K269" s="495"/>
      <c r="L269" s="495"/>
      <c r="M269" s="626"/>
    </row>
    <row r="270" spans="2:13">
      <c r="B270" s="708" t="s">
        <v>810</v>
      </c>
      <c r="C270" s="457">
        <v>6814797</v>
      </c>
      <c r="D270" s="457">
        <v>0</v>
      </c>
      <c r="E270" s="457">
        <v>0</v>
      </c>
      <c r="F270" s="457">
        <v>0</v>
      </c>
      <c r="G270" s="457">
        <v>525000</v>
      </c>
      <c r="H270" s="457">
        <v>6289797</v>
      </c>
      <c r="I270" s="457">
        <v>94063.465786300003</v>
      </c>
      <c r="J270" s="457">
        <v>537022.86786</v>
      </c>
      <c r="K270" s="479">
        <v>0.81239309000000004</v>
      </c>
      <c r="L270" s="479">
        <v>0.85468248312771067</v>
      </c>
      <c r="M270" s="697">
        <v>0.54355728000000003</v>
      </c>
    </row>
    <row r="271" spans="2:13">
      <c r="B271" s="708" t="s">
        <v>976</v>
      </c>
      <c r="C271" s="457">
        <v>5423775</v>
      </c>
      <c r="D271" s="457">
        <v>0</v>
      </c>
      <c r="E271" s="457">
        <v>0</v>
      </c>
      <c r="F271" s="457">
        <v>0</v>
      </c>
      <c r="G271" s="457">
        <v>350000</v>
      </c>
      <c r="H271" s="457">
        <v>5073775</v>
      </c>
      <c r="I271" s="457">
        <v>8118.039624</v>
      </c>
      <c r="J271" s="457">
        <v>36074.540249999998</v>
      </c>
      <c r="K271" s="479">
        <v>5.4572549999999997E-2</v>
      </c>
      <c r="L271" s="479">
        <v>5.7413342119722197E-2</v>
      </c>
      <c r="M271" s="697">
        <v>1.8373130000000001E-2</v>
      </c>
    </row>
    <row r="272" spans="2:13">
      <c r="B272" s="708" t="s">
        <v>811</v>
      </c>
      <c r="C272" s="457">
        <v>410390</v>
      </c>
      <c r="D272" s="457">
        <v>0</v>
      </c>
      <c r="E272" s="457">
        <v>0</v>
      </c>
      <c r="F272" s="457">
        <v>0</v>
      </c>
      <c r="G272" s="457">
        <v>0</v>
      </c>
      <c r="H272" s="457">
        <v>410390</v>
      </c>
      <c r="I272" s="457">
        <v>6471.85</v>
      </c>
      <c r="J272" s="457">
        <v>18385.472000000002</v>
      </c>
      <c r="K272" s="479">
        <v>2.7813020000000001E-2</v>
      </c>
      <c r="L272" s="479">
        <v>2.9260841209710862E-2</v>
      </c>
      <c r="M272" s="697">
        <v>0.24217715000000001</v>
      </c>
    </row>
    <row r="273" spans="2:13">
      <c r="B273" s="708" t="s">
        <v>979</v>
      </c>
      <c r="C273" s="457">
        <v>1015332</v>
      </c>
      <c r="D273" s="457">
        <v>0</v>
      </c>
      <c r="E273" s="457">
        <v>0</v>
      </c>
      <c r="F273" s="457">
        <v>0</v>
      </c>
      <c r="G273" s="457">
        <v>87500</v>
      </c>
      <c r="H273" s="457">
        <v>927832</v>
      </c>
      <c r="I273" s="457">
        <v>29282.377921300002</v>
      </c>
      <c r="J273" s="457">
        <v>72166.772959999988</v>
      </c>
      <c r="K273" s="479">
        <v>0.10917186</v>
      </c>
      <c r="L273" s="479">
        <v>0.11485484213839138</v>
      </c>
      <c r="M273" s="697">
        <v>0.10540512</v>
      </c>
    </row>
    <row r="274" spans="2:13">
      <c r="B274" s="708" t="s">
        <v>1823</v>
      </c>
      <c r="C274" s="457">
        <v>1325555</v>
      </c>
      <c r="D274" s="457">
        <v>0</v>
      </c>
      <c r="E274" s="457">
        <v>0</v>
      </c>
      <c r="F274" s="457">
        <v>0</v>
      </c>
      <c r="G274" s="457">
        <v>301500</v>
      </c>
      <c r="H274" s="457">
        <v>1024055</v>
      </c>
      <c r="I274" s="457">
        <v>17562.543581000002</v>
      </c>
      <c r="J274" s="457">
        <v>30588.522850000001</v>
      </c>
      <c r="K274" s="479">
        <v>4.6273460000000002E-2</v>
      </c>
      <c r="L274" s="479">
        <v>4.8682237255234038E-2</v>
      </c>
      <c r="M274" s="697">
        <v>0.26960260000000003</v>
      </c>
    </row>
    <row r="275" spans="2:13">
      <c r="B275" s="708" t="s">
        <v>812</v>
      </c>
      <c r="C275" s="457">
        <v>866000</v>
      </c>
      <c r="D275" s="457">
        <v>0</v>
      </c>
      <c r="E275" s="457">
        <v>0</v>
      </c>
      <c r="F275" s="457">
        <v>0</v>
      </c>
      <c r="G275" s="457">
        <v>0</v>
      </c>
      <c r="H275" s="457">
        <v>866000</v>
      </c>
      <c r="I275" s="457">
        <v>8660</v>
      </c>
      <c r="J275" s="457">
        <v>44590.34</v>
      </c>
      <c r="K275" s="479">
        <v>6.7455009999999996E-2</v>
      </c>
      <c r="L275" s="479">
        <v>7.0966405334985064E-2</v>
      </c>
      <c r="M275" s="697">
        <v>0.23574447000000001</v>
      </c>
    </row>
    <row r="276" spans="2:13">
      <c r="B276" s="708" t="s">
        <v>813</v>
      </c>
      <c r="C276" s="457">
        <v>256117</v>
      </c>
      <c r="D276" s="457">
        <v>0</v>
      </c>
      <c r="E276" s="457">
        <v>0</v>
      </c>
      <c r="F276" s="457">
        <v>0</v>
      </c>
      <c r="G276" s="457">
        <v>0</v>
      </c>
      <c r="H276" s="457">
        <v>256117</v>
      </c>
      <c r="I276" s="457">
        <v>4225.9305000000004</v>
      </c>
      <c r="J276" s="457">
        <v>9786.2305699999997</v>
      </c>
      <c r="K276" s="479">
        <v>1.4804329999999999E-2</v>
      </c>
      <c r="L276" s="479">
        <v>1.5574978915438678E-2</v>
      </c>
      <c r="M276" s="697">
        <v>1.34148858</v>
      </c>
    </row>
    <row r="277" spans="2:13">
      <c r="B277" s="709"/>
      <c r="C277" s="492">
        <v>16111966</v>
      </c>
      <c r="D277" s="492">
        <v>0</v>
      </c>
      <c r="E277" s="492">
        <v>0</v>
      </c>
      <c r="F277" s="492">
        <v>0</v>
      </c>
      <c r="G277" s="492">
        <v>1264000</v>
      </c>
      <c r="H277" s="492">
        <v>14847966</v>
      </c>
      <c r="I277" s="492">
        <v>168384.20741259999</v>
      </c>
      <c r="J277" s="492">
        <v>748614.74648999982</v>
      </c>
      <c r="K277" s="493">
        <v>1.1324833200000002</v>
      </c>
      <c r="L277" s="493">
        <v>1.1914351301011927</v>
      </c>
      <c r="M277" s="626"/>
    </row>
    <row r="278" spans="2:13">
      <c r="B278" s="710" t="s">
        <v>981</v>
      </c>
      <c r="C278" s="494"/>
      <c r="D278" s="494"/>
      <c r="E278" s="494"/>
      <c r="F278" s="494"/>
      <c r="G278" s="494"/>
      <c r="H278" s="494"/>
      <c r="I278" s="494"/>
      <c r="J278" s="494"/>
      <c r="K278" s="495"/>
      <c r="L278" s="495"/>
      <c r="M278" s="626"/>
    </row>
    <row r="279" spans="2:13">
      <c r="B279" s="708" t="s">
        <v>814</v>
      </c>
      <c r="C279" s="457">
        <v>19513012</v>
      </c>
      <c r="D279" s="457">
        <v>0</v>
      </c>
      <c r="E279" s="457">
        <v>0</v>
      </c>
      <c r="F279" s="457">
        <v>0</v>
      </c>
      <c r="G279" s="457">
        <v>0</v>
      </c>
      <c r="H279" s="457">
        <v>19513012</v>
      </c>
      <c r="I279" s="457">
        <v>109282.04531839999</v>
      </c>
      <c r="J279" s="457">
        <v>450945.70731999999</v>
      </c>
      <c r="K279" s="479">
        <v>0.68217797999999996</v>
      </c>
      <c r="L279" s="479">
        <v>0.71768898487301647</v>
      </c>
      <c r="M279" s="697">
        <v>3.0767110199999999</v>
      </c>
    </row>
    <row r="280" spans="2:13">
      <c r="B280" s="708" t="s">
        <v>815</v>
      </c>
      <c r="C280" s="457">
        <v>13218323</v>
      </c>
      <c r="D280" s="457">
        <v>0</v>
      </c>
      <c r="E280" s="457">
        <v>0</v>
      </c>
      <c r="F280" s="457">
        <v>0</v>
      </c>
      <c r="G280" s="457">
        <v>2488000</v>
      </c>
      <c r="H280" s="457">
        <v>10730323</v>
      </c>
      <c r="I280" s="457">
        <v>85913.407613100004</v>
      </c>
      <c r="J280" s="457">
        <v>397880.37683999998</v>
      </c>
      <c r="K280" s="479">
        <v>0.60190224000000003</v>
      </c>
      <c r="L280" s="479">
        <v>0.63323446508064396</v>
      </c>
      <c r="M280" s="697">
        <v>1.2180864199999999</v>
      </c>
    </row>
    <row r="281" spans="2:13">
      <c r="B281" s="709"/>
      <c r="C281" s="492">
        <v>32731335</v>
      </c>
      <c r="D281" s="492">
        <v>0</v>
      </c>
      <c r="E281" s="492">
        <v>0</v>
      </c>
      <c r="F281" s="492">
        <v>0</v>
      </c>
      <c r="G281" s="492">
        <v>2488000</v>
      </c>
      <c r="H281" s="492">
        <v>30243335</v>
      </c>
      <c r="I281" s="492">
        <v>195195.45293149998</v>
      </c>
      <c r="J281" s="492">
        <v>848826.08415999997</v>
      </c>
      <c r="K281" s="493">
        <v>1.2840802199999999</v>
      </c>
      <c r="L281" s="493">
        <v>1.3509234499536604</v>
      </c>
      <c r="M281" s="626"/>
    </row>
    <row r="282" spans="2:13">
      <c r="B282" s="710" t="s">
        <v>816</v>
      </c>
      <c r="C282" s="494"/>
      <c r="D282" s="494"/>
      <c r="E282" s="494"/>
      <c r="F282" s="494"/>
      <c r="G282" s="494"/>
      <c r="H282" s="494"/>
      <c r="I282" s="494"/>
      <c r="J282" s="494"/>
      <c r="K282" s="495"/>
      <c r="L282" s="495"/>
      <c r="M282" s="626"/>
    </row>
    <row r="283" spans="2:13">
      <c r="B283" s="708" t="s">
        <v>817</v>
      </c>
      <c r="C283" s="457">
        <v>1257314</v>
      </c>
      <c r="D283" s="457">
        <v>1156190</v>
      </c>
      <c r="E283" s="457">
        <v>0</v>
      </c>
      <c r="F283" s="457">
        <v>0</v>
      </c>
      <c r="G283" s="457">
        <v>549400</v>
      </c>
      <c r="H283" s="457">
        <v>1864104</v>
      </c>
      <c r="I283" s="457">
        <v>118189.47805580001</v>
      </c>
      <c r="J283" s="457">
        <v>176362.87943999999</v>
      </c>
      <c r="K283" s="479">
        <v>0.2667968</v>
      </c>
      <c r="L283" s="479">
        <v>0.28068500012298947</v>
      </c>
      <c r="M283" s="697">
        <v>0.16279335</v>
      </c>
    </row>
    <row r="284" spans="2:13">
      <c r="B284" s="708" t="s">
        <v>818</v>
      </c>
      <c r="C284" s="457">
        <v>44299356</v>
      </c>
      <c r="D284" s="457">
        <v>0</v>
      </c>
      <c r="E284" s="457">
        <v>0</v>
      </c>
      <c r="F284" s="457">
        <v>0</v>
      </c>
      <c r="G284" s="457">
        <v>14702500</v>
      </c>
      <c r="H284" s="457">
        <v>29596856</v>
      </c>
      <c r="I284" s="457">
        <v>265325.39783889998</v>
      </c>
      <c r="J284" s="457">
        <v>514689.32583999995</v>
      </c>
      <c r="K284" s="479">
        <v>0.77860753000000005</v>
      </c>
      <c r="L284" s="479">
        <v>0.8191382106337749</v>
      </c>
      <c r="M284" s="697">
        <v>2.3484720299999999</v>
      </c>
    </row>
    <row r="285" spans="2:13">
      <c r="B285" s="708" t="s">
        <v>990</v>
      </c>
      <c r="C285" s="457">
        <v>87810329</v>
      </c>
      <c r="D285" s="457">
        <v>0</v>
      </c>
      <c r="E285" s="457">
        <v>0</v>
      </c>
      <c r="F285" s="457">
        <v>0</v>
      </c>
      <c r="G285" s="457">
        <v>3731500</v>
      </c>
      <c r="H285" s="457">
        <v>84078829</v>
      </c>
      <c r="I285" s="457">
        <v>900311.48014510004</v>
      </c>
      <c r="J285" s="457">
        <v>3622115.9533200003</v>
      </c>
      <c r="K285" s="479">
        <v>5.4794351199999998</v>
      </c>
      <c r="L285" s="479">
        <v>5.7646689599949896</v>
      </c>
      <c r="M285" s="697">
        <v>7.5649547899999998</v>
      </c>
    </row>
    <row r="286" spans="2:13">
      <c r="B286" s="708" t="s">
        <v>989</v>
      </c>
      <c r="C286" s="457">
        <v>2202409</v>
      </c>
      <c r="D286" s="457">
        <v>0</v>
      </c>
      <c r="E286" s="457">
        <v>0</v>
      </c>
      <c r="F286" s="457">
        <v>0</v>
      </c>
      <c r="G286" s="457">
        <v>764000</v>
      </c>
      <c r="H286" s="457">
        <v>1438409</v>
      </c>
      <c r="I286" s="457">
        <v>16356.9113554</v>
      </c>
      <c r="J286" s="457">
        <v>36866.42267</v>
      </c>
      <c r="K286" s="479">
        <v>5.5770489999999999E-2</v>
      </c>
      <c r="L286" s="479">
        <v>5.8673638605359422E-2</v>
      </c>
      <c r="M286" s="697">
        <v>0.10661545</v>
      </c>
    </row>
    <row r="287" spans="2:13">
      <c r="B287" s="708" t="s">
        <v>1344</v>
      </c>
      <c r="C287" s="457">
        <v>972689</v>
      </c>
      <c r="D287" s="457">
        <v>0</v>
      </c>
      <c r="E287" s="457">
        <v>0</v>
      </c>
      <c r="F287" s="457">
        <v>40127</v>
      </c>
      <c r="G287" s="457">
        <v>550000</v>
      </c>
      <c r="H287" s="457">
        <v>462816</v>
      </c>
      <c r="I287" s="457">
        <v>2861.5091364999998</v>
      </c>
      <c r="J287" s="457">
        <v>4174.6003199999996</v>
      </c>
      <c r="K287" s="479">
        <v>6.3152199999999999E-3</v>
      </c>
      <c r="L287" s="479">
        <v>6.643958723362018E-3</v>
      </c>
      <c r="M287" s="697">
        <v>8.7659860000000006E-2</v>
      </c>
    </row>
    <row r="288" spans="2:13">
      <c r="B288" s="708" t="s">
        <v>2056</v>
      </c>
      <c r="C288" s="457">
        <v>0</v>
      </c>
      <c r="D288" s="457">
        <v>0</v>
      </c>
      <c r="E288" s="457">
        <v>0</v>
      </c>
      <c r="F288" s="457">
        <v>367221</v>
      </c>
      <c r="G288" s="457">
        <v>367221</v>
      </c>
      <c r="H288" s="457">
        <v>0</v>
      </c>
      <c r="I288" s="457">
        <v>0</v>
      </c>
      <c r="J288" s="457">
        <v>0</v>
      </c>
      <c r="K288" s="479">
        <v>0</v>
      </c>
      <c r="L288" s="479">
        <v>0</v>
      </c>
      <c r="M288" s="697">
        <v>0</v>
      </c>
    </row>
    <row r="289" spans="2:13">
      <c r="B289" s="708" t="s">
        <v>819</v>
      </c>
      <c r="C289" s="457">
        <v>11431829</v>
      </c>
      <c r="D289" s="457">
        <v>0</v>
      </c>
      <c r="E289" s="457">
        <v>823024</v>
      </c>
      <c r="F289" s="457">
        <v>0</v>
      </c>
      <c r="G289" s="457">
        <v>5945000</v>
      </c>
      <c r="H289" s="457">
        <v>6309853</v>
      </c>
      <c r="I289" s="457">
        <v>32349.856838</v>
      </c>
      <c r="J289" s="457">
        <v>90735.686140000005</v>
      </c>
      <c r="K289" s="479">
        <v>0.13726239000000001</v>
      </c>
      <c r="L289" s="479">
        <v>0.14440763360313527</v>
      </c>
      <c r="M289" s="697">
        <v>0.60481518999999995</v>
      </c>
    </row>
    <row r="290" spans="2:13">
      <c r="B290" s="708" t="s">
        <v>820</v>
      </c>
      <c r="C290" s="457">
        <v>576847</v>
      </c>
      <c r="D290" s="457">
        <v>0</v>
      </c>
      <c r="E290" s="457">
        <v>0</v>
      </c>
      <c r="F290" s="457">
        <v>0</v>
      </c>
      <c r="G290" s="457">
        <v>25000</v>
      </c>
      <c r="H290" s="457">
        <v>551847</v>
      </c>
      <c r="I290" s="457">
        <v>34609.249032700005</v>
      </c>
      <c r="J290" s="457">
        <v>98157.025890000004</v>
      </c>
      <c r="K290" s="479">
        <v>0.14848918999999999</v>
      </c>
      <c r="L290" s="479">
        <v>0.15621884214801599</v>
      </c>
      <c r="M290" s="697">
        <v>3.7621170000000002E-2</v>
      </c>
    </row>
    <row r="291" spans="2:13">
      <c r="B291" s="708" t="s">
        <v>821</v>
      </c>
      <c r="C291" s="457">
        <v>61304107</v>
      </c>
      <c r="D291" s="457">
        <v>0</v>
      </c>
      <c r="E291" s="457">
        <v>0</v>
      </c>
      <c r="F291" s="457">
        <v>0</v>
      </c>
      <c r="G291" s="457">
        <v>3545500</v>
      </c>
      <c r="H291" s="457">
        <v>57758607</v>
      </c>
      <c r="I291" s="457">
        <v>873966.04139659996</v>
      </c>
      <c r="J291" s="457">
        <v>1677309.94728</v>
      </c>
      <c r="K291" s="479">
        <v>2.5373872999999998</v>
      </c>
      <c r="L291" s="479">
        <v>2.6694718540175946</v>
      </c>
      <c r="M291" s="697">
        <v>5.5122042499999999</v>
      </c>
    </row>
    <row r="292" spans="2:13">
      <c r="B292" s="708" t="s">
        <v>823</v>
      </c>
      <c r="C292" s="457">
        <v>27423161</v>
      </c>
      <c r="D292" s="457">
        <v>0</v>
      </c>
      <c r="E292" s="457">
        <v>0</v>
      </c>
      <c r="F292" s="457">
        <v>0</v>
      </c>
      <c r="G292" s="457">
        <v>13058500</v>
      </c>
      <c r="H292" s="457">
        <v>14364661</v>
      </c>
      <c r="I292" s="457">
        <v>27640.582684500001</v>
      </c>
      <c r="J292" s="457">
        <v>92221.123619999998</v>
      </c>
      <c r="K292" s="479">
        <v>0.13950952</v>
      </c>
      <c r="L292" s="479">
        <v>0.146771736642167</v>
      </c>
      <c r="M292" s="697">
        <v>1.3394069200000001</v>
      </c>
    </row>
    <row r="293" spans="2:13">
      <c r="B293" s="708" t="s">
        <v>824</v>
      </c>
      <c r="C293" s="457">
        <v>113842</v>
      </c>
      <c r="D293" s="457">
        <v>0</v>
      </c>
      <c r="E293" s="457">
        <v>0</v>
      </c>
      <c r="F293" s="457">
        <v>0</v>
      </c>
      <c r="G293" s="457">
        <v>0</v>
      </c>
      <c r="H293" s="457">
        <v>113842</v>
      </c>
      <c r="I293" s="457">
        <v>13407.560420199999</v>
      </c>
      <c r="J293" s="457">
        <v>28065.468260000001</v>
      </c>
      <c r="K293" s="479">
        <v>4.2456649999999999E-2</v>
      </c>
      <c r="L293" s="479">
        <v>4.4666746126073902E-2</v>
      </c>
      <c r="M293" s="697">
        <v>1.022811E-2</v>
      </c>
    </row>
    <row r="294" spans="2:13">
      <c r="B294" s="708" t="s">
        <v>826</v>
      </c>
      <c r="C294" s="457">
        <v>3015078</v>
      </c>
      <c r="D294" s="457">
        <v>200000</v>
      </c>
      <c r="E294" s="457">
        <v>0</v>
      </c>
      <c r="F294" s="457">
        <v>0</v>
      </c>
      <c r="G294" s="457">
        <v>1553000</v>
      </c>
      <c r="H294" s="457">
        <v>1662078</v>
      </c>
      <c r="I294" s="457">
        <v>49415.811956400001</v>
      </c>
      <c r="J294" s="457">
        <v>84067.905239999993</v>
      </c>
      <c r="K294" s="479">
        <v>0.12717555999999999</v>
      </c>
      <c r="L294" s="479">
        <v>0.13379572882657889</v>
      </c>
      <c r="M294" s="697">
        <v>7.8123059999999994E-2</v>
      </c>
    </row>
    <row r="295" spans="2:13">
      <c r="B295" s="708" t="s">
        <v>827</v>
      </c>
      <c r="C295" s="457">
        <v>8891532</v>
      </c>
      <c r="D295" s="457">
        <v>0</v>
      </c>
      <c r="E295" s="457">
        <v>0</v>
      </c>
      <c r="F295" s="457">
        <v>0</v>
      </c>
      <c r="G295" s="457">
        <v>4740000</v>
      </c>
      <c r="H295" s="457">
        <v>4151532</v>
      </c>
      <c r="I295" s="457">
        <v>6272.2246114</v>
      </c>
      <c r="J295" s="457">
        <v>8178.5180399999999</v>
      </c>
      <c r="K295" s="479">
        <v>1.237223E-2</v>
      </c>
      <c r="L295" s="479">
        <v>1.3016272723332624E-2</v>
      </c>
      <c r="M295" s="697">
        <v>4.0294980000000001E-2</v>
      </c>
    </row>
    <row r="296" spans="2:13">
      <c r="B296" s="708" t="s">
        <v>828</v>
      </c>
      <c r="C296" s="457">
        <v>4165804</v>
      </c>
      <c r="D296" s="457">
        <v>0</v>
      </c>
      <c r="E296" s="457">
        <v>0</v>
      </c>
      <c r="F296" s="457">
        <v>0</v>
      </c>
      <c r="G296" s="457">
        <v>342000</v>
      </c>
      <c r="H296" s="457">
        <v>3823804</v>
      </c>
      <c r="I296" s="457">
        <v>9833.6258987000001</v>
      </c>
      <c r="J296" s="457">
        <v>22369.253399999998</v>
      </c>
      <c r="K296" s="479">
        <v>3.3839580000000001E-2</v>
      </c>
      <c r="L296" s="479">
        <v>3.5601107859356815E-2</v>
      </c>
      <c r="M296" s="697">
        <v>0.37925586</v>
      </c>
    </row>
    <row r="297" spans="2:13">
      <c r="B297" s="708" t="s">
        <v>2057</v>
      </c>
      <c r="C297" s="457">
        <v>16817699</v>
      </c>
      <c r="D297" s="457">
        <v>0</v>
      </c>
      <c r="E297" s="457">
        <v>0</v>
      </c>
      <c r="F297" s="457">
        <v>0</v>
      </c>
      <c r="G297" s="457">
        <v>4124695</v>
      </c>
      <c r="H297" s="457">
        <v>12693004</v>
      </c>
      <c r="I297" s="457">
        <v>21958.896781700001</v>
      </c>
      <c r="J297" s="457">
        <v>21958.896920000003</v>
      </c>
      <c r="K297" s="479">
        <v>3.32188E-2</v>
      </c>
      <c r="L297" s="479">
        <v>3.4948017430095291E-2</v>
      </c>
      <c r="M297" s="697">
        <v>0.47510785</v>
      </c>
    </row>
    <row r="298" spans="2:13">
      <c r="B298" s="708" t="s">
        <v>829</v>
      </c>
      <c r="C298" s="457">
        <v>120343049</v>
      </c>
      <c r="D298" s="457">
        <v>0</v>
      </c>
      <c r="E298" s="457">
        <v>0</v>
      </c>
      <c r="F298" s="457">
        <v>0</v>
      </c>
      <c r="G298" s="457">
        <v>3070000</v>
      </c>
      <c r="H298" s="457">
        <v>117273049</v>
      </c>
      <c r="I298" s="457">
        <v>374590.72203920002</v>
      </c>
      <c r="J298" s="457">
        <v>1319321.80125</v>
      </c>
      <c r="K298" s="479">
        <v>1.9958329100000001</v>
      </c>
      <c r="L298" s="479">
        <v>2.0997266608595071</v>
      </c>
      <c r="M298" s="697">
        <v>10.637363410000001</v>
      </c>
    </row>
    <row r="299" spans="2:13">
      <c r="B299" s="708" t="s">
        <v>830</v>
      </c>
      <c r="C299" s="457">
        <v>8227978</v>
      </c>
      <c r="D299" s="457">
        <v>0</v>
      </c>
      <c r="E299" s="457">
        <v>0</v>
      </c>
      <c r="F299" s="457">
        <v>0</v>
      </c>
      <c r="G299" s="457">
        <v>4837500</v>
      </c>
      <c r="H299" s="457">
        <v>3390478</v>
      </c>
      <c r="I299" s="457">
        <v>7086.0990204</v>
      </c>
      <c r="J299" s="457">
        <v>12612.578160000001</v>
      </c>
      <c r="K299" s="479">
        <v>1.9079949999999998E-2</v>
      </c>
      <c r="L299" s="479">
        <v>2.0073166834380277E-2</v>
      </c>
      <c r="M299" s="697">
        <v>0.31452153999999999</v>
      </c>
    </row>
    <row r="300" spans="2:13">
      <c r="B300" s="708" t="s">
        <v>831</v>
      </c>
      <c r="C300" s="457">
        <v>399199</v>
      </c>
      <c r="D300" s="457">
        <v>340200</v>
      </c>
      <c r="E300" s="457">
        <v>0</v>
      </c>
      <c r="F300" s="457">
        <v>0</v>
      </c>
      <c r="G300" s="457">
        <v>0</v>
      </c>
      <c r="H300" s="457">
        <v>739399</v>
      </c>
      <c r="I300" s="457">
        <v>77665.758246800004</v>
      </c>
      <c r="J300" s="457">
        <v>113815.68806999999</v>
      </c>
      <c r="K300" s="479">
        <v>0.17217716999999999</v>
      </c>
      <c r="L300" s="479">
        <v>0.18113991176240959</v>
      </c>
      <c r="M300" s="697">
        <v>6.0399550000000003E-2</v>
      </c>
    </row>
    <row r="301" spans="2:13">
      <c r="B301" s="709"/>
      <c r="C301" s="492">
        <v>399252222</v>
      </c>
      <c r="D301" s="492">
        <v>1696390</v>
      </c>
      <c r="E301" s="492">
        <v>823024</v>
      </c>
      <c r="F301" s="492">
        <v>407348</v>
      </c>
      <c r="G301" s="492">
        <v>61905816</v>
      </c>
      <c r="H301" s="492">
        <v>340273168</v>
      </c>
      <c r="I301" s="492">
        <v>2831841.2054583007</v>
      </c>
      <c r="J301" s="492">
        <v>7923023.0738600027</v>
      </c>
      <c r="K301" s="493">
        <v>11.985726410000002</v>
      </c>
      <c r="L301" s="493">
        <v>12.609647446913122</v>
      </c>
      <c r="M301" s="626"/>
    </row>
    <row r="302" spans="2:13">
      <c r="B302" s="710"/>
      <c r="C302" s="494"/>
      <c r="D302" s="494"/>
      <c r="E302" s="494"/>
      <c r="F302" s="494"/>
      <c r="G302" s="494"/>
      <c r="H302" s="494"/>
      <c r="I302" s="494"/>
      <c r="J302" s="494"/>
      <c r="K302" s="495"/>
      <c r="L302" s="495"/>
      <c r="M302" s="626"/>
    </row>
    <row r="303" spans="2:13">
      <c r="B303" s="708"/>
      <c r="M303" s="697"/>
    </row>
    <row r="304" spans="2:13">
      <c r="B304" s="709"/>
      <c r="C304" s="492"/>
      <c r="D304" s="492"/>
      <c r="E304" s="492"/>
      <c r="F304" s="492"/>
      <c r="G304" s="492"/>
      <c r="H304" s="492"/>
      <c r="I304" s="492"/>
      <c r="J304" s="492"/>
      <c r="K304" s="493"/>
      <c r="L304" s="493"/>
      <c r="M304" s="626"/>
    </row>
    <row r="305" spans="2:13">
      <c r="B305" s="715" t="s">
        <v>1354</v>
      </c>
      <c r="C305" s="494"/>
      <c r="D305" s="494"/>
      <c r="E305" s="494"/>
      <c r="F305" s="494"/>
      <c r="G305" s="494"/>
      <c r="H305" s="494"/>
      <c r="I305" s="494"/>
      <c r="J305" s="494"/>
      <c r="K305" s="495"/>
      <c r="L305" s="495"/>
      <c r="M305" s="626"/>
    </row>
    <row r="306" spans="2:13">
      <c r="B306" s="708" t="s">
        <v>833</v>
      </c>
      <c r="C306" s="457">
        <v>525716</v>
      </c>
      <c r="D306" s="457">
        <v>0</v>
      </c>
      <c r="E306" s="457">
        <v>0</v>
      </c>
      <c r="F306" s="457">
        <v>0</v>
      </c>
      <c r="G306" s="457">
        <v>0</v>
      </c>
      <c r="H306" s="457">
        <v>525716</v>
      </c>
      <c r="I306" s="457">
        <v>683.43088</v>
      </c>
      <c r="J306" s="457">
        <v>1645.49108</v>
      </c>
      <c r="K306" s="479">
        <v>2.4892500000000001E-3</v>
      </c>
      <c r="L306" s="479">
        <v>2.6188314993422866E-3</v>
      </c>
      <c r="M306" s="697">
        <v>0.18851204999999999</v>
      </c>
    </row>
    <row r="307" spans="2:13">
      <c r="B307" s="709"/>
      <c r="C307" s="492">
        <v>525716</v>
      </c>
      <c r="D307" s="492">
        <v>0</v>
      </c>
      <c r="E307" s="492">
        <v>0</v>
      </c>
      <c r="F307" s="492">
        <v>0</v>
      </c>
      <c r="G307" s="492">
        <v>0</v>
      </c>
      <c r="H307" s="492">
        <v>525716</v>
      </c>
      <c r="I307" s="492">
        <v>683.43088</v>
      </c>
      <c r="J307" s="492">
        <v>1645.49108</v>
      </c>
      <c r="K307" s="493">
        <v>2.4892500000000001E-3</v>
      </c>
      <c r="L307" s="493">
        <v>2.6188314993422866E-3</v>
      </c>
      <c r="M307" s="626"/>
    </row>
    <row r="308" spans="2:13">
      <c r="B308" s="710" t="s">
        <v>834</v>
      </c>
      <c r="C308" s="494"/>
      <c r="D308" s="494"/>
      <c r="E308" s="494"/>
      <c r="F308" s="494"/>
      <c r="G308" s="494"/>
      <c r="H308" s="494"/>
      <c r="I308" s="494"/>
      <c r="J308" s="494"/>
      <c r="K308" s="495"/>
      <c r="L308" s="495"/>
      <c r="M308" s="626"/>
    </row>
    <row r="309" spans="2:13">
      <c r="B309" s="708" t="s">
        <v>836</v>
      </c>
      <c r="C309" s="457">
        <v>98518</v>
      </c>
      <c r="D309" s="457">
        <v>0</v>
      </c>
      <c r="E309" s="457">
        <v>0</v>
      </c>
      <c r="F309" s="457">
        <v>0</v>
      </c>
      <c r="G309" s="457">
        <v>0</v>
      </c>
      <c r="H309" s="457">
        <v>98518</v>
      </c>
      <c r="I309" s="457">
        <v>0</v>
      </c>
      <c r="J309" s="457">
        <v>0</v>
      </c>
      <c r="K309" s="479">
        <v>0</v>
      </c>
      <c r="L309" s="479">
        <v>0</v>
      </c>
      <c r="M309" s="697">
        <v>0.60317266000000003</v>
      </c>
    </row>
    <row r="310" spans="2:13">
      <c r="B310" s="708" t="s">
        <v>1361</v>
      </c>
      <c r="C310" s="457">
        <v>663832</v>
      </c>
      <c r="D310" s="457">
        <v>0</v>
      </c>
      <c r="E310" s="457">
        <v>0</v>
      </c>
      <c r="F310" s="457">
        <v>0</v>
      </c>
      <c r="G310" s="457">
        <v>0</v>
      </c>
      <c r="H310" s="457">
        <v>663832</v>
      </c>
      <c r="I310" s="457">
        <v>431.49108000000001</v>
      </c>
      <c r="J310" s="457">
        <v>1427.2388000000001</v>
      </c>
      <c r="K310" s="479">
        <v>2.1590899999999998E-3</v>
      </c>
      <c r="L310" s="479">
        <v>2.2714786922597516E-3</v>
      </c>
      <c r="M310" s="697">
        <v>4.4332901500000004</v>
      </c>
    </row>
    <row r="311" spans="2:13">
      <c r="B311" s="708" t="s">
        <v>1363</v>
      </c>
      <c r="C311" s="457">
        <v>3988559</v>
      </c>
      <c r="D311" s="457">
        <v>0</v>
      </c>
      <c r="E311" s="457">
        <v>0</v>
      </c>
      <c r="F311" s="457">
        <v>0</v>
      </c>
      <c r="G311" s="457">
        <v>0</v>
      </c>
      <c r="H311" s="457">
        <v>3988559</v>
      </c>
      <c r="I311" s="457">
        <v>7224.9314175000009</v>
      </c>
      <c r="J311" s="457">
        <v>6740.66471</v>
      </c>
      <c r="K311" s="479">
        <v>1.0197090000000001E-2</v>
      </c>
      <c r="L311" s="479">
        <v>1.0727900797282317E-2</v>
      </c>
      <c r="M311" s="697">
        <v>1.25976998</v>
      </c>
    </row>
    <row r="312" spans="2:13">
      <c r="B312" s="708" t="s">
        <v>1364</v>
      </c>
      <c r="C312" s="457">
        <v>2368064</v>
      </c>
      <c r="D312" s="457">
        <v>0</v>
      </c>
      <c r="E312" s="457">
        <v>0</v>
      </c>
      <c r="F312" s="457">
        <v>0</v>
      </c>
      <c r="G312" s="457">
        <v>0</v>
      </c>
      <c r="H312" s="457">
        <v>2368064</v>
      </c>
      <c r="I312" s="457">
        <v>1799.7286219</v>
      </c>
      <c r="J312" s="457">
        <v>2486.4672</v>
      </c>
      <c r="K312" s="479">
        <v>3.7614599999999999E-3</v>
      </c>
      <c r="L312" s="479">
        <v>3.9572615765510058E-3</v>
      </c>
      <c r="M312" s="697">
        <v>3.7798670099999998</v>
      </c>
    </row>
    <row r="313" spans="2:13">
      <c r="B313" s="708" t="s">
        <v>1366</v>
      </c>
      <c r="C313" s="457">
        <v>6533579</v>
      </c>
      <c r="D313" s="457">
        <v>0</v>
      </c>
      <c r="E313" s="457">
        <v>0</v>
      </c>
      <c r="F313" s="457">
        <v>0</v>
      </c>
      <c r="G313" s="457">
        <v>100000</v>
      </c>
      <c r="H313" s="457">
        <v>6433579</v>
      </c>
      <c r="I313" s="457">
        <v>5790.2213095000006</v>
      </c>
      <c r="J313" s="457">
        <v>10229.390609999999</v>
      </c>
      <c r="K313" s="479">
        <v>1.5474730000000001E-2</v>
      </c>
      <c r="L313" s="479">
        <v>1.6280276857255405E-2</v>
      </c>
      <c r="M313" s="697">
        <v>3.0332390999999999</v>
      </c>
    </row>
    <row r="314" spans="2:13" ht="30">
      <c r="B314" s="708" t="s">
        <v>835</v>
      </c>
      <c r="C314" s="457">
        <v>8271554</v>
      </c>
      <c r="D314" s="457">
        <v>0</v>
      </c>
      <c r="E314" s="457">
        <v>0</v>
      </c>
      <c r="F314" s="457">
        <v>0</v>
      </c>
      <c r="G314" s="457">
        <v>0</v>
      </c>
      <c r="H314" s="457">
        <v>8271554</v>
      </c>
      <c r="I314" s="457">
        <v>1654.3112800000001</v>
      </c>
      <c r="J314" s="457">
        <v>11166.597900000001</v>
      </c>
      <c r="K314" s="479">
        <v>1.6892520000000001E-2</v>
      </c>
      <c r="L314" s="479">
        <v>1.7771860738989499E-2</v>
      </c>
      <c r="M314" s="697">
        <v>2.9036557099999998</v>
      </c>
    </row>
    <row r="315" spans="2:13">
      <c r="B315" s="708" t="s">
        <v>1373</v>
      </c>
      <c r="C315" s="457">
        <v>1775606</v>
      </c>
      <c r="D315" s="457">
        <v>0</v>
      </c>
      <c r="E315" s="457">
        <v>0</v>
      </c>
      <c r="F315" s="457">
        <v>0</v>
      </c>
      <c r="G315" s="457">
        <v>0</v>
      </c>
      <c r="H315" s="457">
        <v>1775606</v>
      </c>
      <c r="I315" s="457">
        <v>0</v>
      </c>
      <c r="J315" s="457">
        <v>0</v>
      </c>
      <c r="K315" s="479">
        <v>0</v>
      </c>
      <c r="L315" s="479">
        <v>0</v>
      </c>
      <c r="M315" s="697">
        <v>3.4939118499999999</v>
      </c>
    </row>
    <row r="316" spans="2:13">
      <c r="B316" s="708" t="s">
        <v>1375</v>
      </c>
      <c r="C316" s="457">
        <v>993701</v>
      </c>
      <c r="D316" s="457">
        <v>0</v>
      </c>
      <c r="E316" s="457">
        <v>0</v>
      </c>
      <c r="F316" s="457">
        <v>0</v>
      </c>
      <c r="G316" s="457">
        <v>0</v>
      </c>
      <c r="H316" s="457">
        <v>993701</v>
      </c>
      <c r="I316" s="457">
        <v>4004.6154799999999</v>
      </c>
      <c r="J316" s="457">
        <v>15481.861580000001</v>
      </c>
      <c r="K316" s="479">
        <v>2.342052E-2</v>
      </c>
      <c r="L316" s="479">
        <v>2.4639687973368501E-2</v>
      </c>
      <c r="M316" s="697">
        <v>0.13018736</v>
      </c>
    </row>
    <row r="317" spans="2:13">
      <c r="B317" s="708" t="s">
        <v>1432</v>
      </c>
      <c r="C317" s="457">
        <v>500000</v>
      </c>
      <c r="D317" s="457">
        <v>0</v>
      </c>
      <c r="E317" s="457">
        <v>0</v>
      </c>
      <c r="F317" s="457">
        <v>0</v>
      </c>
      <c r="G317" s="457">
        <v>0</v>
      </c>
      <c r="H317" s="457">
        <v>500000</v>
      </c>
      <c r="I317" s="457">
        <v>1900</v>
      </c>
      <c r="J317" s="457">
        <v>2280</v>
      </c>
      <c r="K317" s="479">
        <v>3.44912E-3</v>
      </c>
      <c r="L317" s="479">
        <v>3.6286649566647385E-3</v>
      </c>
      <c r="M317" s="697">
        <v>2.5</v>
      </c>
    </row>
    <row r="318" spans="2:13">
      <c r="B318" s="708" t="s">
        <v>1377</v>
      </c>
      <c r="C318" s="457">
        <v>1949080</v>
      </c>
      <c r="D318" s="457">
        <v>0</v>
      </c>
      <c r="E318" s="457">
        <v>0</v>
      </c>
      <c r="F318" s="457">
        <v>0</v>
      </c>
      <c r="G318" s="457">
        <v>615500</v>
      </c>
      <c r="H318" s="457">
        <v>1333580</v>
      </c>
      <c r="I318" s="457">
        <v>6974.6234000000004</v>
      </c>
      <c r="J318" s="457">
        <v>79708.0766</v>
      </c>
      <c r="K318" s="479">
        <v>0.12058014</v>
      </c>
      <c r="L318" s="479">
        <v>0.12685697557963538</v>
      </c>
      <c r="M318" s="697">
        <v>1.62526858</v>
      </c>
    </row>
    <row r="319" spans="2:13">
      <c r="B319" s="708" t="s">
        <v>1379</v>
      </c>
      <c r="C319" s="457">
        <v>326292</v>
      </c>
      <c r="D319" s="457">
        <v>0</v>
      </c>
      <c r="E319" s="457">
        <v>0</v>
      </c>
      <c r="F319" s="457">
        <v>0</v>
      </c>
      <c r="G319" s="457">
        <v>0</v>
      </c>
      <c r="H319" s="457">
        <v>326292</v>
      </c>
      <c r="I319" s="457">
        <v>0</v>
      </c>
      <c r="J319" s="457">
        <v>0</v>
      </c>
      <c r="K319" s="479">
        <v>0</v>
      </c>
      <c r="L319" s="479">
        <v>0</v>
      </c>
      <c r="M319" s="697">
        <v>3.2629199999999998</v>
      </c>
    </row>
    <row r="320" spans="2:13">
      <c r="B320" s="708" t="s">
        <v>1010</v>
      </c>
      <c r="C320" s="457">
        <v>826752</v>
      </c>
      <c r="D320" s="457">
        <v>0</v>
      </c>
      <c r="E320" s="457">
        <v>0</v>
      </c>
      <c r="F320" s="457">
        <v>0</v>
      </c>
      <c r="G320" s="457">
        <v>154000</v>
      </c>
      <c r="H320" s="457">
        <v>672752</v>
      </c>
      <c r="I320" s="457">
        <v>322.92088969999998</v>
      </c>
      <c r="J320" s="457">
        <v>941.8528</v>
      </c>
      <c r="K320" s="479">
        <v>1.4248100000000001E-3</v>
      </c>
      <c r="L320" s="479">
        <v>1.4989773024984923E-3</v>
      </c>
      <c r="M320" s="697">
        <v>1.4896912099999999</v>
      </c>
    </row>
    <row r="321" spans="2:13">
      <c r="B321" s="708" t="s">
        <v>1381</v>
      </c>
      <c r="C321" s="457">
        <v>2277698</v>
      </c>
      <c r="D321" s="457">
        <v>0</v>
      </c>
      <c r="E321" s="457">
        <v>0</v>
      </c>
      <c r="F321" s="457">
        <v>0</v>
      </c>
      <c r="G321" s="457">
        <v>15000</v>
      </c>
      <c r="H321" s="457">
        <v>2262698</v>
      </c>
      <c r="I321" s="457">
        <v>2828.3720033</v>
      </c>
      <c r="J321" s="457">
        <v>5543.6100999999999</v>
      </c>
      <c r="K321" s="479">
        <v>8.3862199999999998E-3</v>
      </c>
      <c r="L321" s="479">
        <v>8.8227647821415376E-3</v>
      </c>
      <c r="M321" s="697">
        <v>4.3992604100000001</v>
      </c>
    </row>
    <row r="322" spans="2:13">
      <c r="B322" s="708" t="s">
        <v>1383</v>
      </c>
      <c r="C322" s="457">
        <v>417026</v>
      </c>
      <c r="D322" s="457">
        <v>0</v>
      </c>
      <c r="E322" s="457">
        <v>0</v>
      </c>
      <c r="F322" s="457">
        <v>0</v>
      </c>
      <c r="G322" s="457">
        <v>1000</v>
      </c>
      <c r="H322" s="457">
        <v>416026</v>
      </c>
      <c r="I322" s="457">
        <v>703.08416319999992</v>
      </c>
      <c r="J322" s="457">
        <v>931.89823999999999</v>
      </c>
      <c r="K322" s="479">
        <v>1.40975E-3</v>
      </c>
      <c r="L322" s="479">
        <v>1.4831344239761167E-3</v>
      </c>
      <c r="M322" s="697">
        <v>1.1460771300000001</v>
      </c>
    </row>
    <row r="323" spans="2:13">
      <c r="B323" s="709"/>
      <c r="C323" s="492">
        <v>30990261</v>
      </c>
      <c r="D323" s="492">
        <v>0</v>
      </c>
      <c r="E323" s="492">
        <v>0</v>
      </c>
      <c r="F323" s="492">
        <v>0</v>
      </c>
      <c r="G323" s="492">
        <v>885500</v>
      </c>
      <c r="H323" s="492">
        <v>30104761</v>
      </c>
      <c r="I323" s="492">
        <v>33634.299645100007</v>
      </c>
      <c r="J323" s="492">
        <v>136937.65854</v>
      </c>
      <c r="K323" s="493">
        <v>0.20715544999999999</v>
      </c>
      <c r="L323" s="493">
        <v>0.21793898368062273</v>
      </c>
      <c r="M323" s="626"/>
    </row>
    <row r="324" spans="2:13">
      <c r="B324" s="710" t="s">
        <v>837</v>
      </c>
      <c r="C324" s="494"/>
      <c r="D324" s="494"/>
      <c r="E324" s="494"/>
      <c r="F324" s="494"/>
      <c r="G324" s="494"/>
      <c r="H324" s="494"/>
      <c r="I324" s="494"/>
      <c r="J324" s="494"/>
      <c r="K324" s="495"/>
      <c r="L324" s="495"/>
      <c r="M324" s="626"/>
    </row>
    <row r="325" spans="2:13">
      <c r="B325" s="708" t="s">
        <v>838</v>
      </c>
      <c r="C325" s="457">
        <v>1858077</v>
      </c>
      <c r="D325" s="457">
        <v>0</v>
      </c>
      <c r="E325" s="457">
        <v>0</v>
      </c>
      <c r="F325" s="457">
        <v>0</v>
      </c>
      <c r="G325" s="457">
        <v>0</v>
      </c>
      <c r="H325" s="457">
        <v>1858077</v>
      </c>
      <c r="I325" s="457">
        <v>2396.9193300000002</v>
      </c>
      <c r="J325" s="457">
        <v>12393.373589999999</v>
      </c>
      <c r="K325" s="479">
        <v>1.874835E-2</v>
      </c>
      <c r="L325" s="479">
        <v>1.9724298438985641E-2</v>
      </c>
      <c r="M325" s="697">
        <v>2.3807368200000001</v>
      </c>
    </row>
    <row r="326" spans="2:13">
      <c r="B326" s="708" t="s">
        <v>840</v>
      </c>
      <c r="C326" s="457">
        <v>172406</v>
      </c>
      <c r="D326" s="457">
        <v>0</v>
      </c>
      <c r="E326" s="457">
        <v>0</v>
      </c>
      <c r="F326" s="457">
        <v>0</v>
      </c>
      <c r="G326" s="457">
        <v>0</v>
      </c>
      <c r="H326" s="457">
        <v>172406</v>
      </c>
      <c r="I326" s="457">
        <v>0</v>
      </c>
      <c r="J326" s="457">
        <v>0</v>
      </c>
      <c r="K326" s="479">
        <v>0</v>
      </c>
      <c r="L326" s="479">
        <v>0</v>
      </c>
      <c r="M326" s="697">
        <v>1.7240599999999999</v>
      </c>
    </row>
    <row r="327" spans="2:13">
      <c r="B327" s="708" t="s">
        <v>1385</v>
      </c>
      <c r="C327" s="457">
        <v>157629</v>
      </c>
      <c r="D327" s="457">
        <v>0</v>
      </c>
      <c r="E327" s="457">
        <v>0</v>
      </c>
      <c r="F327" s="457">
        <v>0</v>
      </c>
      <c r="G327" s="457">
        <v>0</v>
      </c>
      <c r="H327" s="457">
        <v>157629</v>
      </c>
      <c r="I327" s="457">
        <v>53.593859999999999</v>
      </c>
      <c r="J327" s="457">
        <v>53.593859999999999</v>
      </c>
      <c r="K327" s="479">
        <v>8.1080000000000003E-5</v>
      </c>
      <c r="L327" s="479">
        <v>8.5295684944910552E-5</v>
      </c>
      <c r="M327" s="697">
        <v>3.1525799999999999</v>
      </c>
    </row>
    <row r="328" spans="2:13">
      <c r="B328" s="708" t="s">
        <v>1389</v>
      </c>
      <c r="C328" s="457">
        <v>1584070</v>
      </c>
      <c r="D328" s="457">
        <v>0</v>
      </c>
      <c r="E328" s="457">
        <v>0</v>
      </c>
      <c r="F328" s="457">
        <v>0</v>
      </c>
      <c r="G328" s="457">
        <v>0</v>
      </c>
      <c r="H328" s="457">
        <v>1584070</v>
      </c>
      <c r="I328" s="457">
        <v>8981.6769000000004</v>
      </c>
      <c r="J328" s="457">
        <v>15317.956900000001</v>
      </c>
      <c r="K328" s="479">
        <v>2.317257E-2</v>
      </c>
      <c r="L328" s="479">
        <v>2.4378830443302996E-2</v>
      </c>
      <c r="M328" s="697">
        <v>0.78574900999999997</v>
      </c>
    </row>
    <row r="329" spans="2:13">
      <c r="B329" s="708" t="s">
        <v>843</v>
      </c>
      <c r="C329" s="457">
        <v>6429358</v>
      </c>
      <c r="D329" s="457">
        <v>0</v>
      </c>
      <c r="E329" s="457">
        <v>0</v>
      </c>
      <c r="F329" s="457">
        <v>0</v>
      </c>
      <c r="G329" s="457">
        <v>0</v>
      </c>
      <c r="H329" s="457">
        <v>6429358</v>
      </c>
      <c r="I329" s="457">
        <v>35940.164700000001</v>
      </c>
      <c r="J329" s="457">
        <v>161569.76653999998</v>
      </c>
      <c r="K329" s="479">
        <v>0.2444182</v>
      </c>
      <c r="L329" s="479">
        <v>0.25714146925447406</v>
      </c>
      <c r="M329" s="697">
        <v>2.2678511499999998</v>
      </c>
    </row>
    <row r="330" spans="2:13">
      <c r="B330" s="708" t="s">
        <v>844</v>
      </c>
      <c r="C330" s="457">
        <v>10108128</v>
      </c>
      <c r="D330" s="457">
        <v>0</v>
      </c>
      <c r="E330" s="457">
        <v>0</v>
      </c>
      <c r="F330" s="457">
        <v>0</v>
      </c>
      <c r="G330" s="457">
        <v>0</v>
      </c>
      <c r="H330" s="457">
        <v>10108128</v>
      </c>
      <c r="I330" s="457">
        <v>20519.49984</v>
      </c>
      <c r="J330" s="457">
        <v>112301.30207999999</v>
      </c>
      <c r="K330" s="479">
        <v>0.16988624999999999</v>
      </c>
      <c r="L330" s="479">
        <v>0.17872973659891089</v>
      </c>
      <c r="M330" s="697">
        <v>3.5576341399999998</v>
      </c>
    </row>
    <row r="331" spans="2:13">
      <c r="B331" s="708" t="s">
        <v>845</v>
      </c>
      <c r="C331" s="457">
        <v>1948462</v>
      </c>
      <c r="D331" s="457">
        <v>0</v>
      </c>
      <c r="E331" s="457">
        <v>0</v>
      </c>
      <c r="F331" s="457">
        <v>0</v>
      </c>
      <c r="G331" s="457">
        <v>0</v>
      </c>
      <c r="H331" s="457">
        <v>1948462</v>
      </c>
      <c r="I331" s="457">
        <v>13269.026220000002</v>
      </c>
      <c r="J331" s="457">
        <v>50172.896500000003</v>
      </c>
      <c r="K331" s="479">
        <v>7.590015E-2</v>
      </c>
      <c r="L331" s="479">
        <v>7.9851154080665315E-2</v>
      </c>
      <c r="M331" s="697">
        <v>4.2933268699999996</v>
      </c>
    </row>
    <row r="332" spans="2:13">
      <c r="B332" s="709"/>
      <c r="C332" s="492">
        <v>22258130</v>
      </c>
      <c r="D332" s="492">
        <v>0</v>
      </c>
      <c r="E332" s="492">
        <v>0</v>
      </c>
      <c r="F332" s="492">
        <v>0</v>
      </c>
      <c r="G332" s="492">
        <v>0</v>
      </c>
      <c r="H332" s="492">
        <v>22258130</v>
      </c>
      <c r="I332" s="492">
        <v>81160.880850000001</v>
      </c>
      <c r="J332" s="492">
        <v>351808.88946999994</v>
      </c>
      <c r="K332" s="493">
        <v>0.53220660000000009</v>
      </c>
      <c r="L332" s="493">
        <v>0.55991078450128384</v>
      </c>
      <c r="M332" s="626"/>
    </row>
    <row r="333" spans="2:13">
      <c r="B333" s="710" t="s">
        <v>1864</v>
      </c>
      <c r="C333" s="625"/>
      <c r="D333" s="625"/>
      <c r="E333" s="625"/>
      <c r="F333" s="625"/>
      <c r="G333" s="625"/>
      <c r="H333" s="625"/>
      <c r="I333" s="625"/>
      <c r="J333" s="625"/>
      <c r="K333" s="626"/>
      <c r="L333" s="626"/>
      <c r="M333" s="626"/>
    </row>
    <row r="334" spans="2:13">
      <c r="B334" s="708" t="s">
        <v>700</v>
      </c>
      <c r="C334" s="457">
        <v>458109</v>
      </c>
      <c r="D334" s="457">
        <v>0</v>
      </c>
      <c r="E334" s="457">
        <v>0</v>
      </c>
      <c r="F334" s="457">
        <v>0</v>
      </c>
      <c r="G334" s="457">
        <v>0</v>
      </c>
      <c r="H334" s="457">
        <v>458109</v>
      </c>
      <c r="I334" s="457">
        <v>0</v>
      </c>
      <c r="J334" s="457">
        <v>0</v>
      </c>
      <c r="K334" s="479">
        <v>0</v>
      </c>
      <c r="L334" s="479">
        <v>0</v>
      </c>
      <c r="M334" s="697">
        <v>4.9259032300000003</v>
      </c>
    </row>
    <row r="335" spans="2:13">
      <c r="B335" s="708" t="s">
        <v>1167</v>
      </c>
      <c r="C335" s="457">
        <v>59110</v>
      </c>
      <c r="D335" s="457">
        <v>0</v>
      </c>
      <c r="E335" s="457">
        <v>0</v>
      </c>
      <c r="F335" s="457">
        <v>0</v>
      </c>
      <c r="G335" s="457">
        <v>0</v>
      </c>
      <c r="H335" s="457">
        <v>59110</v>
      </c>
      <c r="I335" s="457">
        <v>0</v>
      </c>
      <c r="J335" s="457">
        <v>0</v>
      </c>
      <c r="K335" s="479">
        <v>0</v>
      </c>
      <c r="L335" s="479">
        <v>0</v>
      </c>
      <c r="M335" s="697">
        <v>2.4629166699999998</v>
      </c>
    </row>
    <row r="336" spans="2:13">
      <c r="B336" s="708" t="s">
        <v>1169</v>
      </c>
      <c r="C336" s="457">
        <v>121</v>
      </c>
      <c r="D336" s="457">
        <v>0</v>
      </c>
      <c r="E336" s="457">
        <v>0</v>
      </c>
      <c r="F336" s="457">
        <v>0</v>
      </c>
      <c r="G336" s="457">
        <v>0</v>
      </c>
      <c r="H336" s="457">
        <v>121</v>
      </c>
      <c r="I336" s="457">
        <v>0</v>
      </c>
      <c r="J336" s="457">
        <v>0</v>
      </c>
      <c r="K336" s="479">
        <v>0</v>
      </c>
      <c r="L336" s="479">
        <v>0</v>
      </c>
      <c r="M336" s="697">
        <v>2.94261E-3</v>
      </c>
    </row>
    <row r="337" spans="2:13">
      <c r="B337" s="708" t="s">
        <v>1048</v>
      </c>
      <c r="C337" s="457">
        <v>269806</v>
      </c>
      <c r="D337" s="457">
        <v>0</v>
      </c>
      <c r="E337" s="457">
        <v>0</v>
      </c>
      <c r="F337" s="457">
        <v>0</v>
      </c>
      <c r="G337" s="457">
        <v>0</v>
      </c>
      <c r="H337" s="457">
        <v>269806</v>
      </c>
      <c r="I337" s="457">
        <v>0</v>
      </c>
      <c r="J337" s="457">
        <v>0</v>
      </c>
      <c r="K337" s="479">
        <v>0</v>
      </c>
      <c r="L337" s="479">
        <v>0</v>
      </c>
      <c r="M337" s="697">
        <v>6.4511393300000002</v>
      </c>
    </row>
    <row r="338" spans="2:13">
      <c r="B338" s="708" t="s">
        <v>617</v>
      </c>
      <c r="C338" s="457">
        <v>136201</v>
      </c>
      <c r="D338" s="457">
        <v>0</v>
      </c>
      <c r="E338" s="457">
        <v>0</v>
      </c>
      <c r="F338" s="457">
        <v>0</v>
      </c>
      <c r="G338" s="457">
        <v>0</v>
      </c>
      <c r="H338" s="457">
        <v>136201</v>
      </c>
      <c r="I338" s="457">
        <v>0</v>
      </c>
      <c r="J338" s="457">
        <v>0</v>
      </c>
      <c r="K338" s="479">
        <v>0</v>
      </c>
      <c r="L338" s="479">
        <v>0</v>
      </c>
      <c r="M338" s="697">
        <v>2.4629475599999999</v>
      </c>
    </row>
    <row r="339" spans="2:13">
      <c r="B339" s="708" t="s">
        <v>1172</v>
      </c>
      <c r="C339" s="457">
        <v>64184</v>
      </c>
      <c r="D339" s="457">
        <v>0</v>
      </c>
      <c r="E339" s="457">
        <v>0</v>
      </c>
      <c r="F339" s="457">
        <v>0</v>
      </c>
      <c r="G339" s="457">
        <v>0</v>
      </c>
      <c r="H339" s="457">
        <v>64184</v>
      </c>
      <c r="I339" s="457">
        <v>0</v>
      </c>
      <c r="J339" s="457">
        <v>0</v>
      </c>
      <c r="K339" s="479">
        <v>0</v>
      </c>
      <c r="L339" s="479">
        <v>0</v>
      </c>
      <c r="M339" s="697">
        <v>3.8456560799999999</v>
      </c>
    </row>
    <row r="340" spans="2:13">
      <c r="B340" s="708" t="s">
        <v>703</v>
      </c>
      <c r="C340" s="457">
        <v>61573</v>
      </c>
      <c r="D340" s="457">
        <v>0</v>
      </c>
      <c r="E340" s="457">
        <v>0</v>
      </c>
      <c r="F340" s="457">
        <v>0</v>
      </c>
      <c r="G340" s="457">
        <v>0</v>
      </c>
      <c r="H340" s="457">
        <v>61573</v>
      </c>
      <c r="I340" s="457">
        <v>0</v>
      </c>
      <c r="J340" s="457">
        <v>0</v>
      </c>
      <c r="K340" s="479">
        <v>0</v>
      </c>
      <c r="L340" s="479">
        <v>0</v>
      </c>
      <c r="M340" s="697">
        <v>2.46292</v>
      </c>
    </row>
    <row r="341" spans="2:13">
      <c r="B341" s="708" t="s">
        <v>704</v>
      </c>
      <c r="C341" s="457">
        <v>320085</v>
      </c>
      <c r="D341" s="457">
        <v>0</v>
      </c>
      <c r="E341" s="457">
        <v>0</v>
      </c>
      <c r="F341" s="457">
        <v>0</v>
      </c>
      <c r="G341" s="457">
        <v>0</v>
      </c>
      <c r="H341" s="457">
        <v>320085</v>
      </c>
      <c r="I341" s="457">
        <v>0</v>
      </c>
      <c r="J341" s="457">
        <v>0</v>
      </c>
      <c r="K341" s="479">
        <v>0</v>
      </c>
      <c r="L341" s="479">
        <v>0</v>
      </c>
      <c r="M341" s="697">
        <v>8.2073076900000004</v>
      </c>
    </row>
    <row r="342" spans="2:13">
      <c r="B342" s="708" t="s">
        <v>705</v>
      </c>
      <c r="C342" s="457">
        <v>299</v>
      </c>
      <c r="D342" s="457">
        <v>0</v>
      </c>
      <c r="E342" s="457">
        <v>0</v>
      </c>
      <c r="F342" s="457">
        <v>0</v>
      </c>
      <c r="G342" s="457">
        <v>0</v>
      </c>
      <c r="H342" s="457">
        <v>299</v>
      </c>
      <c r="I342" s="457">
        <v>0</v>
      </c>
      <c r="J342" s="457">
        <v>0</v>
      </c>
      <c r="K342" s="479">
        <v>0</v>
      </c>
      <c r="L342" s="479">
        <v>0</v>
      </c>
      <c r="M342" s="697">
        <v>7.0836299999999996E-3</v>
      </c>
    </row>
    <row r="343" spans="2:13">
      <c r="B343" s="708" t="s">
        <v>707</v>
      </c>
      <c r="C343" s="457">
        <v>284101</v>
      </c>
      <c r="D343" s="457">
        <v>0</v>
      </c>
      <c r="E343" s="457">
        <v>0</v>
      </c>
      <c r="F343" s="457">
        <v>0</v>
      </c>
      <c r="G343" s="457">
        <v>0</v>
      </c>
      <c r="H343" s="457">
        <v>284101</v>
      </c>
      <c r="I343" s="457">
        <v>0</v>
      </c>
      <c r="J343" s="457">
        <v>0</v>
      </c>
      <c r="K343" s="479">
        <v>0</v>
      </c>
      <c r="L343" s="479">
        <v>0</v>
      </c>
      <c r="M343" s="697">
        <v>4.9250411700000001</v>
      </c>
    </row>
    <row r="344" spans="2:13">
      <c r="B344" s="708" t="s">
        <v>708</v>
      </c>
      <c r="C344" s="457">
        <v>189220</v>
      </c>
      <c r="D344" s="457">
        <v>0</v>
      </c>
      <c r="E344" s="457">
        <v>0</v>
      </c>
      <c r="F344" s="457">
        <v>0</v>
      </c>
      <c r="G344" s="457">
        <v>0</v>
      </c>
      <c r="H344" s="457">
        <v>189220</v>
      </c>
      <c r="I344" s="457">
        <v>0</v>
      </c>
      <c r="J344" s="457">
        <v>0</v>
      </c>
      <c r="K344" s="479">
        <v>0</v>
      </c>
      <c r="L344" s="479">
        <v>0</v>
      </c>
      <c r="M344" s="697">
        <v>0</v>
      </c>
    </row>
    <row r="345" spans="2:13">
      <c r="B345" s="708" t="s">
        <v>1092</v>
      </c>
      <c r="C345" s="457">
        <v>39407</v>
      </c>
      <c r="D345" s="457">
        <v>0</v>
      </c>
      <c r="E345" s="457">
        <v>0</v>
      </c>
      <c r="F345" s="457">
        <v>0</v>
      </c>
      <c r="G345" s="457">
        <v>0</v>
      </c>
      <c r="H345" s="457">
        <v>39407</v>
      </c>
      <c r="I345" s="457">
        <v>0</v>
      </c>
      <c r="J345" s="457">
        <v>0</v>
      </c>
      <c r="K345" s="479">
        <v>0</v>
      </c>
      <c r="L345" s="479">
        <v>0</v>
      </c>
      <c r="M345" s="697">
        <v>1.97035</v>
      </c>
    </row>
    <row r="346" spans="2:13">
      <c r="B346" s="708" t="s">
        <v>710</v>
      </c>
      <c r="C346" s="457">
        <v>168712</v>
      </c>
      <c r="D346" s="457">
        <v>0</v>
      </c>
      <c r="E346" s="457">
        <v>0</v>
      </c>
      <c r="F346" s="457">
        <v>0</v>
      </c>
      <c r="G346" s="457">
        <v>0</v>
      </c>
      <c r="H346" s="457">
        <v>168712</v>
      </c>
      <c r="I346" s="457">
        <v>0</v>
      </c>
      <c r="J346" s="457">
        <v>0</v>
      </c>
      <c r="K346" s="479">
        <v>0</v>
      </c>
      <c r="L346" s="479">
        <v>0</v>
      </c>
      <c r="M346" s="697">
        <v>2.609944</v>
      </c>
    </row>
    <row r="347" spans="2:13">
      <c r="B347" s="708" t="s">
        <v>711</v>
      </c>
      <c r="C347" s="457">
        <v>213390</v>
      </c>
      <c r="D347" s="457">
        <v>0</v>
      </c>
      <c r="E347" s="457">
        <v>0</v>
      </c>
      <c r="F347" s="457">
        <v>0</v>
      </c>
      <c r="G347" s="457">
        <v>0</v>
      </c>
      <c r="H347" s="457">
        <v>213390</v>
      </c>
      <c r="I347" s="457">
        <v>0</v>
      </c>
      <c r="J347" s="457">
        <v>0</v>
      </c>
      <c r="K347" s="479">
        <v>0</v>
      </c>
      <c r="L347" s="479">
        <v>0</v>
      </c>
      <c r="M347" s="697">
        <v>2.4629501399999998</v>
      </c>
    </row>
    <row r="348" spans="2:13">
      <c r="B348" s="708" t="s">
        <v>714</v>
      </c>
      <c r="C348" s="457">
        <v>64250</v>
      </c>
      <c r="D348" s="457">
        <v>0</v>
      </c>
      <c r="E348" s="457">
        <v>0</v>
      </c>
      <c r="F348" s="457">
        <v>0</v>
      </c>
      <c r="G348" s="457">
        <v>0</v>
      </c>
      <c r="H348" s="457">
        <v>64250</v>
      </c>
      <c r="I348" s="457">
        <v>0</v>
      </c>
      <c r="J348" s="457">
        <v>0</v>
      </c>
      <c r="K348" s="479">
        <v>0</v>
      </c>
      <c r="L348" s="479">
        <v>0</v>
      </c>
      <c r="M348" s="697">
        <v>6.4249999999999998</v>
      </c>
    </row>
    <row r="349" spans="2:13">
      <c r="B349" s="708" t="s">
        <v>1057</v>
      </c>
      <c r="C349" s="457">
        <v>74114</v>
      </c>
      <c r="D349" s="457">
        <v>0</v>
      </c>
      <c r="E349" s="457">
        <v>0</v>
      </c>
      <c r="F349" s="457">
        <v>0</v>
      </c>
      <c r="G349" s="457">
        <v>0</v>
      </c>
      <c r="H349" s="457">
        <v>74114</v>
      </c>
      <c r="I349" s="457">
        <v>0</v>
      </c>
      <c r="J349" s="457">
        <v>0</v>
      </c>
      <c r="K349" s="479">
        <v>0</v>
      </c>
      <c r="L349" s="479">
        <v>0</v>
      </c>
      <c r="M349" s="697">
        <v>1.49098737</v>
      </c>
    </row>
    <row r="350" spans="2:13">
      <c r="B350" s="708" t="s">
        <v>1881</v>
      </c>
      <c r="C350" s="457">
        <v>3408091</v>
      </c>
      <c r="D350" s="457">
        <v>0</v>
      </c>
      <c r="E350" s="457">
        <v>0</v>
      </c>
      <c r="F350" s="457">
        <v>0</v>
      </c>
      <c r="G350" s="457">
        <v>0</v>
      </c>
      <c r="H350" s="457">
        <v>3408091</v>
      </c>
      <c r="I350" s="457">
        <v>0</v>
      </c>
      <c r="J350" s="457">
        <v>0</v>
      </c>
      <c r="K350" s="479">
        <v>0</v>
      </c>
      <c r="L350" s="479">
        <v>0</v>
      </c>
      <c r="M350" s="697">
        <v>5.1969243199999999</v>
      </c>
    </row>
    <row r="351" spans="2:13">
      <c r="B351" s="708" t="s">
        <v>1189</v>
      </c>
      <c r="C351" s="457">
        <v>84233</v>
      </c>
      <c r="D351" s="457">
        <v>0</v>
      </c>
      <c r="E351" s="457">
        <v>0</v>
      </c>
      <c r="F351" s="457">
        <v>0</v>
      </c>
      <c r="G351" s="457">
        <v>0</v>
      </c>
      <c r="H351" s="457">
        <v>84233</v>
      </c>
      <c r="I351" s="457">
        <v>0</v>
      </c>
      <c r="J351" s="457">
        <v>0</v>
      </c>
      <c r="K351" s="479">
        <v>0</v>
      </c>
      <c r="L351" s="479">
        <v>0</v>
      </c>
      <c r="M351" s="697">
        <v>4.8133142900000001</v>
      </c>
    </row>
    <row r="352" spans="2:13">
      <c r="B352" s="708" t="s">
        <v>666</v>
      </c>
      <c r="C352" s="457">
        <v>266145</v>
      </c>
      <c r="D352" s="457">
        <v>0</v>
      </c>
      <c r="E352" s="457">
        <v>0</v>
      </c>
      <c r="F352" s="457">
        <v>0</v>
      </c>
      <c r="G352" s="457">
        <v>0</v>
      </c>
      <c r="H352" s="457">
        <v>266145</v>
      </c>
      <c r="I352" s="457">
        <v>0</v>
      </c>
      <c r="J352" s="457">
        <v>0</v>
      </c>
      <c r="K352" s="479">
        <v>0</v>
      </c>
      <c r="L352" s="479">
        <v>0</v>
      </c>
      <c r="M352" s="697">
        <v>7.8277941200000001</v>
      </c>
    </row>
    <row r="353" spans="1:13">
      <c r="B353" s="708" t="s">
        <v>1192</v>
      </c>
      <c r="C353" s="457">
        <v>34948</v>
      </c>
      <c r="D353" s="457">
        <v>0</v>
      </c>
      <c r="E353" s="457">
        <v>0</v>
      </c>
      <c r="F353" s="457">
        <v>0</v>
      </c>
      <c r="G353" s="457">
        <v>0</v>
      </c>
      <c r="H353" s="457">
        <v>34948</v>
      </c>
      <c r="I353" s="457">
        <v>0</v>
      </c>
      <c r="J353" s="457">
        <v>0</v>
      </c>
      <c r="K353" s="479">
        <v>0</v>
      </c>
      <c r="L353" s="479">
        <v>0</v>
      </c>
      <c r="M353" s="697">
        <v>0.45438942999999998</v>
      </c>
    </row>
    <row r="354" spans="1:13">
      <c r="B354" s="708" t="s">
        <v>1050</v>
      </c>
      <c r="C354" s="457">
        <v>43200</v>
      </c>
      <c r="D354" s="457">
        <v>0</v>
      </c>
      <c r="E354" s="457">
        <v>0</v>
      </c>
      <c r="F354" s="457">
        <v>0</v>
      </c>
      <c r="G354" s="457">
        <v>0</v>
      </c>
      <c r="H354" s="457">
        <v>43200</v>
      </c>
      <c r="I354" s="457">
        <v>0</v>
      </c>
      <c r="J354" s="457">
        <v>0</v>
      </c>
      <c r="K354" s="479">
        <v>0</v>
      </c>
      <c r="L354" s="479">
        <v>0</v>
      </c>
      <c r="M354" s="697">
        <v>6.1714285699999998</v>
      </c>
    </row>
    <row r="355" spans="1:13">
      <c r="B355" s="708" t="s">
        <v>1198</v>
      </c>
      <c r="C355" s="457">
        <v>81277</v>
      </c>
      <c r="D355" s="457">
        <v>0</v>
      </c>
      <c r="E355" s="457">
        <v>0</v>
      </c>
      <c r="F355" s="457">
        <v>0</v>
      </c>
      <c r="G355" s="457">
        <v>0</v>
      </c>
      <c r="H355" s="457">
        <v>81277</v>
      </c>
      <c r="I355" s="457">
        <v>0</v>
      </c>
      <c r="J355" s="457">
        <v>0</v>
      </c>
      <c r="K355" s="479">
        <v>0</v>
      </c>
      <c r="L355" s="479">
        <v>0</v>
      </c>
      <c r="M355" s="697">
        <v>0</v>
      </c>
    </row>
    <row r="356" spans="1:13">
      <c r="B356" s="708" t="s">
        <v>719</v>
      </c>
      <c r="C356" s="457">
        <v>727080</v>
      </c>
      <c r="D356" s="457">
        <v>0</v>
      </c>
      <c r="E356" s="457">
        <v>0</v>
      </c>
      <c r="F356" s="457">
        <v>0</v>
      </c>
      <c r="G356" s="457">
        <v>0</v>
      </c>
      <c r="H356" s="457">
        <v>727080</v>
      </c>
      <c r="I356" s="457">
        <v>0</v>
      </c>
      <c r="J356" s="457">
        <v>0</v>
      </c>
      <c r="K356" s="479">
        <v>0</v>
      </c>
      <c r="L356" s="479">
        <v>0</v>
      </c>
      <c r="M356" s="697">
        <v>4.8003486000000004</v>
      </c>
    </row>
    <row r="357" spans="1:13">
      <c r="B357" s="708" t="s">
        <v>1201</v>
      </c>
      <c r="C357" s="457">
        <v>317647</v>
      </c>
      <c r="D357" s="457">
        <v>0</v>
      </c>
      <c r="E357" s="457">
        <v>0</v>
      </c>
      <c r="F357" s="457">
        <v>0</v>
      </c>
      <c r="G357" s="457">
        <v>0</v>
      </c>
      <c r="H357" s="457">
        <v>317647</v>
      </c>
      <c r="I357" s="457">
        <v>0</v>
      </c>
      <c r="J357" s="457">
        <v>0</v>
      </c>
      <c r="K357" s="479">
        <v>0</v>
      </c>
      <c r="L357" s="479">
        <v>0</v>
      </c>
      <c r="M357" s="697">
        <v>4.9249887599999997</v>
      </c>
    </row>
    <row r="358" spans="1:13">
      <c r="A358" s="611"/>
      <c r="B358" s="708" t="s">
        <v>1359</v>
      </c>
      <c r="C358" s="712">
        <v>370674</v>
      </c>
      <c r="D358" s="712">
        <v>0</v>
      </c>
      <c r="E358" s="712">
        <v>0</v>
      </c>
      <c r="F358" s="712">
        <v>0</v>
      </c>
      <c r="G358" s="712">
        <v>0</v>
      </c>
      <c r="H358" s="712">
        <v>370674</v>
      </c>
      <c r="I358" s="712">
        <v>0</v>
      </c>
      <c r="J358" s="712">
        <v>0</v>
      </c>
      <c r="K358" s="716">
        <v>0</v>
      </c>
      <c r="L358" s="716">
        <v>0</v>
      </c>
      <c r="M358" s="717">
        <v>4.9259003300000002</v>
      </c>
    </row>
    <row r="359" spans="1:13">
      <c r="B359" s="708" t="s">
        <v>729</v>
      </c>
      <c r="C359" s="457">
        <v>42005</v>
      </c>
      <c r="D359" s="457">
        <v>0</v>
      </c>
      <c r="E359" s="457">
        <v>0</v>
      </c>
      <c r="F359" s="457">
        <v>0</v>
      </c>
      <c r="G359" s="457">
        <v>0</v>
      </c>
      <c r="H359" s="457">
        <v>42005</v>
      </c>
      <c r="I359" s="457">
        <v>0</v>
      </c>
      <c r="J359" s="457">
        <v>0</v>
      </c>
      <c r="K359" s="479">
        <v>0</v>
      </c>
      <c r="L359" s="479">
        <v>0</v>
      </c>
      <c r="M359" s="697">
        <v>2.10025</v>
      </c>
    </row>
    <row r="360" spans="1:13">
      <c r="B360" s="708" t="s">
        <v>1220</v>
      </c>
      <c r="C360" s="457">
        <v>45835</v>
      </c>
      <c r="D360" s="457">
        <v>0</v>
      </c>
      <c r="E360" s="457">
        <v>0</v>
      </c>
      <c r="F360" s="457">
        <v>0</v>
      </c>
      <c r="G360" s="457">
        <v>0</v>
      </c>
      <c r="H360" s="457">
        <v>45835</v>
      </c>
      <c r="I360" s="457">
        <v>0</v>
      </c>
      <c r="J360" s="457">
        <v>0</v>
      </c>
      <c r="K360" s="479">
        <v>0</v>
      </c>
      <c r="L360" s="479">
        <v>0</v>
      </c>
      <c r="M360" s="697">
        <v>9.1669999999999998</v>
      </c>
    </row>
    <row r="361" spans="1:13">
      <c r="B361" s="708" t="s">
        <v>1222</v>
      </c>
      <c r="C361" s="457">
        <v>49259</v>
      </c>
      <c r="D361" s="457">
        <v>0</v>
      </c>
      <c r="E361" s="457">
        <v>0</v>
      </c>
      <c r="F361" s="457">
        <v>0</v>
      </c>
      <c r="G361" s="457">
        <v>0</v>
      </c>
      <c r="H361" s="457">
        <v>49259</v>
      </c>
      <c r="I361" s="457">
        <v>0</v>
      </c>
      <c r="J361" s="457">
        <v>0</v>
      </c>
      <c r="K361" s="479">
        <v>0</v>
      </c>
      <c r="L361" s="479">
        <v>0</v>
      </c>
      <c r="M361" s="697">
        <v>0.98517999999999994</v>
      </c>
    </row>
    <row r="362" spans="1:13">
      <c r="B362" s="708" t="s">
        <v>1094</v>
      </c>
      <c r="C362" s="457">
        <v>59110</v>
      </c>
      <c r="D362" s="457">
        <v>0</v>
      </c>
      <c r="E362" s="457">
        <v>0</v>
      </c>
      <c r="F362" s="457">
        <v>0</v>
      </c>
      <c r="G362" s="457">
        <v>0</v>
      </c>
      <c r="H362" s="457">
        <v>59110</v>
      </c>
      <c r="I362" s="457">
        <v>0</v>
      </c>
      <c r="J362" s="457">
        <v>0</v>
      </c>
      <c r="K362" s="479">
        <v>0</v>
      </c>
      <c r="L362" s="479">
        <v>0</v>
      </c>
      <c r="M362" s="697">
        <v>0</v>
      </c>
    </row>
    <row r="363" spans="1:13">
      <c r="B363" s="708" t="s">
        <v>1227</v>
      </c>
      <c r="C363" s="457">
        <v>165017</v>
      </c>
      <c r="D363" s="457">
        <v>0</v>
      </c>
      <c r="E363" s="457">
        <v>0</v>
      </c>
      <c r="F363" s="457">
        <v>0</v>
      </c>
      <c r="G363" s="457">
        <v>0</v>
      </c>
      <c r="H363" s="457">
        <v>165017</v>
      </c>
      <c r="I363" s="457">
        <v>0</v>
      </c>
      <c r="J363" s="457">
        <v>0</v>
      </c>
      <c r="K363" s="479">
        <v>0</v>
      </c>
      <c r="L363" s="479">
        <v>0</v>
      </c>
      <c r="M363" s="697">
        <v>5.00051515</v>
      </c>
    </row>
    <row r="364" spans="1:13">
      <c r="B364" s="708" t="s">
        <v>1228</v>
      </c>
      <c r="C364" s="457">
        <v>113022</v>
      </c>
      <c r="D364" s="457">
        <v>0</v>
      </c>
      <c r="E364" s="457">
        <v>0</v>
      </c>
      <c r="F364" s="457">
        <v>0</v>
      </c>
      <c r="G364" s="457">
        <v>0</v>
      </c>
      <c r="H364" s="457">
        <v>113022</v>
      </c>
      <c r="I364" s="457">
        <v>0</v>
      </c>
      <c r="J364" s="457">
        <v>0</v>
      </c>
      <c r="K364" s="479">
        <v>0</v>
      </c>
      <c r="L364" s="479">
        <v>0</v>
      </c>
      <c r="M364" s="697">
        <v>0</v>
      </c>
    </row>
    <row r="365" spans="1:13">
      <c r="B365" s="708" t="s">
        <v>1387</v>
      </c>
      <c r="C365" s="457">
        <v>3769256</v>
      </c>
      <c r="D365" s="457">
        <v>0</v>
      </c>
      <c r="E365" s="457">
        <v>0</v>
      </c>
      <c r="F365" s="457">
        <v>0</v>
      </c>
      <c r="G365" s="457">
        <v>3769256</v>
      </c>
      <c r="H365" s="457">
        <v>0</v>
      </c>
      <c r="I365" s="457">
        <v>0</v>
      </c>
      <c r="J365" s="457">
        <v>0</v>
      </c>
      <c r="K365" s="479">
        <v>0</v>
      </c>
      <c r="L365" s="479">
        <v>0</v>
      </c>
      <c r="M365" s="697">
        <v>0</v>
      </c>
    </row>
    <row r="366" spans="1:13">
      <c r="B366" s="708" t="s">
        <v>1232</v>
      </c>
      <c r="C366" s="457">
        <v>58248</v>
      </c>
      <c r="D366" s="457">
        <v>0</v>
      </c>
      <c r="E366" s="457">
        <v>0</v>
      </c>
      <c r="F366" s="457">
        <v>0</v>
      </c>
      <c r="G366" s="457">
        <v>0</v>
      </c>
      <c r="H366" s="457">
        <v>58248</v>
      </c>
      <c r="I366" s="457">
        <v>0</v>
      </c>
      <c r="J366" s="457">
        <v>0</v>
      </c>
      <c r="K366" s="479">
        <v>0</v>
      </c>
      <c r="L366" s="479">
        <v>0</v>
      </c>
      <c r="M366" s="697">
        <v>0.61572939000000004</v>
      </c>
    </row>
    <row r="367" spans="1:13">
      <c r="B367" s="708" t="s">
        <v>1096</v>
      </c>
      <c r="C367" s="457">
        <v>98518</v>
      </c>
      <c r="D367" s="457">
        <v>0</v>
      </c>
      <c r="E367" s="457">
        <v>0</v>
      </c>
      <c r="F367" s="457">
        <v>0</v>
      </c>
      <c r="G367" s="457">
        <v>0</v>
      </c>
      <c r="H367" s="457">
        <v>98518</v>
      </c>
      <c r="I367" s="457">
        <v>0</v>
      </c>
      <c r="J367" s="457">
        <v>0</v>
      </c>
      <c r="K367" s="479">
        <v>0</v>
      </c>
      <c r="L367" s="479">
        <v>0</v>
      </c>
      <c r="M367" s="697">
        <v>3.28393333</v>
      </c>
    </row>
    <row r="368" spans="1:13">
      <c r="B368" s="708" t="s">
        <v>822</v>
      </c>
      <c r="C368" s="457">
        <v>147</v>
      </c>
      <c r="D368" s="457">
        <v>0</v>
      </c>
      <c r="E368" s="457">
        <v>0</v>
      </c>
      <c r="F368" s="457">
        <v>0</v>
      </c>
      <c r="G368" s="457">
        <v>0</v>
      </c>
      <c r="H368" s="457">
        <v>147</v>
      </c>
      <c r="I368" s="457">
        <v>0</v>
      </c>
      <c r="J368" s="457">
        <v>0</v>
      </c>
      <c r="K368" s="479">
        <v>0</v>
      </c>
      <c r="L368" s="479">
        <v>0</v>
      </c>
      <c r="M368" s="697">
        <v>2.9399999999999999E-4</v>
      </c>
    </row>
    <row r="369" spans="2:13">
      <c r="B369" s="708" t="s">
        <v>1238</v>
      </c>
      <c r="C369" s="457">
        <v>4</v>
      </c>
      <c r="D369" s="457">
        <v>0</v>
      </c>
      <c r="E369" s="457">
        <v>0</v>
      </c>
      <c r="F369" s="457">
        <v>0</v>
      </c>
      <c r="G369" s="457">
        <v>0</v>
      </c>
      <c r="H369" s="457">
        <v>4</v>
      </c>
      <c r="I369" s="457">
        <v>0</v>
      </c>
      <c r="J369" s="457">
        <v>0</v>
      </c>
      <c r="K369" s="479">
        <v>0</v>
      </c>
      <c r="L369" s="479">
        <v>0</v>
      </c>
      <c r="M369" s="697">
        <v>3.2360000000000002E-5</v>
      </c>
    </row>
    <row r="370" spans="2:13">
      <c r="B370" s="708" t="s">
        <v>1368</v>
      </c>
      <c r="C370" s="457">
        <v>1970</v>
      </c>
      <c r="D370" s="457">
        <v>0</v>
      </c>
      <c r="E370" s="457">
        <v>0</v>
      </c>
      <c r="F370" s="457">
        <v>0</v>
      </c>
      <c r="G370" s="457">
        <v>0</v>
      </c>
      <c r="H370" s="457">
        <v>1970</v>
      </c>
      <c r="I370" s="457">
        <v>0</v>
      </c>
      <c r="J370" s="457">
        <v>0</v>
      </c>
      <c r="K370" s="479">
        <v>0</v>
      </c>
      <c r="L370" s="479">
        <v>0</v>
      </c>
      <c r="M370" s="697">
        <v>3.9399999999999998E-2</v>
      </c>
    </row>
    <row r="371" spans="2:13">
      <c r="B371" s="708" t="s">
        <v>839</v>
      </c>
      <c r="C371" s="457">
        <v>35227</v>
      </c>
      <c r="D371" s="457">
        <v>0</v>
      </c>
      <c r="E371" s="457">
        <v>0</v>
      </c>
      <c r="F371" s="457">
        <v>0</v>
      </c>
      <c r="G371" s="457">
        <v>0</v>
      </c>
      <c r="H371" s="457">
        <v>35227</v>
      </c>
      <c r="I371" s="457">
        <v>0</v>
      </c>
      <c r="J371" s="457">
        <v>0</v>
      </c>
      <c r="K371" s="479">
        <v>0</v>
      </c>
      <c r="L371" s="479">
        <v>0</v>
      </c>
      <c r="M371" s="697">
        <v>0.35227000000000003</v>
      </c>
    </row>
    <row r="372" spans="2:13">
      <c r="B372" s="708" t="s">
        <v>1371</v>
      </c>
      <c r="C372" s="457">
        <v>139990</v>
      </c>
      <c r="D372" s="457">
        <v>0</v>
      </c>
      <c r="E372" s="457">
        <v>0</v>
      </c>
      <c r="F372" s="457">
        <v>0</v>
      </c>
      <c r="G372" s="457">
        <v>0</v>
      </c>
      <c r="H372" s="457">
        <v>139990</v>
      </c>
      <c r="I372" s="457">
        <v>0</v>
      </c>
      <c r="J372" s="457">
        <v>0</v>
      </c>
      <c r="K372" s="479">
        <v>0</v>
      </c>
      <c r="L372" s="479">
        <v>0</v>
      </c>
      <c r="M372" s="697">
        <v>0.70815395999999997</v>
      </c>
    </row>
    <row r="373" spans="2:13">
      <c r="B373" s="708" t="s">
        <v>738</v>
      </c>
      <c r="C373" s="457">
        <v>163151</v>
      </c>
      <c r="D373" s="457">
        <v>0</v>
      </c>
      <c r="E373" s="457">
        <v>0</v>
      </c>
      <c r="F373" s="457">
        <v>0</v>
      </c>
      <c r="G373" s="457">
        <v>0</v>
      </c>
      <c r="H373" s="457">
        <v>163151</v>
      </c>
      <c r="I373" s="457">
        <v>0</v>
      </c>
      <c r="J373" s="457">
        <v>0</v>
      </c>
      <c r="K373" s="479">
        <v>0</v>
      </c>
      <c r="L373" s="479">
        <v>0</v>
      </c>
      <c r="M373" s="697">
        <v>2.4629540200000002</v>
      </c>
    </row>
    <row r="374" spans="2:13">
      <c r="B374" s="708" t="s">
        <v>739</v>
      </c>
      <c r="C374" s="457">
        <v>37436</v>
      </c>
      <c r="D374" s="457">
        <v>0</v>
      </c>
      <c r="E374" s="457">
        <v>0</v>
      </c>
      <c r="F374" s="457">
        <v>0</v>
      </c>
      <c r="G374" s="457">
        <v>0</v>
      </c>
      <c r="H374" s="457">
        <v>37436</v>
      </c>
      <c r="I374" s="457">
        <v>0</v>
      </c>
      <c r="J374" s="457">
        <v>0</v>
      </c>
      <c r="K374" s="479">
        <v>0</v>
      </c>
      <c r="L374" s="479">
        <v>0</v>
      </c>
      <c r="M374" s="697">
        <v>1.4974400000000001</v>
      </c>
    </row>
    <row r="375" spans="2:13">
      <c r="B375" s="708" t="s">
        <v>1062</v>
      </c>
      <c r="C375" s="457">
        <v>156102</v>
      </c>
      <c r="D375" s="457">
        <v>0</v>
      </c>
      <c r="E375" s="457">
        <v>0</v>
      </c>
      <c r="F375" s="457">
        <v>0</v>
      </c>
      <c r="G375" s="457">
        <v>0</v>
      </c>
      <c r="H375" s="457">
        <v>156102</v>
      </c>
      <c r="I375" s="457">
        <v>0</v>
      </c>
      <c r="J375" s="457">
        <v>0</v>
      </c>
      <c r="K375" s="479">
        <v>0</v>
      </c>
      <c r="L375" s="479">
        <v>0</v>
      </c>
      <c r="M375" s="697">
        <v>7.8051000000000004</v>
      </c>
    </row>
    <row r="376" spans="2:13">
      <c r="B376" s="708" t="s">
        <v>741</v>
      </c>
      <c r="C376" s="457">
        <v>19223</v>
      </c>
      <c r="D376" s="457">
        <v>0</v>
      </c>
      <c r="E376" s="457">
        <v>0</v>
      </c>
      <c r="F376" s="457">
        <v>0</v>
      </c>
      <c r="G376" s="457">
        <v>0</v>
      </c>
      <c r="H376" s="457">
        <v>19223</v>
      </c>
      <c r="I376" s="457">
        <v>0</v>
      </c>
      <c r="J376" s="457">
        <v>0</v>
      </c>
      <c r="K376" s="479">
        <v>0</v>
      </c>
      <c r="L376" s="479">
        <v>0</v>
      </c>
      <c r="M376" s="697">
        <v>1.97158974</v>
      </c>
    </row>
    <row r="377" spans="2:13">
      <c r="B377" s="708" t="s">
        <v>1250</v>
      </c>
      <c r="C377" s="457">
        <v>62553</v>
      </c>
      <c r="D377" s="457">
        <v>0</v>
      </c>
      <c r="E377" s="457">
        <v>0</v>
      </c>
      <c r="F377" s="457">
        <v>0</v>
      </c>
      <c r="G377" s="457">
        <v>0</v>
      </c>
      <c r="H377" s="457">
        <v>62553</v>
      </c>
      <c r="I377" s="457">
        <v>0</v>
      </c>
      <c r="J377" s="457">
        <v>0</v>
      </c>
      <c r="K377" s="479">
        <v>0</v>
      </c>
      <c r="L377" s="479">
        <v>0</v>
      </c>
      <c r="M377" s="697">
        <v>5.5716576099999999</v>
      </c>
    </row>
    <row r="378" spans="2:13">
      <c r="B378" s="708" t="s">
        <v>743</v>
      </c>
      <c r="C378" s="457">
        <v>169648</v>
      </c>
      <c r="D378" s="457">
        <v>0</v>
      </c>
      <c r="E378" s="457">
        <v>0</v>
      </c>
      <c r="F378" s="457">
        <v>0</v>
      </c>
      <c r="G378" s="457">
        <v>0</v>
      </c>
      <c r="H378" s="457">
        <v>169648</v>
      </c>
      <c r="I378" s="457">
        <v>0</v>
      </c>
      <c r="J378" s="457">
        <v>0</v>
      </c>
      <c r="K378" s="479">
        <v>0</v>
      </c>
      <c r="L378" s="479">
        <v>0</v>
      </c>
      <c r="M378" s="697">
        <v>1.56694099</v>
      </c>
    </row>
    <row r="379" spans="2:13" ht="30">
      <c r="B379" s="708" t="s">
        <v>746</v>
      </c>
      <c r="C379" s="457">
        <v>92360</v>
      </c>
      <c r="D379" s="457">
        <v>0</v>
      </c>
      <c r="E379" s="457">
        <v>0</v>
      </c>
      <c r="F379" s="457">
        <v>0</v>
      </c>
      <c r="G379" s="457">
        <v>0</v>
      </c>
      <c r="H379" s="457">
        <v>92360</v>
      </c>
      <c r="I379" s="457">
        <v>0</v>
      </c>
      <c r="J379" s="457">
        <v>0</v>
      </c>
      <c r="K379" s="479">
        <v>0</v>
      </c>
      <c r="L379" s="479">
        <v>0</v>
      </c>
      <c r="M379" s="697">
        <v>2.5908705200000002</v>
      </c>
    </row>
    <row r="380" spans="2:13">
      <c r="B380" s="708" t="s">
        <v>1395</v>
      </c>
      <c r="C380" s="457">
        <v>321</v>
      </c>
      <c r="D380" s="457">
        <v>0</v>
      </c>
      <c r="E380" s="457">
        <v>0</v>
      </c>
      <c r="F380" s="457">
        <v>0</v>
      </c>
      <c r="G380" s="457">
        <v>0</v>
      </c>
      <c r="H380" s="457">
        <v>321</v>
      </c>
      <c r="I380" s="457">
        <v>0</v>
      </c>
      <c r="J380" s="457">
        <v>0</v>
      </c>
      <c r="K380" s="479">
        <v>0</v>
      </c>
      <c r="L380" s="479">
        <v>0</v>
      </c>
      <c r="M380" s="697">
        <v>4.0538999999999999E-4</v>
      </c>
    </row>
    <row r="381" spans="2:13">
      <c r="B381" s="708" t="s">
        <v>748</v>
      </c>
      <c r="C381" s="457">
        <v>118221</v>
      </c>
      <c r="D381" s="457">
        <v>0</v>
      </c>
      <c r="E381" s="457">
        <v>0</v>
      </c>
      <c r="F381" s="457">
        <v>0</v>
      </c>
      <c r="G381" s="457">
        <v>0</v>
      </c>
      <c r="H381" s="457">
        <v>118221</v>
      </c>
      <c r="I381" s="457">
        <v>0</v>
      </c>
      <c r="J381" s="457">
        <v>0</v>
      </c>
      <c r="K381" s="479">
        <v>0</v>
      </c>
      <c r="L381" s="479">
        <v>0</v>
      </c>
      <c r="M381" s="697">
        <v>4.9258749999999996</v>
      </c>
    </row>
    <row r="382" spans="2:13">
      <c r="B382" s="708" t="s">
        <v>825</v>
      </c>
      <c r="C382" s="457">
        <v>738590</v>
      </c>
      <c r="D382" s="457">
        <v>0</v>
      </c>
      <c r="E382" s="457">
        <v>0</v>
      </c>
      <c r="F382" s="457">
        <v>0</v>
      </c>
      <c r="G382" s="457">
        <v>0</v>
      </c>
      <c r="H382" s="457">
        <v>738590</v>
      </c>
      <c r="I382" s="457">
        <v>0</v>
      </c>
      <c r="J382" s="457">
        <v>0</v>
      </c>
      <c r="K382" s="479">
        <v>0</v>
      </c>
      <c r="L382" s="479">
        <v>0</v>
      </c>
      <c r="M382" s="697">
        <v>2.4619666699999998</v>
      </c>
    </row>
    <row r="383" spans="2:13">
      <c r="B383" s="708" t="s">
        <v>751</v>
      </c>
      <c r="C383" s="457">
        <v>121543</v>
      </c>
      <c r="D383" s="457">
        <v>0</v>
      </c>
      <c r="E383" s="457">
        <v>0</v>
      </c>
      <c r="F383" s="457">
        <v>0</v>
      </c>
      <c r="G383" s="457">
        <v>0</v>
      </c>
      <c r="H383" s="457">
        <v>121543</v>
      </c>
      <c r="I383" s="457">
        <v>0</v>
      </c>
      <c r="J383" s="457">
        <v>0</v>
      </c>
      <c r="K383" s="479">
        <v>0</v>
      </c>
      <c r="L383" s="479">
        <v>0</v>
      </c>
      <c r="M383" s="697">
        <v>3.9585395999999999</v>
      </c>
    </row>
    <row r="384" spans="2:13" ht="30">
      <c r="B384" s="708" t="s">
        <v>681</v>
      </c>
      <c r="C384" s="457">
        <v>172406</v>
      </c>
      <c r="D384" s="457">
        <v>0</v>
      </c>
      <c r="E384" s="457">
        <v>0</v>
      </c>
      <c r="F384" s="457">
        <v>0</v>
      </c>
      <c r="G384" s="457">
        <v>0</v>
      </c>
      <c r="H384" s="457">
        <v>172406</v>
      </c>
      <c r="I384" s="457">
        <v>0</v>
      </c>
      <c r="J384" s="457">
        <v>0</v>
      </c>
      <c r="K384" s="479">
        <v>0</v>
      </c>
      <c r="L384" s="479">
        <v>0</v>
      </c>
      <c r="M384" s="697">
        <v>1.17086256</v>
      </c>
    </row>
    <row r="385" spans="2:13">
      <c r="B385" s="708" t="s">
        <v>753</v>
      </c>
      <c r="C385" s="457">
        <v>159813</v>
      </c>
      <c r="D385" s="457">
        <v>0</v>
      </c>
      <c r="E385" s="457">
        <v>0</v>
      </c>
      <c r="F385" s="457">
        <v>0</v>
      </c>
      <c r="G385" s="457">
        <v>0</v>
      </c>
      <c r="H385" s="457">
        <v>159813</v>
      </c>
      <c r="I385" s="457">
        <v>0</v>
      </c>
      <c r="J385" s="457">
        <v>0</v>
      </c>
      <c r="K385" s="479">
        <v>0</v>
      </c>
      <c r="L385" s="479">
        <v>0</v>
      </c>
      <c r="M385" s="697">
        <v>1.3317749999999999</v>
      </c>
    </row>
    <row r="386" spans="2:13">
      <c r="B386" s="708" t="s">
        <v>755</v>
      </c>
      <c r="C386" s="457">
        <v>416</v>
      </c>
      <c r="D386" s="457">
        <v>0</v>
      </c>
      <c r="E386" s="457">
        <v>0</v>
      </c>
      <c r="F386" s="457">
        <v>0</v>
      </c>
      <c r="G386" s="457">
        <v>0</v>
      </c>
      <c r="H386" s="457">
        <v>416</v>
      </c>
      <c r="I386" s="457">
        <v>0</v>
      </c>
      <c r="J386" s="457">
        <v>0</v>
      </c>
      <c r="K386" s="479">
        <v>0</v>
      </c>
      <c r="L386" s="479">
        <v>0</v>
      </c>
      <c r="M386" s="697">
        <v>1.485714E-2</v>
      </c>
    </row>
    <row r="387" spans="2:13">
      <c r="B387" s="708" t="s">
        <v>1266</v>
      </c>
      <c r="C387" s="457">
        <v>26452</v>
      </c>
      <c r="D387" s="457">
        <v>0</v>
      </c>
      <c r="E387" s="457">
        <v>0</v>
      </c>
      <c r="F387" s="457">
        <v>0</v>
      </c>
      <c r="G387" s="457">
        <v>0</v>
      </c>
      <c r="H387" s="457">
        <v>26452</v>
      </c>
      <c r="I387" s="457">
        <v>0</v>
      </c>
      <c r="J387" s="457">
        <v>0</v>
      </c>
      <c r="K387" s="479">
        <v>0</v>
      </c>
      <c r="L387" s="479">
        <v>0</v>
      </c>
      <c r="M387" s="697">
        <v>7.5577142899999998</v>
      </c>
    </row>
    <row r="388" spans="2:13">
      <c r="B388" s="708" t="s">
        <v>1268</v>
      </c>
      <c r="C388" s="457">
        <v>24629</v>
      </c>
      <c r="D388" s="457">
        <v>0</v>
      </c>
      <c r="E388" s="457">
        <v>0</v>
      </c>
      <c r="F388" s="457">
        <v>0</v>
      </c>
      <c r="G388" s="457">
        <v>0</v>
      </c>
      <c r="H388" s="457">
        <v>24629</v>
      </c>
      <c r="I388" s="457">
        <v>0</v>
      </c>
      <c r="J388" s="457">
        <v>0</v>
      </c>
      <c r="K388" s="479">
        <v>0</v>
      </c>
      <c r="L388" s="479">
        <v>0</v>
      </c>
      <c r="M388" s="697">
        <v>0</v>
      </c>
    </row>
    <row r="389" spans="2:13">
      <c r="B389" s="708" t="s">
        <v>1270</v>
      </c>
      <c r="C389" s="457">
        <v>70637</v>
      </c>
      <c r="D389" s="457">
        <v>0</v>
      </c>
      <c r="E389" s="457">
        <v>0</v>
      </c>
      <c r="F389" s="457">
        <v>0</v>
      </c>
      <c r="G389" s="457">
        <v>0</v>
      </c>
      <c r="H389" s="457">
        <v>70637</v>
      </c>
      <c r="I389" s="457">
        <v>0</v>
      </c>
      <c r="J389" s="457">
        <v>0</v>
      </c>
      <c r="K389" s="479">
        <v>0</v>
      </c>
      <c r="L389" s="479">
        <v>0</v>
      </c>
      <c r="M389" s="697">
        <v>3.6224102600000001</v>
      </c>
    </row>
    <row r="390" spans="2:13">
      <c r="B390" s="708" t="s">
        <v>758</v>
      </c>
      <c r="C390" s="457">
        <v>136500</v>
      </c>
      <c r="D390" s="457">
        <v>0</v>
      </c>
      <c r="E390" s="457">
        <v>0</v>
      </c>
      <c r="F390" s="457">
        <v>0</v>
      </c>
      <c r="G390" s="457">
        <v>0</v>
      </c>
      <c r="H390" s="457">
        <v>136500</v>
      </c>
      <c r="I390" s="457">
        <v>0</v>
      </c>
      <c r="J390" s="457">
        <v>0</v>
      </c>
      <c r="K390" s="479">
        <v>0</v>
      </c>
      <c r="L390" s="479">
        <v>0</v>
      </c>
      <c r="M390" s="697">
        <v>2.80864198</v>
      </c>
    </row>
    <row r="391" spans="2:13">
      <c r="B391" s="708" t="s">
        <v>1064</v>
      </c>
      <c r="C391" s="457">
        <v>26057</v>
      </c>
      <c r="D391" s="457">
        <v>0</v>
      </c>
      <c r="E391" s="457">
        <v>0</v>
      </c>
      <c r="F391" s="457">
        <v>0</v>
      </c>
      <c r="G391" s="457">
        <v>0</v>
      </c>
      <c r="H391" s="457">
        <v>26057</v>
      </c>
      <c r="I391" s="457">
        <v>0</v>
      </c>
      <c r="J391" s="457">
        <v>0</v>
      </c>
      <c r="K391" s="479">
        <v>0</v>
      </c>
      <c r="L391" s="479">
        <v>0</v>
      </c>
      <c r="M391" s="697">
        <v>5.2114000000000003</v>
      </c>
    </row>
    <row r="392" spans="2:13">
      <c r="B392" s="708" t="s">
        <v>1274</v>
      </c>
      <c r="C392" s="457">
        <v>306342</v>
      </c>
      <c r="D392" s="457">
        <v>0</v>
      </c>
      <c r="E392" s="457">
        <v>0</v>
      </c>
      <c r="F392" s="457">
        <v>0</v>
      </c>
      <c r="G392" s="457">
        <v>0</v>
      </c>
      <c r="H392" s="457">
        <v>306342</v>
      </c>
      <c r="I392" s="457">
        <v>0</v>
      </c>
      <c r="J392" s="457">
        <v>0</v>
      </c>
      <c r="K392" s="479">
        <v>0</v>
      </c>
      <c r="L392" s="479">
        <v>0</v>
      </c>
      <c r="M392" s="697">
        <v>6.8075999999999999</v>
      </c>
    </row>
    <row r="393" spans="2:13">
      <c r="B393" s="708" t="s">
        <v>685</v>
      </c>
      <c r="C393" s="457">
        <v>58618</v>
      </c>
      <c r="D393" s="457">
        <v>0</v>
      </c>
      <c r="E393" s="457">
        <v>0</v>
      </c>
      <c r="F393" s="457">
        <v>0</v>
      </c>
      <c r="G393" s="457">
        <v>0</v>
      </c>
      <c r="H393" s="457">
        <v>58618</v>
      </c>
      <c r="I393" s="457">
        <v>0</v>
      </c>
      <c r="J393" s="457">
        <v>0</v>
      </c>
      <c r="K393" s="479">
        <v>0</v>
      </c>
      <c r="L393" s="479">
        <v>0</v>
      </c>
      <c r="M393" s="697">
        <v>2.6644545499999999</v>
      </c>
    </row>
    <row r="394" spans="2:13">
      <c r="B394" s="708" t="s">
        <v>1052</v>
      </c>
      <c r="C394" s="457">
        <v>103848</v>
      </c>
      <c r="D394" s="457">
        <v>0</v>
      </c>
      <c r="E394" s="457">
        <v>0</v>
      </c>
      <c r="F394" s="457">
        <v>0</v>
      </c>
      <c r="G394" s="457">
        <v>0</v>
      </c>
      <c r="H394" s="457">
        <v>103848</v>
      </c>
      <c r="I394" s="457">
        <v>0</v>
      </c>
      <c r="J394" s="457">
        <v>0</v>
      </c>
      <c r="K394" s="479">
        <v>0</v>
      </c>
      <c r="L394" s="479">
        <v>0</v>
      </c>
      <c r="M394" s="697">
        <v>0</v>
      </c>
    </row>
    <row r="395" spans="2:13">
      <c r="B395" s="708" t="s">
        <v>1280</v>
      </c>
      <c r="C395" s="457">
        <v>229970</v>
      </c>
      <c r="D395" s="457">
        <v>0</v>
      </c>
      <c r="E395" s="457">
        <v>0</v>
      </c>
      <c r="F395" s="457">
        <v>0</v>
      </c>
      <c r="G395" s="457">
        <v>0</v>
      </c>
      <c r="H395" s="457">
        <v>229970</v>
      </c>
      <c r="I395" s="457">
        <v>0</v>
      </c>
      <c r="J395" s="457">
        <v>0</v>
      </c>
      <c r="K395" s="479">
        <v>0</v>
      </c>
      <c r="L395" s="479">
        <v>0</v>
      </c>
      <c r="M395" s="697">
        <v>2.63630319</v>
      </c>
    </row>
    <row r="396" spans="2:13">
      <c r="B396" s="708" t="s">
        <v>1041</v>
      </c>
      <c r="C396" s="457">
        <v>147</v>
      </c>
      <c r="D396" s="457">
        <v>0</v>
      </c>
      <c r="E396" s="457">
        <v>0</v>
      </c>
      <c r="F396" s="457">
        <v>0</v>
      </c>
      <c r="G396" s="457">
        <v>0</v>
      </c>
      <c r="H396" s="457">
        <v>147</v>
      </c>
      <c r="I396" s="457">
        <v>0</v>
      </c>
      <c r="J396" s="457">
        <v>0</v>
      </c>
      <c r="K396" s="479">
        <v>0</v>
      </c>
      <c r="L396" s="479">
        <v>0</v>
      </c>
      <c r="M396" s="697">
        <v>8.5464999999999998E-4</v>
      </c>
    </row>
    <row r="397" spans="2:13">
      <c r="B397" s="708" t="s">
        <v>1055</v>
      </c>
      <c r="C397" s="457">
        <v>29998</v>
      </c>
      <c r="D397" s="457">
        <v>0</v>
      </c>
      <c r="E397" s="457">
        <v>0</v>
      </c>
      <c r="F397" s="457">
        <v>0</v>
      </c>
      <c r="G397" s="457">
        <v>0</v>
      </c>
      <c r="H397" s="457">
        <v>29998</v>
      </c>
      <c r="I397" s="457">
        <v>0</v>
      </c>
      <c r="J397" s="457">
        <v>0</v>
      </c>
      <c r="K397" s="479">
        <v>0</v>
      </c>
      <c r="L397" s="479">
        <v>0</v>
      </c>
      <c r="M397" s="697">
        <v>0</v>
      </c>
    </row>
    <row r="398" spans="2:13">
      <c r="B398" s="708" t="s">
        <v>1078</v>
      </c>
      <c r="C398" s="457">
        <v>443845</v>
      </c>
      <c r="D398" s="457">
        <v>0</v>
      </c>
      <c r="E398" s="457">
        <v>0</v>
      </c>
      <c r="F398" s="457">
        <v>0</v>
      </c>
      <c r="G398" s="457">
        <v>0</v>
      </c>
      <c r="H398" s="457">
        <v>443845</v>
      </c>
      <c r="I398" s="457">
        <v>0</v>
      </c>
      <c r="J398" s="457">
        <v>0</v>
      </c>
      <c r="K398" s="479">
        <v>0</v>
      </c>
      <c r="L398" s="479">
        <v>0</v>
      </c>
      <c r="M398" s="697">
        <v>0</v>
      </c>
    </row>
    <row r="399" spans="2:13">
      <c r="B399" s="708" t="s">
        <v>1282</v>
      </c>
      <c r="C399" s="457">
        <v>56155</v>
      </c>
      <c r="D399" s="457">
        <v>0</v>
      </c>
      <c r="E399" s="457">
        <v>0</v>
      </c>
      <c r="F399" s="457">
        <v>0</v>
      </c>
      <c r="G399" s="457">
        <v>0</v>
      </c>
      <c r="H399" s="457">
        <v>56155</v>
      </c>
      <c r="I399" s="457">
        <v>0</v>
      </c>
      <c r="J399" s="457">
        <v>0</v>
      </c>
      <c r="K399" s="479">
        <v>0</v>
      </c>
      <c r="L399" s="479">
        <v>0</v>
      </c>
      <c r="M399" s="697">
        <v>0</v>
      </c>
    </row>
    <row r="400" spans="2:13">
      <c r="B400" s="708" t="s">
        <v>1100</v>
      </c>
      <c r="C400" s="457">
        <v>108468</v>
      </c>
      <c r="D400" s="457">
        <v>0</v>
      </c>
      <c r="E400" s="457">
        <v>0</v>
      </c>
      <c r="F400" s="457">
        <v>0</v>
      </c>
      <c r="G400" s="457">
        <v>0</v>
      </c>
      <c r="H400" s="457">
        <v>108468</v>
      </c>
      <c r="I400" s="457">
        <v>0</v>
      </c>
      <c r="J400" s="457">
        <v>0</v>
      </c>
      <c r="K400" s="479">
        <v>0</v>
      </c>
      <c r="L400" s="479">
        <v>0</v>
      </c>
      <c r="M400" s="697">
        <v>0</v>
      </c>
    </row>
    <row r="401" spans="1:13">
      <c r="B401" s="708" t="s">
        <v>760</v>
      </c>
      <c r="C401" s="457">
        <v>149</v>
      </c>
      <c r="D401" s="457">
        <v>0</v>
      </c>
      <c r="E401" s="457">
        <v>0</v>
      </c>
      <c r="F401" s="457">
        <v>0</v>
      </c>
      <c r="G401" s="457">
        <v>0</v>
      </c>
      <c r="H401" s="457">
        <v>149</v>
      </c>
      <c r="I401" s="457">
        <v>0</v>
      </c>
      <c r="J401" s="457">
        <v>0</v>
      </c>
      <c r="K401" s="479">
        <v>0</v>
      </c>
      <c r="L401" s="479">
        <v>0</v>
      </c>
      <c r="M401" s="697">
        <v>1.2416700000000001E-3</v>
      </c>
    </row>
    <row r="402" spans="1:13">
      <c r="B402" s="708" t="s">
        <v>1067</v>
      </c>
      <c r="C402" s="457">
        <v>19716</v>
      </c>
      <c r="D402" s="457">
        <v>0</v>
      </c>
      <c r="E402" s="457">
        <v>0</v>
      </c>
      <c r="F402" s="457">
        <v>0</v>
      </c>
      <c r="G402" s="457">
        <v>0</v>
      </c>
      <c r="H402" s="457">
        <v>19716</v>
      </c>
      <c r="I402" s="457">
        <v>0</v>
      </c>
      <c r="J402" s="457">
        <v>0</v>
      </c>
      <c r="K402" s="479">
        <v>0</v>
      </c>
      <c r="L402" s="479">
        <v>0</v>
      </c>
      <c r="M402" s="697">
        <v>1.3144</v>
      </c>
    </row>
    <row r="403" spans="1:13">
      <c r="B403" s="708" t="s">
        <v>1103</v>
      </c>
      <c r="C403" s="457">
        <v>26</v>
      </c>
      <c r="D403" s="457">
        <v>0</v>
      </c>
      <c r="E403" s="457">
        <v>0</v>
      </c>
      <c r="F403" s="457">
        <v>0</v>
      </c>
      <c r="G403" s="457">
        <v>0</v>
      </c>
      <c r="H403" s="457">
        <v>26</v>
      </c>
      <c r="I403" s="457">
        <v>0</v>
      </c>
      <c r="J403" s="457">
        <v>0</v>
      </c>
      <c r="K403" s="479">
        <v>0</v>
      </c>
      <c r="L403" s="479">
        <v>0</v>
      </c>
      <c r="M403" s="697">
        <v>5.1975999999999997E-4</v>
      </c>
    </row>
    <row r="404" spans="1:13">
      <c r="B404" s="708" t="s">
        <v>671</v>
      </c>
      <c r="C404" s="457">
        <v>56155</v>
      </c>
      <c r="D404" s="457">
        <v>0</v>
      </c>
      <c r="E404" s="457">
        <v>0</v>
      </c>
      <c r="F404" s="457">
        <v>0</v>
      </c>
      <c r="G404" s="457">
        <v>0</v>
      </c>
      <c r="H404" s="457">
        <v>56155</v>
      </c>
      <c r="I404" s="457">
        <v>0</v>
      </c>
      <c r="J404" s="457">
        <v>0</v>
      </c>
      <c r="K404" s="479">
        <v>0</v>
      </c>
      <c r="L404" s="479">
        <v>0</v>
      </c>
      <c r="M404" s="697">
        <v>1.4974666700000001</v>
      </c>
    </row>
    <row r="405" spans="1:13" ht="30">
      <c r="B405" s="708" t="s">
        <v>672</v>
      </c>
      <c r="C405" s="457">
        <v>482</v>
      </c>
      <c r="D405" s="457">
        <v>0</v>
      </c>
      <c r="E405" s="457">
        <v>0</v>
      </c>
      <c r="F405" s="457">
        <v>0</v>
      </c>
      <c r="G405" s="457">
        <v>0</v>
      </c>
      <c r="H405" s="457">
        <v>482</v>
      </c>
      <c r="I405" s="457">
        <v>0</v>
      </c>
      <c r="J405" s="457">
        <v>0</v>
      </c>
      <c r="K405" s="479">
        <v>0</v>
      </c>
      <c r="L405" s="479">
        <v>0</v>
      </c>
      <c r="M405" s="697">
        <v>1.8660469999999998E-2</v>
      </c>
    </row>
    <row r="406" spans="1:13">
      <c r="B406" s="708" t="s">
        <v>767</v>
      </c>
      <c r="C406" s="457">
        <v>358212</v>
      </c>
      <c r="D406" s="457">
        <v>0</v>
      </c>
      <c r="E406" s="457">
        <v>0</v>
      </c>
      <c r="F406" s="457">
        <v>0</v>
      </c>
      <c r="G406" s="457">
        <v>0</v>
      </c>
      <c r="H406" s="457">
        <v>358212</v>
      </c>
      <c r="I406" s="457">
        <v>0</v>
      </c>
      <c r="J406" s="457">
        <v>0</v>
      </c>
      <c r="K406" s="479">
        <v>0</v>
      </c>
      <c r="L406" s="479">
        <v>0</v>
      </c>
      <c r="M406" s="697">
        <v>4.8407026999999996</v>
      </c>
    </row>
    <row r="407" spans="1:13">
      <c r="B407" s="708" t="s">
        <v>1291</v>
      </c>
      <c r="C407" s="457">
        <v>162160</v>
      </c>
      <c r="D407" s="457">
        <v>0</v>
      </c>
      <c r="E407" s="457">
        <v>0</v>
      </c>
      <c r="F407" s="457">
        <v>0</v>
      </c>
      <c r="G407" s="457">
        <v>0</v>
      </c>
      <c r="H407" s="457">
        <v>162160</v>
      </c>
      <c r="I407" s="457">
        <v>0</v>
      </c>
      <c r="J407" s="457">
        <v>0</v>
      </c>
      <c r="K407" s="479">
        <v>0</v>
      </c>
      <c r="L407" s="479">
        <v>0</v>
      </c>
      <c r="M407" s="697">
        <v>3.7678330799999999</v>
      </c>
    </row>
    <row r="408" spans="1:13">
      <c r="A408" s="611"/>
      <c r="B408" s="708" t="s">
        <v>1305</v>
      </c>
      <c r="C408" s="712">
        <v>890850</v>
      </c>
      <c r="D408" s="712">
        <v>0</v>
      </c>
      <c r="E408" s="712">
        <v>0</v>
      </c>
      <c r="F408" s="712">
        <v>0</v>
      </c>
      <c r="G408" s="712">
        <v>0</v>
      </c>
      <c r="H408" s="712">
        <v>890850</v>
      </c>
      <c r="I408" s="712">
        <v>0</v>
      </c>
      <c r="J408" s="712">
        <v>0</v>
      </c>
      <c r="K408" s="716">
        <v>0</v>
      </c>
      <c r="L408" s="716">
        <v>0</v>
      </c>
      <c r="M408" s="717">
        <v>6.3721352800000002</v>
      </c>
    </row>
    <row r="409" spans="1:13">
      <c r="B409" s="708" t="s">
        <v>773</v>
      </c>
      <c r="C409" s="457">
        <v>352976</v>
      </c>
      <c r="D409" s="457">
        <v>0</v>
      </c>
      <c r="E409" s="457">
        <v>0</v>
      </c>
      <c r="F409" s="457">
        <v>0</v>
      </c>
      <c r="G409" s="457">
        <v>0</v>
      </c>
      <c r="H409" s="457">
        <v>352976</v>
      </c>
      <c r="I409" s="457">
        <v>0</v>
      </c>
      <c r="J409" s="457">
        <v>3529.76</v>
      </c>
      <c r="K409" s="479">
        <v>5.3397200000000001E-3</v>
      </c>
      <c r="L409" s="479">
        <v>5.6176826392267225E-3</v>
      </c>
      <c r="M409" s="697">
        <v>1.7575772700000001</v>
      </c>
    </row>
    <row r="410" spans="1:13">
      <c r="B410" s="708" t="s">
        <v>1308</v>
      </c>
      <c r="C410" s="457">
        <v>78469</v>
      </c>
      <c r="D410" s="457">
        <v>0</v>
      </c>
      <c r="E410" s="457">
        <v>0</v>
      </c>
      <c r="F410" s="457">
        <v>0</v>
      </c>
      <c r="G410" s="457">
        <v>0</v>
      </c>
      <c r="H410" s="457">
        <v>78469</v>
      </c>
      <c r="I410" s="457">
        <v>0</v>
      </c>
      <c r="J410" s="457">
        <v>0</v>
      </c>
      <c r="K410" s="479">
        <v>0</v>
      </c>
      <c r="L410" s="479">
        <v>0</v>
      </c>
      <c r="M410" s="697">
        <v>3.79077295</v>
      </c>
    </row>
    <row r="411" spans="1:13">
      <c r="B411" s="708" t="s">
        <v>1310</v>
      </c>
      <c r="C411" s="457">
        <v>222109</v>
      </c>
      <c r="D411" s="457">
        <v>0</v>
      </c>
      <c r="E411" s="457">
        <v>0</v>
      </c>
      <c r="F411" s="457">
        <v>0</v>
      </c>
      <c r="G411" s="457">
        <v>0</v>
      </c>
      <c r="H411" s="457">
        <v>222109</v>
      </c>
      <c r="I411" s="457">
        <v>0</v>
      </c>
      <c r="J411" s="457">
        <v>0</v>
      </c>
      <c r="K411" s="479">
        <v>0</v>
      </c>
      <c r="L411" s="479">
        <v>0</v>
      </c>
      <c r="M411" s="697">
        <v>5.1414120399999996</v>
      </c>
    </row>
    <row r="412" spans="1:13">
      <c r="B412" s="708" t="s">
        <v>782</v>
      </c>
      <c r="C412" s="457">
        <v>108222</v>
      </c>
      <c r="D412" s="457">
        <v>0</v>
      </c>
      <c r="E412" s="457">
        <v>0</v>
      </c>
      <c r="F412" s="457">
        <v>0</v>
      </c>
      <c r="G412" s="457">
        <v>0</v>
      </c>
      <c r="H412" s="457">
        <v>108222</v>
      </c>
      <c r="I412" s="457">
        <v>0</v>
      </c>
      <c r="J412" s="457">
        <v>0</v>
      </c>
      <c r="K412" s="479">
        <v>0</v>
      </c>
      <c r="L412" s="479">
        <v>0</v>
      </c>
      <c r="M412" s="697">
        <v>3.5861223400000002</v>
      </c>
    </row>
    <row r="413" spans="1:13">
      <c r="B413" s="708" t="s">
        <v>623</v>
      </c>
      <c r="C413" s="457">
        <v>704745</v>
      </c>
      <c r="D413" s="457">
        <v>0</v>
      </c>
      <c r="E413" s="457">
        <v>0</v>
      </c>
      <c r="F413" s="457">
        <v>0</v>
      </c>
      <c r="G413" s="457">
        <v>0</v>
      </c>
      <c r="H413" s="457">
        <v>704745</v>
      </c>
      <c r="I413" s="457">
        <v>0</v>
      </c>
      <c r="J413" s="457">
        <v>0</v>
      </c>
      <c r="K413" s="479">
        <v>0</v>
      </c>
      <c r="L413" s="479">
        <v>0</v>
      </c>
      <c r="M413" s="697">
        <v>9.4212207899999996</v>
      </c>
    </row>
    <row r="414" spans="1:13">
      <c r="B414" s="708" t="s">
        <v>783</v>
      </c>
      <c r="C414" s="457">
        <v>15024</v>
      </c>
      <c r="D414" s="457">
        <v>0</v>
      </c>
      <c r="E414" s="457">
        <v>0</v>
      </c>
      <c r="F414" s="457">
        <v>0</v>
      </c>
      <c r="G414" s="457">
        <v>0</v>
      </c>
      <c r="H414" s="457">
        <v>15024</v>
      </c>
      <c r="I414" s="457">
        <v>0</v>
      </c>
      <c r="J414" s="457">
        <v>0</v>
      </c>
      <c r="K414" s="479">
        <v>0</v>
      </c>
      <c r="L414" s="479">
        <v>0</v>
      </c>
      <c r="M414" s="697">
        <v>0.13968017999999999</v>
      </c>
    </row>
    <row r="415" spans="1:13">
      <c r="B415" s="708" t="s">
        <v>784</v>
      </c>
      <c r="C415" s="457">
        <v>440918</v>
      </c>
      <c r="D415" s="457">
        <v>0</v>
      </c>
      <c r="E415" s="457">
        <v>0</v>
      </c>
      <c r="F415" s="457">
        <v>0</v>
      </c>
      <c r="G415" s="457">
        <v>0</v>
      </c>
      <c r="H415" s="457">
        <v>440918</v>
      </c>
      <c r="I415" s="457">
        <v>0</v>
      </c>
      <c r="J415" s="457">
        <v>0</v>
      </c>
      <c r="K415" s="479">
        <v>0</v>
      </c>
      <c r="L415" s="479">
        <v>0</v>
      </c>
      <c r="M415" s="697">
        <v>5.6160028500000001</v>
      </c>
    </row>
    <row r="416" spans="1:13">
      <c r="B416" s="708" t="s">
        <v>673</v>
      </c>
      <c r="C416" s="457">
        <v>96055</v>
      </c>
      <c r="D416" s="457">
        <v>0</v>
      </c>
      <c r="E416" s="457">
        <v>0</v>
      </c>
      <c r="F416" s="457">
        <v>0</v>
      </c>
      <c r="G416" s="457">
        <v>0</v>
      </c>
      <c r="H416" s="457">
        <v>96055</v>
      </c>
      <c r="I416" s="457">
        <v>0</v>
      </c>
      <c r="J416" s="457">
        <v>0</v>
      </c>
      <c r="K416" s="479">
        <v>0</v>
      </c>
      <c r="L416" s="479">
        <v>0</v>
      </c>
      <c r="M416" s="697">
        <v>3.69442308</v>
      </c>
    </row>
    <row r="417" spans="1:13">
      <c r="B417" s="708" t="s">
        <v>789</v>
      </c>
      <c r="C417" s="457">
        <v>43100</v>
      </c>
      <c r="D417" s="457">
        <v>0</v>
      </c>
      <c r="E417" s="457">
        <v>0</v>
      </c>
      <c r="F417" s="457">
        <v>0</v>
      </c>
      <c r="G417" s="457">
        <v>0</v>
      </c>
      <c r="H417" s="457">
        <v>43100</v>
      </c>
      <c r="I417" s="457">
        <v>0</v>
      </c>
      <c r="J417" s="457">
        <v>0</v>
      </c>
      <c r="K417" s="479">
        <v>0</v>
      </c>
      <c r="L417" s="479">
        <v>0</v>
      </c>
      <c r="M417" s="697">
        <v>6.1571428600000004</v>
      </c>
    </row>
    <row r="418" spans="1:13" ht="30">
      <c r="B418" s="708" t="s">
        <v>791</v>
      </c>
      <c r="C418" s="457">
        <v>118664</v>
      </c>
      <c r="D418" s="457">
        <v>0</v>
      </c>
      <c r="E418" s="457">
        <v>0</v>
      </c>
      <c r="F418" s="457">
        <v>0</v>
      </c>
      <c r="G418" s="457">
        <v>0</v>
      </c>
      <c r="H418" s="457">
        <v>118664</v>
      </c>
      <c r="I418" s="457">
        <v>0</v>
      </c>
      <c r="J418" s="457">
        <v>0</v>
      </c>
      <c r="K418" s="479">
        <v>0</v>
      </c>
      <c r="L418" s="479">
        <v>0</v>
      </c>
      <c r="M418" s="697">
        <v>0.97665844000000002</v>
      </c>
    </row>
    <row r="419" spans="1:13">
      <c r="A419" s="611"/>
      <c r="B419" s="708" t="s">
        <v>1398</v>
      </c>
      <c r="C419" s="712">
        <v>474032</v>
      </c>
      <c r="D419" s="712">
        <v>0</v>
      </c>
      <c r="E419" s="712">
        <v>0</v>
      </c>
      <c r="F419" s="712">
        <v>0</v>
      </c>
      <c r="G419" s="712">
        <v>0</v>
      </c>
      <c r="H419" s="712">
        <v>474032</v>
      </c>
      <c r="I419" s="712">
        <v>0</v>
      </c>
      <c r="J419" s="712">
        <v>0</v>
      </c>
      <c r="K419" s="716">
        <v>0</v>
      </c>
      <c r="L419" s="716">
        <v>0</v>
      </c>
      <c r="M419" s="717">
        <v>1.8320077299999999</v>
      </c>
    </row>
    <row r="420" spans="1:13">
      <c r="B420" s="708" t="s">
        <v>792</v>
      </c>
      <c r="C420" s="457">
        <v>113264</v>
      </c>
      <c r="D420" s="457">
        <v>0</v>
      </c>
      <c r="E420" s="457">
        <v>0</v>
      </c>
      <c r="F420" s="457">
        <v>0</v>
      </c>
      <c r="G420" s="457">
        <v>0</v>
      </c>
      <c r="H420" s="457">
        <v>113264</v>
      </c>
      <c r="I420" s="457">
        <v>0</v>
      </c>
      <c r="J420" s="457">
        <v>0</v>
      </c>
      <c r="K420" s="479">
        <v>0</v>
      </c>
      <c r="L420" s="479">
        <v>0</v>
      </c>
      <c r="M420" s="697">
        <v>0.81227768</v>
      </c>
    </row>
    <row r="421" spans="1:13">
      <c r="A421" s="718"/>
      <c r="B421" s="708" t="s">
        <v>661</v>
      </c>
      <c r="C421" s="457">
        <v>206888</v>
      </c>
      <c r="D421" s="457">
        <v>0</v>
      </c>
      <c r="E421" s="457">
        <v>0</v>
      </c>
      <c r="F421" s="457">
        <v>0</v>
      </c>
      <c r="G421" s="457">
        <v>0</v>
      </c>
      <c r="H421" s="457">
        <v>206888</v>
      </c>
      <c r="I421" s="457">
        <v>0</v>
      </c>
      <c r="J421" s="457">
        <v>0</v>
      </c>
      <c r="K421" s="479">
        <v>0</v>
      </c>
      <c r="L421" s="479">
        <v>0</v>
      </c>
      <c r="M421" s="697">
        <v>4.8679529400000003</v>
      </c>
    </row>
    <row r="422" spans="1:13">
      <c r="B422" s="708" t="s">
        <v>794</v>
      </c>
      <c r="C422" s="457">
        <v>170879</v>
      </c>
      <c r="D422" s="457">
        <v>0</v>
      </c>
      <c r="E422" s="457">
        <v>0</v>
      </c>
      <c r="F422" s="457">
        <v>0</v>
      </c>
      <c r="G422" s="457">
        <v>0</v>
      </c>
      <c r="H422" s="457">
        <v>170879</v>
      </c>
      <c r="I422" s="457">
        <v>0</v>
      </c>
      <c r="J422" s="457">
        <v>0</v>
      </c>
      <c r="K422" s="479">
        <v>0</v>
      </c>
      <c r="L422" s="479">
        <v>0</v>
      </c>
      <c r="M422" s="697">
        <v>1.70879</v>
      </c>
    </row>
    <row r="423" spans="1:13" ht="30">
      <c r="B423" s="708" t="s">
        <v>1351</v>
      </c>
      <c r="C423" s="457">
        <v>306</v>
      </c>
      <c r="D423" s="457">
        <v>0</v>
      </c>
      <c r="E423" s="457">
        <v>0</v>
      </c>
      <c r="F423" s="457">
        <v>0</v>
      </c>
      <c r="G423" s="457">
        <v>0</v>
      </c>
      <c r="H423" s="457">
        <v>306</v>
      </c>
      <c r="I423" s="457">
        <v>0</v>
      </c>
      <c r="J423" s="457">
        <v>0</v>
      </c>
      <c r="K423" s="479">
        <v>0</v>
      </c>
      <c r="L423" s="479">
        <v>0</v>
      </c>
      <c r="M423" s="697">
        <v>3.7499999999999999E-3</v>
      </c>
    </row>
    <row r="424" spans="1:13">
      <c r="B424" s="708" t="s">
        <v>693</v>
      </c>
      <c r="C424" s="457">
        <v>139748</v>
      </c>
      <c r="D424" s="457">
        <v>0</v>
      </c>
      <c r="E424" s="457">
        <v>0</v>
      </c>
      <c r="F424" s="457">
        <v>0</v>
      </c>
      <c r="G424" s="457">
        <v>0</v>
      </c>
      <c r="H424" s="457">
        <v>139748</v>
      </c>
      <c r="I424" s="457">
        <v>0</v>
      </c>
      <c r="J424" s="457">
        <v>0</v>
      </c>
      <c r="K424" s="479">
        <v>0</v>
      </c>
      <c r="L424" s="479">
        <v>0</v>
      </c>
      <c r="M424" s="697">
        <v>5.2735094299999998</v>
      </c>
    </row>
    <row r="425" spans="1:13">
      <c r="B425" s="708" t="s">
        <v>1328</v>
      </c>
      <c r="C425" s="457">
        <v>66844</v>
      </c>
      <c r="D425" s="457">
        <v>0</v>
      </c>
      <c r="E425" s="457">
        <v>0</v>
      </c>
      <c r="F425" s="457">
        <v>0</v>
      </c>
      <c r="G425" s="457">
        <v>0</v>
      </c>
      <c r="H425" s="457">
        <v>66844</v>
      </c>
      <c r="I425" s="457">
        <v>0</v>
      </c>
      <c r="J425" s="457">
        <v>0</v>
      </c>
      <c r="K425" s="479">
        <v>0</v>
      </c>
      <c r="L425" s="479">
        <v>0</v>
      </c>
      <c r="M425" s="697">
        <v>6.6844000000000001</v>
      </c>
    </row>
    <row r="426" spans="1:13">
      <c r="B426" s="708" t="s">
        <v>796</v>
      </c>
      <c r="C426" s="457">
        <v>412147</v>
      </c>
      <c r="D426" s="457">
        <v>0</v>
      </c>
      <c r="E426" s="457">
        <v>0</v>
      </c>
      <c r="F426" s="457">
        <v>0</v>
      </c>
      <c r="G426" s="457">
        <v>0</v>
      </c>
      <c r="H426" s="457">
        <v>412147</v>
      </c>
      <c r="I426" s="457">
        <v>0</v>
      </c>
      <c r="J426" s="457">
        <v>0</v>
      </c>
      <c r="K426" s="479">
        <v>0</v>
      </c>
      <c r="L426" s="479">
        <v>0</v>
      </c>
      <c r="M426" s="697">
        <v>0.55197273000000002</v>
      </c>
    </row>
    <row r="427" spans="1:13">
      <c r="B427" s="647"/>
      <c r="C427" s="492">
        <v>21199174</v>
      </c>
      <c r="D427" s="492">
        <v>0</v>
      </c>
      <c r="E427" s="492">
        <v>0</v>
      </c>
      <c r="F427" s="492">
        <v>0</v>
      </c>
      <c r="G427" s="492">
        <v>3769256</v>
      </c>
      <c r="H427" s="492">
        <v>17429918</v>
      </c>
      <c r="I427" s="492">
        <v>0</v>
      </c>
      <c r="J427" s="492">
        <v>3529.76</v>
      </c>
      <c r="K427" s="493">
        <v>5.3397200000000001E-3</v>
      </c>
      <c r="L427" s="493">
        <v>5.6176826392267225E-3</v>
      </c>
      <c r="M427" s="626"/>
    </row>
    <row r="428" spans="1:13">
      <c r="B428" s="647"/>
      <c r="C428" s="494"/>
      <c r="D428" s="494"/>
      <c r="E428" s="494"/>
      <c r="F428" s="494"/>
      <c r="G428" s="494"/>
      <c r="H428" s="494"/>
      <c r="I428" s="494"/>
      <c r="J428" s="494"/>
      <c r="K428" s="495"/>
      <c r="L428" s="495"/>
      <c r="M428" s="626"/>
    </row>
    <row r="429" spans="1:13">
      <c r="C429" s="492">
        <v>907025268.15789998</v>
      </c>
      <c r="D429" s="492">
        <v>6207190</v>
      </c>
      <c r="E429" s="492">
        <v>3558093</v>
      </c>
      <c r="F429" s="492">
        <v>14729156</v>
      </c>
      <c r="G429" s="492">
        <v>117160313</v>
      </c>
      <c r="H429" s="492">
        <v>814359394</v>
      </c>
      <c r="I429" s="492">
        <v>12913584.570154101</v>
      </c>
      <c r="J429" s="492">
        <v>59498770.170146197</v>
      </c>
      <c r="K429" s="493">
        <v>90.008041230000003</v>
      </c>
      <c r="L429" s="493">
        <v>94.693440448429598</v>
      </c>
      <c r="M429" s="626"/>
    </row>
  </sheetData>
  <mergeCells count="1">
    <mergeCell ref="A6:A7"/>
  </mergeCells>
  <pageMargins left="0.7" right="0.7" top="0.75" bottom="0.75" header="0.3" footer="0.3"/>
  <pageSetup scale="56" orientation="portrait" r:id="rId1"/>
  <headerFooter>
    <firstFooter>&amp;C2 of 2</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Q107"/>
  <sheetViews>
    <sheetView view="pageBreakPreview" zoomScale="60" zoomScaleNormal="100" workbookViewId="0">
      <selection activeCell="C101" sqref="C101"/>
    </sheetView>
  </sheetViews>
  <sheetFormatPr defaultRowHeight="12.75"/>
  <cols>
    <col min="1" max="3" width="9" style="450"/>
    <col min="4" max="4" width="5.5" style="450" customWidth="1"/>
    <col min="5" max="14" width="9" style="450"/>
    <col min="15" max="15" width="12.75" style="450" customWidth="1"/>
    <col min="16" max="16384" width="9" style="450"/>
  </cols>
  <sheetData>
    <row r="7" s="656" customFormat="1"/>
    <row r="8" s="656" customFormat="1"/>
    <row r="35" ht="30.75" customHeight="1"/>
    <row r="50" spans="15:15">
      <c r="O50" s="450" t="s">
        <v>2336</v>
      </c>
    </row>
    <row r="51" spans="15:15" ht="15">
      <c r="O51" s="865"/>
    </row>
    <row r="52" spans="15:15" ht="15">
      <c r="O52" s="865"/>
    </row>
    <row r="53" spans="15:15" ht="15">
      <c r="O53" s="865"/>
    </row>
    <row r="54" spans="15:15" ht="15">
      <c r="O54" s="865"/>
    </row>
    <row r="55" spans="15:15" ht="15">
      <c r="O55" s="865"/>
    </row>
    <row r="56" spans="15:15" ht="15">
      <c r="O56" s="865"/>
    </row>
    <row r="90" hidden="1"/>
    <row r="91" hidden="1"/>
    <row r="92" hidden="1"/>
    <row r="107" spans="17:17" ht="15">
      <c r="Q107" s="859"/>
    </row>
  </sheetData>
  <customSheetViews>
    <customSheetView guid="{84FBBE83-FF6F-4C76-A58E-D04643F715A5}" showPageBreaks="1" fitToPage="1" topLeftCell="A13">
      <selection activeCell="K26" sqref="K26"/>
      <pageMargins left="0.75" right="0.75" top="1" bottom="1" header="0.5" footer="0.5"/>
      <pageSetup scale="93" orientation="portrait" r:id="rId1"/>
      <headerFooter alignWithMargins="0"/>
    </customSheetView>
  </customSheetViews>
  <pageMargins left="0.75" right="0.75" top="1" bottom="1" header="0.5" footer="0.5"/>
  <pageSetup scale="85" orientation="portrait"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5"/>
  <sheetViews>
    <sheetView view="pageBreakPreview" topLeftCell="D1" zoomScaleNormal="100" zoomScaleSheetLayoutView="100" workbookViewId="0">
      <selection activeCell="B4" sqref="B4:K6"/>
    </sheetView>
  </sheetViews>
  <sheetFormatPr defaultRowHeight="15.75"/>
  <cols>
    <col min="1" max="1" width="4.5" style="706" customWidth="1"/>
    <col min="2" max="2" width="29.5" style="491" customWidth="1"/>
    <col min="3" max="3" width="12" style="457" customWidth="1"/>
    <col min="4" max="4" width="10.25" style="457" customWidth="1"/>
    <col min="5" max="6" width="11.125" style="457" customWidth="1"/>
    <col min="7" max="7" width="11.75" style="457" customWidth="1"/>
    <col min="8" max="8" width="11.875" style="457" customWidth="1"/>
    <col min="9" max="9" width="11.75" style="457" customWidth="1"/>
    <col min="10" max="10" width="11.375" style="457" customWidth="1"/>
    <col min="11" max="11" width="7.125" style="479" customWidth="1"/>
    <col min="12" max="12" width="9" style="479" customWidth="1"/>
    <col min="13" max="13" width="10.625" style="515" customWidth="1"/>
    <col min="14" max="16384" width="9" style="515"/>
  </cols>
  <sheetData>
    <row r="1" spans="1:13">
      <c r="A1" s="706">
        <v>7.2</v>
      </c>
      <c r="B1" s="612" t="s">
        <v>2046</v>
      </c>
      <c r="C1" s="628"/>
      <c r="D1" s="628"/>
      <c r="E1" s="628"/>
      <c r="F1" s="628"/>
      <c r="G1" s="628"/>
      <c r="H1" s="628"/>
      <c r="I1" s="628"/>
      <c r="J1" s="628"/>
      <c r="K1" s="629"/>
      <c r="L1" s="631"/>
    </row>
    <row r="2" spans="1:13" hidden="1">
      <c r="B2" s="484"/>
      <c r="C2" s="481"/>
      <c r="D2" s="481"/>
      <c r="E2" s="481"/>
      <c r="F2" s="481"/>
      <c r="G2" s="481"/>
      <c r="H2" s="481"/>
      <c r="I2" s="481"/>
      <c r="J2" s="481"/>
      <c r="K2" s="482"/>
      <c r="L2" s="482"/>
      <c r="M2" s="483"/>
    </row>
    <row r="3" spans="1:13" hidden="1">
      <c r="B3" s="484"/>
      <c r="C3" s="481"/>
      <c r="D3" s="481"/>
      <c r="E3" s="481"/>
      <c r="F3" s="481"/>
      <c r="G3" s="481"/>
      <c r="H3" s="481"/>
      <c r="I3" s="481"/>
      <c r="J3" s="481"/>
      <c r="K3" s="482"/>
      <c r="L3" s="482"/>
      <c r="M3" s="483"/>
    </row>
    <row r="4" spans="1:13" ht="79.5" customHeight="1">
      <c r="A4" s="1032"/>
      <c r="B4" s="690" t="s">
        <v>2007</v>
      </c>
      <c r="C4" s="691" t="s">
        <v>2008</v>
      </c>
      <c r="D4" s="487" t="s">
        <v>2009</v>
      </c>
      <c r="E4" s="487" t="s">
        <v>2010</v>
      </c>
      <c r="F4" s="487" t="s">
        <v>2011</v>
      </c>
      <c r="G4" s="487" t="s">
        <v>2012</v>
      </c>
      <c r="H4" s="487" t="s">
        <v>1998</v>
      </c>
      <c r="I4" s="487" t="s">
        <v>2013</v>
      </c>
      <c r="J4" s="487" t="s">
        <v>2014</v>
      </c>
      <c r="K4" s="488" t="s">
        <v>53</v>
      </c>
      <c r="L4" s="488" t="s">
        <v>2015</v>
      </c>
      <c r="M4" s="692" t="s">
        <v>2016</v>
      </c>
    </row>
    <row r="5" spans="1:13">
      <c r="A5" s="1033"/>
      <c r="B5" s="693"/>
      <c r="C5" s="694" t="s">
        <v>2065</v>
      </c>
      <c r="D5" s="695"/>
      <c r="E5" s="695"/>
      <c r="F5" s="695"/>
      <c r="G5" s="695"/>
      <c r="H5" s="695"/>
      <c r="I5" s="694" t="s">
        <v>2047</v>
      </c>
      <c r="J5" s="695"/>
      <c r="K5" s="694" t="s">
        <v>2019</v>
      </c>
      <c r="L5" s="696"/>
      <c r="M5" s="696"/>
    </row>
    <row r="6" spans="1:13">
      <c r="A6" s="485"/>
      <c r="B6" s="486" t="s">
        <v>2048</v>
      </c>
      <c r="C6" s="487"/>
      <c r="D6" s="487"/>
      <c r="E6" s="487"/>
      <c r="F6" s="487"/>
      <c r="G6" s="487"/>
      <c r="H6" s="487"/>
      <c r="I6" s="487"/>
      <c r="J6" s="488"/>
      <c r="K6" s="488"/>
      <c r="L6" s="488"/>
      <c r="M6" s="488"/>
    </row>
    <row r="7" spans="1:13">
      <c r="B7" s="708" t="s">
        <v>841</v>
      </c>
      <c r="C7" s="457">
        <v>560662.15789999999</v>
      </c>
      <c r="D7" s="457">
        <v>0</v>
      </c>
      <c r="E7" s="457">
        <v>0</v>
      </c>
      <c r="F7" s="457">
        <v>0</v>
      </c>
      <c r="G7" s="457">
        <v>560662</v>
      </c>
      <c r="H7" s="479">
        <v>0</v>
      </c>
      <c r="I7" s="457">
        <v>0</v>
      </c>
      <c r="J7" s="457">
        <v>0</v>
      </c>
      <c r="K7" s="479">
        <v>0</v>
      </c>
      <c r="L7" s="479">
        <v>0</v>
      </c>
      <c r="M7" s="479">
        <v>0</v>
      </c>
    </row>
    <row r="8" spans="1:13">
      <c r="B8" s="708" t="s">
        <v>842</v>
      </c>
      <c r="C8" s="457">
        <v>77069</v>
      </c>
      <c r="D8" s="457">
        <v>0</v>
      </c>
      <c r="E8" s="457">
        <v>0</v>
      </c>
      <c r="F8" s="457">
        <v>0</v>
      </c>
      <c r="G8" s="457">
        <v>77069</v>
      </c>
      <c r="H8" s="479">
        <v>0</v>
      </c>
      <c r="I8" s="457">
        <v>0</v>
      </c>
      <c r="J8" s="457">
        <v>0</v>
      </c>
      <c r="K8" s="479">
        <v>0</v>
      </c>
      <c r="L8" s="479">
        <v>0</v>
      </c>
      <c r="M8" s="479">
        <v>0</v>
      </c>
    </row>
    <row r="9" spans="1:13">
      <c r="B9" s="709"/>
      <c r="C9" s="492">
        <v>637731.15789999999</v>
      </c>
      <c r="D9" s="492">
        <v>0</v>
      </c>
      <c r="E9" s="492">
        <v>0</v>
      </c>
      <c r="F9" s="492">
        <v>0</v>
      </c>
      <c r="G9" s="492">
        <v>637731</v>
      </c>
      <c r="H9" s="493">
        <v>0</v>
      </c>
      <c r="I9" s="492">
        <v>0</v>
      </c>
      <c r="J9" s="492">
        <v>0</v>
      </c>
      <c r="K9" s="492">
        <v>0</v>
      </c>
      <c r="L9" s="492">
        <v>0</v>
      </c>
      <c r="M9" s="625">
        <v>0</v>
      </c>
    </row>
    <row r="10" spans="1:13">
      <c r="B10" s="710" t="s">
        <v>866</v>
      </c>
      <c r="C10" s="494"/>
      <c r="D10" s="494"/>
      <c r="E10" s="494"/>
      <c r="F10" s="494"/>
      <c r="G10" s="494"/>
      <c r="H10" s="494"/>
      <c r="I10" s="494"/>
      <c r="J10" s="494"/>
      <c r="K10" s="495"/>
      <c r="L10" s="495"/>
      <c r="M10" s="626"/>
    </row>
    <row r="11" spans="1:13">
      <c r="B11" s="708" t="s">
        <v>609</v>
      </c>
      <c r="C11" s="457">
        <v>55229</v>
      </c>
      <c r="D11" s="457">
        <v>0</v>
      </c>
      <c r="E11" s="457">
        <v>0</v>
      </c>
      <c r="F11" s="457">
        <v>0</v>
      </c>
      <c r="G11" s="457">
        <v>0</v>
      </c>
      <c r="H11" s="457">
        <v>55229</v>
      </c>
      <c r="I11" s="457">
        <v>14920.147072799999</v>
      </c>
      <c r="J11" s="457">
        <v>28716.31855</v>
      </c>
      <c r="K11" s="479">
        <v>4.3441239999999999E-2</v>
      </c>
      <c r="L11" s="479">
        <v>4.5702587195967793E-2</v>
      </c>
      <c r="M11" s="697">
        <v>6.6585889999999995E-2</v>
      </c>
    </row>
    <row r="12" spans="1:13">
      <c r="B12" s="708" t="s">
        <v>610</v>
      </c>
      <c r="C12" s="457">
        <v>3705657</v>
      </c>
      <c r="D12" s="457">
        <v>0</v>
      </c>
      <c r="E12" s="457">
        <v>0</v>
      </c>
      <c r="F12" s="457">
        <v>0</v>
      </c>
      <c r="G12" s="457">
        <v>709400</v>
      </c>
      <c r="H12" s="457">
        <v>2996257</v>
      </c>
      <c r="I12" s="457">
        <v>276432.11764450005</v>
      </c>
      <c r="J12" s="457">
        <v>460824.32660000003</v>
      </c>
      <c r="K12" s="479">
        <v>0.69712207999999998</v>
      </c>
      <c r="L12" s="479">
        <v>0.73341100224212563</v>
      </c>
      <c r="M12" s="697">
        <v>3.51289907</v>
      </c>
    </row>
    <row r="13" spans="1:13">
      <c r="B13" s="708" t="s">
        <v>1420</v>
      </c>
      <c r="C13" s="457">
        <v>1464033</v>
      </c>
      <c r="D13" s="457">
        <v>0</v>
      </c>
      <c r="E13" s="457">
        <v>0</v>
      </c>
      <c r="F13" s="457">
        <v>0</v>
      </c>
      <c r="G13" s="457">
        <v>45000</v>
      </c>
      <c r="H13" s="457">
        <v>1419033</v>
      </c>
      <c r="I13" s="457">
        <v>31247.020835399999</v>
      </c>
      <c r="J13" s="457">
        <v>98892.409769999998</v>
      </c>
      <c r="K13" s="479">
        <v>0.14960166</v>
      </c>
      <c r="L13" s="479">
        <v>0.15738922009321429</v>
      </c>
      <c r="M13" s="697">
        <v>6.2678136000000002</v>
      </c>
    </row>
    <row r="14" spans="1:13">
      <c r="B14" s="708" t="s">
        <v>2049</v>
      </c>
      <c r="C14" s="457">
        <v>3858854</v>
      </c>
      <c r="D14" s="457">
        <v>0</v>
      </c>
      <c r="E14" s="457">
        <v>764770</v>
      </c>
      <c r="F14" s="457">
        <v>0</v>
      </c>
      <c r="G14" s="457">
        <v>45000</v>
      </c>
      <c r="H14" s="457">
        <v>4578624</v>
      </c>
      <c r="I14" s="457">
        <v>172780.76586000001</v>
      </c>
      <c r="J14" s="457">
        <v>2362020.5491200001</v>
      </c>
      <c r="K14" s="479">
        <v>3.57319824</v>
      </c>
      <c r="L14" s="479">
        <v>3.7592022778569065</v>
      </c>
      <c r="M14" s="697">
        <v>4.1529469399999996</v>
      </c>
    </row>
    <row r="15" spans="1:13">
      <c r="B15" s="708" t="s">
        <v>612</v>
      </c>
      <c r="C15" s="457">
        <v>5007351</v>
      </c>
      <c r="D15" s="494">
        <v>0</v>
      </c>
      <c r="E15" s="457">
        <v>0</v>
      </c>
      <c r="F15" s="457">
        <v>0</v>
      </c>
      <c r="G15" s="457">
        <v>702600</v>
      </c>
      <c r="H15" s="457">
        <v>4304751</v>
      </c>
      <c r="I15" s="457">
        <v>592644.65200689994</v>
      </c>
      <c r="J15" s="457">
        <v>821776.96589999995</v>
      </c>
      <c r="K15" s="479">
        <v>1.2431610799999999</v>
      </c>
      <c r="L15" s="479">
        <v>1.3078742448928085</v>
      </c>
      <c r="M15" s="697">
        <v>5.3831889200000003</v>
      </c>
    </row>
    <row r="16" spans="1:13">
      <c r="B16" s="708" t="s">
        <v>871</v>
      </c>
      <c r="C16" s="457">
        <v>1372143</v>
      </c>
      <c r="D16" s="457">
        <v>429600</v>
      </c>
      <c r="E16" s="457">
        <v>0</v>
      </c>
      <c r="F16" s="457">
        <v>0</v>
      </c>
      <c r="G16" s="457">
        <v>225000</v>
      </c>
      <c r="H16" s="457">
        <v>1576743</v>
      </c>
      <c r="I16" s="457">
        <v>145575.66361459999</v>
      </c>
      <c r="J16" s="457">
        <v>286226.15679000004</v>
      </c>
      <c r="K16" s="479">
        <v>0.43299488000000003</v>
      </c>
      <c r="L16" s="479">
        <v>0.4555345722915351</v>
      </c>
      <c r="M16" s="697">
        <v>3.6660529999999997E-2</v>
      </c>
    </row>
    <row r="17" spans="2:13">
      <c r="B17" s="708" t="s">
        <v>613</v>
      </c>
      <c r="C17" s="457">
        <v>1827472</v>
      </c>
      <c r="D17" s="457">
        <v>251400</v>
      </c>
      <c r="E17" s="457">
        <v>0</v>
      </c>
      <c r="F17" s="457">
        <v>0</v>
      </c>
      <c r="G17" s="457">
        <v>216450</v>
      </c>
      <c r="H17" s="457">
        <v>1862422</v>
      </c>
      <c r="I17" s="457">
        <v>420768.46762959997</v>
      </c>
      <c r="J17" s="457">
        <v>608006.28612000006</v>
      </c>
      <c r="K17" s="479">
        <v>0.91977481000000005</v>
      </c>
      <c r="L17" s="479">
        <v>0.96765399292785903</v>
      </c>
      <c r="M17" s="697">
        <v>0.78734064000000004</v>
      </c>
    </row>
    <row r="18" spans="2:13">
      <c r="B18" s="708" t="s">
        <v>614</v>
      </c>
      <c r="C18" s="457">
        <v>2918274</v>
      </c>
      <c r="D18" s="457">
        <v>630000</v>
      </c>
      <c r="E18" s="457">
        <v>0</v>
      </c>
      <c r="F18" s="457">
        <v>0</v>
      </c>
      <c r="G18" s="457">
        <v>235000</v>
      </c>
      <c r="H18" s="457">
        <v>3313274</v>
      </c>
      <c r="I18" s="457">
        <v>327687.73214020004</v>
      </c>
      <c r="J18" s="457">
        <v>512464.08957999997</v>
      </c>
      <c r="K18" s="479">
        <v>0.77524126000000004</v>
      </c>
      <c r="L18" s="479">
        <v>0.81559670324914257</v>
      </c>
      <c r="M18" s="697">
        <v>0.16804015999999999</v>
      </c>
    </row>
    <row r="19" spans="2:13">
      <c r="B19" s="708" t="s">
        <v>615</v>
      </c>
      <c r="C19" s="457">
        <v>1575000</v>
      </c>
      <c r="D19" s="457">
        <v>0</v>
      </c>
      <c r="E19" s="457">
        <v>0</v>
      </c>
      <c r="F19" s="457">
        <v>0</v>
      </c>
      <c r="G19" s="457">
        <v>0</v>
      </c>
      <c r="H19" s="457">
        <v>1575000</v>
      </c>
      <c r="I19" s="457">
        <v>90483.75</v>
      </c>
      <c r="J19" s="457">
        <v>245259</v>
      </c>
      <c r="K19" s="479">
        <v>0.37102091999999998</v>
      </c>
      <c r="L19" s="479">
        <v>0.39033453447659522</v>
      </c>
      <c r="M19" s="697">
        <v>4.5</v>
      </c>
    </row>
    <row r="20" spans="2:13">
      <c r="B20" s="708" t="s">
        <v>876</v>
      </c>
      <c r="C20" s="457">
        <v>20215015</v>
      </c>
      <c r="D20" s="457">
        <v>0</v>
      </c>
      <c r="E20" s="457">
        <v>0</v>
      </c>
      <c r="F20" s="457">
        <v>0</v>
      </c>
      <c r="G20" s="457">
        <v>0</v>
      </c>
      <c r="H20" s="457">
        <v>20215015</v>
      </c>
      <c r="I20" s="457">
        <v>1300763.8262527999</v>
      </c>
      <c r="J20" s="457">
        <v>6962051.1660000002</v>
      </c>
      <c r="K20" s="479">
        <v>10.53199515</v>
      </c>
      <c r="L20" s="479">
        <v>11.080241707268017</v>
      </c>
      <c r="M20" s="697">
        <v>7.4405830399999999</v>
      </c>
    </row>
    <row r="21" spans="2:13">
      <c r="B21" s="709"/>
      <c r="C21" s="492">
        <v>41999028</v>
      </c>
      <c r="D21" s="492">
        <v>1311000</v>
      </c>
      <c r="E21" s="492">
        <v>764770</v>
      </c>
      <c r="F21" s="492">
        <v>0</v>
      </c>
      <c r="G21" s="492">
        <v>2178450</v>
      </c>
      <c r="H21" s="492">
        <v>41896348</v>
      </c>
      <c r="I21" s="492">
        <v>3373304.1430567997</v>
      </c>
      <c r="J21" s="492">
        <v>12386237.26843</v>
      </c>
      <c r="K21" s="493">
        <v>18.737551320000001</v>
      </c>
      <c r="L21" s="493">
        <v>19.71294084249417</v>
      </c>
      <c r="M21" s="626">
        <v>0</v>
      </c>
    </row>
    <row r="22" spans="2:13">
      <c r="B22" s="710" t="s">
        <v>616</v>
      </c>
      <c r="C22" s="494"/>
      <c r="D22" s="494"/>
      <c r="E22" s="494"/>
      <c r="F22" s="494"/>
      <c r="G22" s="494"/>
      <c r="H22" s="494"/>
      <c r="I22" s="494"/>
      <c r="J22" s="494"/>
      <c r="K22" s="495"/>
      <c r="L22" s="495"/>
      <c r="M22" s="626"/>
    </row>
    <row r="23" spans="2:13">
      <c r="B23" s="708" t="s">
        <v>1027</v>
      </c>
      <c r="C23" s="457">
        <v>889292</v>
      </c>
      <c r="D23" s="457">
        <v>0</v>
      </c>
      <c r="E23" s="457">
        <v>0</v>
      </c>
      <c r="F23" s="457">
        <v>0</v>
      </c>
      <c r="G23" s="457">
        <v>115000</v>
      </c>
      <c r="H23" s="457">
        <v>774292</v>
      </c>
      <c r="I23" s="457">
        <v>15927.389761800001</v>
      </c>
      <c r="J23" s="457">
        <v>24397.940920000001</v>
      </c>
      <c r="K23" s="479">
        <v>3.690852E-2</v>
      </c>
      <c r="L23" s="479">
        <v>3.882980404876344E-2</v>
      </c>
      <c r="M23" s="697">
        <v>0.17064287</v>
      </c>
    </row>
    <row r="24" spans="2:13">
      <c r="B24" s="708" t="s">
        <v>618</v>
      </c>
      <c r="C24" s="457">
        <v>6489167</v>
      </c>
      <c r="D24" s="457">
        <v>0</v>
      </c>
      <c r="E24" s="457">
        <v>0</v>
      </c>
      <c r="F24" s="457">
        <v>0</v>
      </c>
      <c r="G24" s="457">
        <v>452500</v>
      </c>
      <c r="H24" s="457">
        <v>6036667</v>
      </c>
      <c r="I24" s="457">
        <v>45275.002527099998</v>
      </c>
      <c r="J24" s="457">
        <v>45275.002500000002</v>
      </c>
      <c r="K24" s="479">
        <v>6.8490750000000003E-2</v>
      </c>
      <c r="L24" s="479">
        <v>7.2056059203797554E-2</v>
      </c>
      <c r="M24" s="697">
        <v>1.53827867</v>
      </c>
    </row>
    <row r="25" spans="2:13">
      <c r="B25" s="709" t="s">
        <v>1611</v>
      </c>
      <c r="C25" s="457">
        <v>1940646</v>
      </c>
      <c r="D25" s="457">
        <v>0</v>
      </c>
      <c r="E25" s="457">
        <v>0</v>
      </c>
      <c r="F25" s="457">
        <v>0</v>
      </c>
      <c r="G25" s="457">
        <v>181000</v>
      </c>
      <c r="H25" s="457">
        <v>1759646</v>
      </c>
      <c r="I25" s="457">
        <v>16722.6642383</v>
      </c>
      <c r="J25" s="457">
        <v>775951.09661999997</v>
      </c>
      <c r="K25" s="479">
        <v>1.1738369900000001</v>
      </c>
      <c r="L25" s="479">
        <v>1.2349414703467405</v>
      </c>
      <c r="M25" s="697">
        <v>5.15749952</v>
      </c>
    </row>
    <row r="26" spans="2:13" ht="30">
      <c r="B26" s="708" t="s">
        <v>619</v>
      </c>
      <c r="C26" s="641">
        <v>942940</v>
      </c>
      <c r="D26" s="641">
        <v>0</v>
      </c>
      <c r="E26" s="641">
        <v>0</v>
      </c>
      <c r="F26" s="641">
        <v>0</v>
      </c>
      <c r="G26" s="641">
        <v>0</v>
      </c>
      <c r="H26" s="641">
        <v>942940</v>
      </c>
      <c r="I26" s="641">
        <v>27540.207200000001</v>
      </c>
      <c r="J26" s="641">
        <v>86014.986799999999</v>
      </c>
      <c r="K26" s="642">
        <v>0.13012104999999999</v>
      </c>
      <c r="L26" s="642">
        <v>0.13689454752155264</v>
      </c>
      <c r="M26" s="711">
        <v>0.19592048000000001</v>
      </c>
    </row>
    <row r="27" spans="2:13">
      <c r="B27" s="708" t="s">
        <v>1031</v>
      </c>
      <c r="C27" s="457">
        <v>513395</v>
      </c>
      <c r="D27" s="457">
        <v>0</v>
      </c>
      <c r="E27" s="457">
        <v>0</v>
      </c>
      <c r="F27" s="457">
        <v>0</v>
      </c>
      <c r="G27" s="457">
        <v>44500</v>
      </c>
      <c r="H27" s="457">
        <v>468895</v>
      </c>
      <c r="I27" s="457">
        <v>0</v>
      </c>
      <c r="J27" s="457">
        <v>2119.4054000000001</v>
      </c>
      <c r="K27" s="479">
        <v>3.2061799999999999E-3</v>
      </c>
      <c r="L27" s="479">
        <v>3.3730754841868479E-3</v>
      </c>
      <c r="M27" s="697">
        <v>0.23496701</v>
      </c>
    </row>
    <row r="28" spans="2:13">
      <c r="B28" s="708" t="s">
        <v>1033</v>
      </c>
      <c r="C28" s="457">
        <v>1787610</v>
      </c>
      <c r="D28" s="457">
        <v>0</v>
      </c>
      <c r="E28" s="457">
        <v>0</v>
      </c>
      <c r="F28" s="457">
        <v>0</v>
      </c>
      <c r="G28" s="457">
        <v>0</v>
      </c>
      <c r="H28" s="457">
        <v>1787610</v>
      </c>
      <c r="I28" s="457">
        <v>17621.72148</v>
      </c>
      <c r="J28" s="457">
        <v>95726.515499999994</v>
      </c>
      <c r="K28" s="479">
        <v>0.14481237999999999</v>
      </c>
      <c r="L28" s="479">
        <v>0.15235063693792714</v>
      </c>
      <c r="M28" s="697">
        <v>9.4720862199999996</v>
      </c>
    </row>
    <row r="29" spans="2:13">
      <c r="B29" s="708" t="s">
        <v>620</v>
      </c>
      <c r="C29" s="457">
        <v>1949078</v>
      </c>
      <c r="D29" s="457">
        <v>50000</v>
      </c>
      <c r="E29" s="457">
        <v>0</v>
      </c>
      <c r="F29" s="457">
        <v>0</v>
      </c>
      <c r="G29" s="457">
        <v>1035100</v>
      </c>
      <c r="H29" s="457">
        <v>963978</v>
      </c>
      <c r="I29" s="457">
        <v>87594.793283699997</v>
      </c>
      <c r="J29" s="457">
        <v>247645.94819999998</v>
      </c>
      <c r="K29" s="479">
        <v>0.37463182</v>
      </c>
      <c r="L29" s="479">
        <v>0.39413340960234694</v>
      </c>
      <c r="M29" s="697">
        <v>0.18646702000000001</v>
      </c>
    </row>
    <row r="30" spans="2:13">
      <c r="B30" s="708" t="s">
        <v>1617</v>
      </c>
      <c r="C30" s="457">
        <v>712327</v>
      </c>
      <c r="D30" s="457">
        <v>0</v>
      </c>
      <c r="E30" s="457">
        <v>0</v>
      </c>
      <c r="F30" s="457">
        <v>0</v>
      </c>
      <c r="G30" s="457">
        <v>456500</v>
      </c>
      <c r="H30" s="457">
        <v>255827</v>
      </c>
      <c r="I30" s="457">
        <v>5176.3715769</v>
      </c>
      <c r="J30" s="457">
        <v>19734.494780000001</v>
      </c>
      <c r="K30" s="479">
        <v>2.9853790000000002E-2</v>
      </c>
      <c r="L30" s="479">
        <v>3.1407837563890005E-2</v>
      </c>
      <c r="M30" s="697">
        <v>1.9712360000000002E-2</v>
      </c>
    </row>
    <row r="31" spans="2:13">
      <c r="B31" s="708" t="s">
        <v>1036</v>
      </c>
      <c r="C31" s="457">
        <v>3517562</v>
      </c>
      <c r="D31" s="457">
        <v>0</v>
      </c>
      <c r="E31" s="457">
        <v>0</v>
      </c>
      <c r="F31" s="457">
        <v>0</v>
      </c>
      <c r="G31" s="457">
        <v>720000</v>
      </c>
      <c r="H31" s="457">
        <v>2797562</v>
      </c>
      <c r="I31" s="457">
        <v>28371.185652</v>
      </c>
      <c r="J31" s="457">
        <v>107873.99072</v>
      </c>
      <c r="K31" s="479">
        <v>0.16318874</v>
      </c>
      <c r="L31" s="479">
        <v>0.17168358327247421</v>
      </c>
      <c r="M31" s="697">
        <v>0.13321723999999999</v>
      </c>
    </row>
    <row r="32" spans="2:13">
      <c r="B32" s="708" t="s">
        <v>621</v>
      </c>
      <c r="C32" s="457">
        <v>445935</v>
      </c>
      <c r="D32" s="457">
        <v>200000</v>
      </c>
      <c r="E32" s="457">
        <v>0</v>
      </c>
      <c r="F32" s="457">
        <v>0</v>
      </c>
      <c r="G32" s="457">
        <v>0</v>
      </c>
      <c r="H32" s="457">
        <v>645935</v>
      </c>
      <c r="I32" s="457">
        <v>20228.783697700001</v>
      </c>
      <c r="J32" s="457">
        <v>30023.058800000003</v>
      </c>
      <c r="K32" s="479">
        <v>4.541804E-2</v>
      </c>
      <c r="L32" s="479">
        <v>4.7782290069931975E-2</v>
      </c>
      <c r="M32" s="697">
        <v>6.9149779999999994E-2</v>
      </c>
    </row>
    <row r="33" spans="2:13">
      <c r="B33" s="708" t="s">
        <v>883</v>
      </c>
      <c r="C33" s="457">
        <v>30500655</v>
      </c>
      <c r="D33" s="457">
        <v>0</v>
      </c>
      <c r="E33" s="457">
        <v>0</v>
      </c>
      <c r="F33" s="457">
        <v>0</v>
      </c>
      <c r="G33" s="457">
        <v>2855000</v>
      </c>
      <c r="H33" s="457">
        <v>27645655</v>
      </c>
      <c r="I33" s="457">
        <v>641811.67105260002</v>
      </c>
      <c r="J33" s="457">
        <v>3683507.0721999998</v>
      </c>
      <c r="K33" s="479">
        <v>5.57230588</v>
      </c>
      <c r="L33" s="479">
        <v>5.8623741361924866</v>
      </c>
      <c r="M33" s="697">
        <v>2.1729936300000001</v>
      </c>
    </row>
    <row r="34" spans="2:13">
      <c r="B34" s="708" t="s">
        <v>885</v>
      </c>
      <c r="C34" s="457">
        <v>4909</v>
      </c>
      <c r="D34" s="457">
        <v>0</v>
      </c>
      <c r="E34" s="457">
        <v>0</v>
      </c>
      <c r="F34" s="457">
        <v>0</v>
      </c>
      <c r="G34" s="457">
        <v>4909</v>
      </c>
      <c r="H34" s="457">
        <v>0</v>
      </c>
      <c r="I34" s="457">
        <v>0</v>
      </c>
      <c r="J34" s="457">
        <v>0</v>
      </c>
      <c r="K34" s="479">
        <v>0</v>
      </c>
      <c r="L34" s="479">
        <v>0</v>
      </c>
      <c r="M34" s="697">
        <v>0</v>
      </c>
    </row>
    <row r="35" spans="2:13">
      <c r="B35" s="708" t="s">
        <v>1029</v>
      </c>
      <c r="C35" s="457">
        <v>900681</v>
      </c>
      <c r="D35" s="457">
        <v>0</v>
      </c>
      <c r="E35" s="457">
        <v>0</v>
      </c>
      <c r="F35" s="457">
        <v>0</v>
      </c>
      <c r="G35" s="457">
        <v>0</v>
      </c>
      <c r="H35" s="457">
        <v>900681</v>
      </c>
      <c r="I35" s="457">
        <v>70316.165670000002</v>
      </c>
      <c r="J35" s="457">
        <v>144334.13024999999</v>
      </c>
      <c r="K35" s="479">
        <v>0.21834460999999999</v>
      </c>
      <c r="L35" s="479">
        <v>0.22971061424949951</v>
      </c>
      <c r="M35" s="697">
        <v>3.5971555999999998</v>
      </c>
    </row>
    <row r="36" spans="2:13">
      <c r="B36" s="708" t="s">
        <v>1623</v>
      </c>
      <c r="C36" s="457">
        <v>11554572</v>
      </c>
      <c r="D36" s="457">
        <v>0</v>
      </c>
      <c r="E36" s="457">
        <v>0</v>
      </c>
      <c r="F36" s="457">
        <v>0</v>
      </c>
      <c r="G36" s="457">
        <v>6555000</v>
      </c>
      <c r="H36" s="457">
        <v>4999572</v>
      </c>
      <c r="I36" s="457">
        <v>27847.6162927</v>
      </c>
      <c r="J36" s="457">
        <v>27847.616040000001</v>
      </c>
      <c r="K36" s="479">
        <v>4.2127089999999999E-2</v>
      </c>
      <c r="L36" s="479">
        <v>4.4320030022369679E-2</v>
      </c>
      <c r="M36" s="697">
        <v>0.33017753</v>
      </c>
    </row>
    <row r="37" spans="2:13">
      <c r="B37" s="708" t="s">
        <v>1039</v>
      </c>
      <c r="C37" s="457">
        <v>97057</v>
      </c>
      <c r="D37" s="457">
        <v>0</v>
      </c>
      <c r="E37" s="457">
        <v>0</v>
      </c>
      <c r="F37" s="457">
        <v>0</v>
      </c>
      <c r="G37" s="457">
        <v>0</v>
      </c>
      <c r="H37" s="457">
        <v>97057</v>
      </c>
      <c r="I37" s="457">
        <v>1449.0413500000002</v>
      </c>
      <c r="J37" s="457">
        <v>23774.112149999997</v>
      </c>
      <c r="K37" s="479">
        <v>3.596481E-2</v>
      </c>
      <c r="L37" s="479">
        <v>3.7836968260755423E-2</v>
      </c>
      <c r="M37" s="697">
        <v>2.2844466400000001</v>
      </c>
    </row>
    <row r="38" spans="2:13">
      <c r="B38" s="708" t="s">
        <v>622</v>
      </c>
      <c r="C38" s="457">
        <v>147800</v>
      </c>
      <c r="D38" s="457">
        <v>0</v>
      </c>
      <c r="E38" s="457">
        <v>0</v>
      </c>
      <c r="F38" s="457">
        <v>0</v>
      </c>
      <c r="G38" s="457">
        <v>5000</v>
      </c>
      <c r="H38" s="457">
        <v>142800</v>
      </c>
      <c r="I38" s="457">
        <v>0</v>
      </c>
      <c r="J38" s="457">
        <v>1756.44</v>
      </c>
      <c r="K38" s="479">
        <v>2.65709E-3</v>
      </c>
      <c r="L38" s="479">
        <v>2.7954088931948303E-3</v>
      </c>
      <c r="M38" s="697">
        <v>2.38</v>
      </c>
    </row>
    <row r="39" spans="2:13">
      <c r="B39" s="708" t="s">
        <v>624</v>
      </c>
      <c r="C39" s="457">
        <v>698152</v>
      </c>
      <c r="D39" s="457">
        <v>0</v>
      </c>
      <c r="E39" s="457">
        <v>0</v>
      </c>
      <c r="F39" s="457">
        <v>0</v>
      </c>
      <c r="G39" s="457">
        <v>0</v>
      </c>
      <c r="H39" s="457">
        <v>698152</v>
      </c>
      <c r="I39" s="457">
        <v>50406.574119999997</v>
      </c>
      <c r="J39" s="457">
        <v>214109.25536000001</v>
      </c>
      <c r="K39" s="479">
        <v>0.32389846</v>
      </c>
      <c r="L39" s="479">
        <v>0.34075910167649731</v>
      </c>
      <c r="M39" s="697">
        <v>3.2579014900000001</v>
      </c>
    </row>
    <row r="40" spans="2:13" ht="30">
      <c r="B40" s="708" t="s">
        <v>1045</v>
      </c>
      <c r="C40" s="457">
        <v>904776</v>
      </c>
      <c r="D40" s="457">
        <v>0</v>
      </c>
      <c r="E40" s="457">
        <v>0</v>
      </c>
      <c r="F40" s="457">
        <v>0</v>
      </c>
      <c r="G40" s="457">
        <v>0</v>
      </c>
      <c r="H40" s="457">
        <v>904776</v>
      </c>
      <c r="I40" s="457">
        <v>4523.88</v>
      </c>
      <c r="J40" s="457">
        <v>28844.258879999998</v>
      </c>
      <c r="K40" s="479">
        <v>4.3634779999999998E-2</v>
      </c>
      <c r="L40" s="479">
        <v>4.590620675386916E-2</v>
      </c>
      <c r="M40" s="697">
        <v>4.9258811600000003</v>
      </c>
    </row>
    <row r="41" spans="2:13">
      <c r="B41" s="708" t="s">
        <v>1046</v>
      </c>
      <c r="C41" s="457">
        <v>636624</v>
      </c>
      <c r="D41" s="457">
        <v>0</v>
      </c>
      <c r="E41" s="457">
        <v>0</v>
      </c>
      <c r="F41" s="457">
        <v>0</v>
      </c>
      <c r="G41" s="457">
        <v>7500</v>
      </c>
      <c r="H41" s="457">
        <v>629124</v>
      </c>
      <c r="I41" s="457">
        <v>10037.363218</v>
      </c>
      <c r="J41" s="457">
        <v>33029.01</v>
      </c>
      <c r="K41" s="479">
        <v>4.996536E-2</v>
      </c>
      <c r="L41" s="479">
        <v>5.2566320675582992E-2</v>
      </c>
      <c r="M41" s="697">
        <v>6.9902666699999996</v>
      </c>
    </row>
    <row r="42" spans="2:13">
      <c r="B42" s="709"/>
      <c r="C42" s="492">
        <v>64633178</v>
      </c>
      <c r="D42" s="492">
        <v>250000</v>
      </c>
      <c r="E42" s="492">
        <v>0</v>
      </c>
      <c r="F42" s="492">
        <v>0</v>
      </c>
      <c r="G42" s="492">
        <v>12432009</v>
      </c>
      <c r="H42" s="492">
        <v>52451169</v>
      </c>
      <c r="I42" s="492">
        <v>1070850.4311207999</v>
      </c>
      <c r="J42" s="492">
        <v>5591964.3351199999</v>
      </c>
      <c r="K42" s="493">
        <v>8.459366339999999</v>
      </c>
      <c r="L42" s="493">
        <v>8.8997215007758665</v>
      </c>
      <c r="M42" s="626"/>
    </row>
    <row r="43" spans="2:13">
      <c r="B43" s="710" t="s">
        <v>888</v>
      </c>
      <c r="C43" s="494"/>
      <c r="D43" s="494"/>
      <c r="E43" s="494"/>
      <c r="F43" s="494"/>
      <c r="G43" s="494"/>
      <c r="H43" s="494"/>
      <c r="I43" s="494"/>
      <c r="J43" s="494"/>
      <c r="K43" s="495"/>
      <c r="L43" s="479">
        <v>0</v>
      </c>
      <c r="M43" s="626"/>
    </row>
    <row r="44" spans="2:13">
      <c r="B44" s="708" t="s">
        <v>1423</v>
      </c>
      <c r="C44" s="457">
        <v>9033731</v>
      </c>
      <c r="D44" s="457">
        <v>0</v>
      </c>
      <c r="E44" s="457">
        <v>0</v>
      </c>
      <c r="F44" s="457">
        <v>0</v>
      </c>
      <c r="G44" s="457">
        <v>839000</v>
      </c>
      <c r="H44" s="457">
        <v>8194731</v>
      </c>
      <c r="I44" s="457">
        <v>90259.665653699994</v>
      </c>
      <c r="J44" s="457">
        <v>441777.94821</v>
      </c>
      <c r="K44" s="479">
        <v>0.66830924999999997</v>
      </c>
      <c r="L44" s="479">
        <v>0.70309831548108626</v>
      </c>
      <c r="M44" s="697">
        <v>6.7209094800000004</v>
      </c>
    </row>
    <row r="45" spans="2:13">
      <c r="B45" s="708" t="s">
        <v>625</v>
      </c>
      <c r="C45" s="457">
        <v>464326</v>
      </c>
      <c r="D45" s="457">
        <v>0</v>
      </c>
      <c r="E45" s="457">
        <v>0</v>
      </c>
      <c r="F45" s="457">
        <v>0</v>
      </c>
      <c r="G45" s="457">
        <v>0</v>
      </c>
      <c r="H45" s="457">
        <v>464326</v>
      </c>
      <c r="I45" s="457">
        <v>567.56952999999999</v>
      </c>
      <c r="J45" s="457">
        <v>30529.434499999999</v>
      </c>
      <c r="K45" s="479">
        <v>4.6184070000000001E-2</v>
      </c>
      <c r="L45" s="479">
        <v>4.8588196981114676E-2</v>
      </c>
      <c r="M45" s="697">
        <v>7.7387666700000004</v>
      </c>
    </row>
    <row r="46" spans="2:13">
      <c r="B46" s="708" t="s">
        <v>626</v>
      </c>
      <c r="C46" s="457">
        <v>2160000</v>
      </c>
      <c r="D46" s="457">
        <v>0</v>
      </c>
      <c r="E46" s="457">
        <v>432000</v>
      </c>
      <c r="F46" s="457">
        <v>0</v>
      </c>
      <c r="G46" s="457">
        <v>0</v>
      </c>
      <c r="H46" s="457">
        <v>2592000</v>
      </c>
      <c r="I46" s="457">
        <v>60498</v>
      </c>
      <c r="J46" s="457">
        <v>178536.95999999999</v>
      </c>
      <c r="K46" s="479">
        <v>0.27008568999999999</v>
      </c>
      <c r="L46" s="479">
        <v>0.28414509220239215</v>
      </c>
      <c r="M46" s="697">
        <v>4.3742405800000004</v>
      </c>
    </row>
    <row r="47" spans="2:13">
      <c r="B47" s="709"/>
      <c r="C47" s="492">
        <v>11658057</v>
      </c>
      <c r="D47" s="492">
        <v>0</v>
      </c>
      <c r="E47" s="492">
        <v>432000</v>
      </c>
      <c r="F47" s="492">
        <v>0</v>
      </c>
      <c r="G47" s="492">
        <v>839000</v>
      </c>
      <c r="H47" s="492">
        <v>11251057</v>
      </c>
      <c r="I47" s="492">
        <v>151325.23518369999</v>
      </c>
      <c r="J47" s="492">
        <v>650844.34271</v>
      </c>
      <c r="K47" s="493">
        <v>0.98457901000000003</v>
      </c>
      <c r="L47" s="493">
        <v>1.035831604664593</v>
      </c>
      <c r="M47" s="626"/>
    </row>
    <row r="48" spans="2:13">
      <c r="B48" s="710" t="s">
        <v>893</v>
      </c>
      <c r="C48" s="494"/>
      <c r="D48" s="494"/>
      <c r="E48" s="494"/>
      <c r="F48" s="494"/>
      <c r="G48" s="494"/>
      <c r="H48" s="494"/>
      <c r="I48" s="494"/>
      <c r="J48" s="494"/>
      <c r="K48" s="495"/>
      <c r="L48" s="495"/>
      <c r="M48" s="626"/>
    </row>
    <row r="49" spans="2:13">
      <c r="B49" s="708" t="s">
        <v>1425</v>
      </c>
      <c r="C49" s="712">
        <v>1814888</v>
      </c>
      <c r="D49" s="457">
        <v>0</v>
      </c>
      <c r="E49" s="457">
        <v>0</v>
      </c>
      <c r="F49" s="457">
        <v>0</v>
      </c>
      <c r="G49" s="457">
        <v>1197500</v>
      </c>
      <c r="H49" s="457">
        <v>617388</v>
      </c>
      <c r="I49" s="457">
        <v>4364.9329359000003</v>
      </c>
      <c r="J49" s="457">
        <v>4364.9331600000005</v>
      </c>
      <c r="K49" s="479">
        <v>6.6031500000000003E-3</v>
      </c>
      <c r="L49" s="479">
        <v>6.9468771911736322E-3</v>
      </c>
      <c r="M49" s="697">
        <v>0.22818835000000001</v>
      </c>
    </row>
    <row r="50" spans="2:13" ht="30">
      <c r="B50" s="708" t="s">
        <v>1427</v>
      </c>
      <c r="C50" s="712">
        <v>121208</v>
      </c>
      <c r="D50" s="457">
        <v>0</v>
      </c>
      <c r="E50" s="457">
        <v>0</v>
      </c>
      <c r="F50" s="457">
        <v>0</v>
      </c>
      <c r="G50" s="457">
        <v>0</v>
      </c>
      <c r="H50" s="457">
        <v>121208</v>
      </c>
      <c r="I50" s="457">
        <v>0</v>
      </c>
      <c r="J50" s="457">
        <v>1069.05456</v>
      </c>
      <c r="K50" s="479">
        <v>1.61724E-3</v>
      </c>
      <c r="L50" s="479">
        <v>1.7014214116818601E-3</v>
      </c>
      <c r="M50" s="697">
        <v>0.16545066999999999</v>
      </c>
    </row>
    <row r="51" spans="2:13" ht="30">
      <c r="B51" s="708" t="s">
        <v>1058</v>
      </c>
      <c r="C51" s="457">
        <v>3377789</v>
      </c>
      <c r="D51" s="457">
        <v>0</v>
      </c>
      <c r="E51" s="457">
        <v>0</v>
      </c>
      <c r="F51" s="457">
        <v>0</v>
      </c>
      <c r="G51" s="457">
        <v>204000</v>
      </c>
      <c r="H51" s="457">
        <v>3173789</v>
      </c>
      <c r="I51" s="457">
        <v>49935.472108099995</v>
      </c>
      <c r="J51" s="457">
        <v>140694.06637000002</v>
      </c>
      <c r="K51" s="479">
        <v>0.21283803000000001</v>
      </c>
      <c r="L51" s="479">
        <v>0.22391738081029908</v>
      </c>
      <c r="M51" s="697">
        <v>5.1102775899999999</v>
      </c>
    </row>
    <row r="52" spans="2:13" ht="30">
      <c r="B52" s="708" t="s">
        <v>627</v>
      </c>
      <c r="C52" s="457">
        <v>1362396</v>
      </c>
      <c r="D52" s="457">
        <v>0</v>
      </c>
      <c r="E52" s="457">
        <v>0</v>
      </c>
      <c r="F52" s="457">
        <v>0</v>
      </c>
      <c r="G52" s="457">
        <v>26500</v>
      </c>
      <c r="H52" s="457">
        <v>1335896</v>
      </c>
      <c r="I52" s="457">
        <v>6626.3394130999995</v>
      </c>
      <c r="J52" s="457">
        <v>24380.101999999999</v>
      </c>
      <c r="K52" s="479">
        <v>3.6881530000000003E-2</v>
      </c>
      <c r="L52" s="479">
        <v>3.8801413055838549E-2</v>
      </c>
      <c r="M52" s="697">
        <v>2.4077009199999999</v>
      </c>
    </row>
    <row r="53" spans="2:13">
      <c r="B53" s="708" t="s">
        <v>628</v>
      </c>
      <c r="C53" s="457">
        <v>11341133</v>
      </c>
      <c r="D53" s="457">
        <v>0</v>
      </c>
      <c r="E53" s="457">
        <v>0</v>
      </c>
      <c r="F53" s="457">
        <v>0</v>
      </c>
      <c r="G53" s="457">
        <v>935000</v>
      </c>
      <c r="H53" s="457">
        <v>10406133</v>
      </c>
      <c r="I53" s="457">
        <v>293973.25725000002</v>
      </c>
      <c r="J53" s="457">
        <v>679208.30090999999</v>
      </c>
      <c r="K53" s="479">
        <v>1.0274872100000001</v>
      </c>
      <c r="L53" s="479">
        <v>1.0809734034157525</v>
      </c>
      <c r="M53" s="697">
        <v>8.6795456899999994</v>
      </c>
    </row>
    <row r="54" spans="2:13">
      <c r="B54" s="708" t="s">
        <v>629</v>
      </c>
      <c r="C54" s="457">
        <v>2371500</v>
      </c>
      <c r="D54" s="457">
        <v>0</v>
      </c>
      <c r="E54" s="457">
        <v>0</v>
      </c>
      <c r="F54" s="457">
        <v>0</v>
      </c>
      <c r="G54" s="457">
        <v>331000</v>
      </c>
      <c r="H54" s="457">
        <v>2040500</v>
      </c>
      <c r="I54" s="457">
        <v>21425.25</v>
      </c>
      <c r="J54" s="457">
        <v>49012.81</v>
      </c>
      <c r="K54" s="479">
        <v>7.4145199999999994E-2</v>
      </c>
      <c r="L54" s="479">
        <v>7.8004853541520633E-2</v>
      </c>
      <c r="M54" s="697">
        <v>0.46908045999999998</v>
      </c>
    </row>
    <row r="55" spans="2:13">
      <c r="B55" s="708" t="s">
        <v>630</v>
      </c>
      <c r="C55" s="457">
        <v>2922</v>
      </c>
      <c r="D55" s="457">
        <v>0</v>
      </c>
      <c r="E55" s="457">
        <v>0</v>
      </c>
      <c r="F55" s="457">
        <v>0</v>
      </c>
      <c r="G55" s="457">
        <v>0</v>
      </c>
      <c r="H55" s="457">
        <v>2922</v>
      </c>
      <c r="I55" s="457">
        <v>0</v>
      </c>
      <c r="J55" s="457">
        <v>0</v>
      </c>
      <c r="K55" s="479">
        <v>0</v>
      </c>
      <c r="L55" s="479">
        <v>0</v>
      </c>
      <c r="M55" s="697">
        <v>0.16491702999999999</v>
      </c>
    </row>
    <row r="56" spans="2:13">
      <c r="B56" s="709"/>
      <c r="C56" s="492">
        <v>20391836</v>
      </c>
      <c r="D56" s="492">
        <v>0</v>
      </c>
      <c r="E56" s="492">
        <v>0</v>
      </c>
      <c r="F56" s="492">
        <v>0</v>
      </c>
      <c r="G56" s="492">
        <v>2694000</v>
      </c>
      <c r="H56" s="492">
        <v>17697836</v>
      </c>
      <c r="I56" s="492">
        <v>376325.25170710002</v>
      </c>
      <c r="J56" s="492">
        <v>898729.26699999999</v>
      </c>
      <c r="K56" s="493">
        <v>1.3595723600000003</v>
      </c>
      <c r="L56" s="493">
        <v>1.4303453494262661</v>
      </c>
      <c r="M56" s="626"/>
    </row>
    <row r="57" spans="2:13">
      <c r="B57" s="710" t="s">
        <v>898</v>
      </c>
      <c r="C57" s="494"/>
      <c r="D57" s="494"/>
      <c r="E57" s="494"/>
      <c r="F57" s="494"/>
      <c r="G57" s="494"/>
      <c r="H57" s="494"/>
      <c r="I57" s="494"/>
      <c r="J57" s="494"/>
      <c r="K57" s="495"/>
      <c r="L57" s="495"/>
      <c r="M57" s="626"/>
    </row>
    <row r="58" spans="2:13">
      <c r="B58" s="708" t="s">
        <v>631</v>
      </c>
      <c r="C58" s="457">
        <v>66956</v>
      </c>
      <c r="D58" s="457">
        <v>0</v>
      </c>
      <c r="E58" s="457">
        <v>0</v>
      </c>
      <c r="F58" s="457">
        <v>0</v>
      </c>
      <c r="G58" s="457">
        <v>0</v>
      </c>
      <c r="H58" s="457">
        <v>66956</v>
      </c>
      <c r="I58" s="457">
        <v>2457.0147148000001</v>
      </c>
      <c r="J58" s="457">
        <v>12115.688199999999</v>
      </c>
      <c r="K58" s="479">
        <v>1.8328270000000001E-2</v>
      </c>
      <c r="L58" s="479">
        <v>1.9282356665445824E-2</v>
      </c>
      <c r="M58" s="697">
        <v>5.8465370000000003E-2</v>
      </c>
    </row>
    <row r="59" spans="2:13">
      <c r="B59" s="708" t="s">
        <v>1422</v>
      </c>
      <c r="C59" s="457">
        <v>331882</v>
      </c>
      <c r="D59" s="457">
        <v>0</v>
      </c>
      <c r="E59" s="457">
        <v>0</v>
      </c>
      <c r="F59" s="457">
        <v>0</v>
      </c>
      <c r="G59" s="457">
        <v>0</v>
      </c>
      <c r="H59" s="457">
        <v>331882</v>
      </c>
      <c r="I59" s="457">
        <v>19956.064599900001</v>
      </c>
      <c r="J59" s="457">
        <v>94088.547000000006</v>
      </c>
      <c r="K59" s="479">
        <v>0.14233451</v>
      </c>
      <c r="L59" s="479">
        <v>0.14974377777298387</v>
      </c>
      <c r="M59" s="697">
        <v>0.71459684999999995</v>
      </c>
    </row>
    <row r="60" spans="2:13">
      <c r="B60" s="708" t="s">
        <v>632</v>
      </c>
      <c r="C60" s="457">
        <v>618426</v>
      </c>
      <c r="D60" s="457">
        <v>0</v>
      </c>
      <c r="E60" s="457">
        <v>0</v>
      </c>
      <c r="F60" s="457">
        <v>0</v>
      </c>
      <c r="G60" s="457">
        <v>211000</v>
      </c>
      <c r="H60" s="457">
        <v>407426</v>
      </c>
      <c r="I60" s="457">
        <v>4889.1118882000001</v>
      </c>
      <c r="J60" s="457">
        <v>40335.173999999999</v>
      </c>
      <c r="K60" s="479">
        <v>6.1017920000000003E-2</v>
      </c>
      <c r="L60" s="479">
        <v>6.4194224743322231E-2</v>
      </c>
      <c r="M60" s="697">
        <v>2.2402784499999999</v>
      </c>
    </row>
    <row r="61" spans="2:13">
      <c r="B61" s="708" t="s">
        <v>1646</v>
      </c>
      <c r="C61" s="457">
        <v>447020</v>
      </c>
      <c r="D61" s="457">
        <v>0</v>
      </c>
      <c r="E61" s="457">
        <v>0</v>
      </c>
      <c r="F61" s="457">
        <v>0</v>
      </c>
      <c r="G61" s="457">
        <v>0</v>
      </c>
      <c r="H61" s="457">
        <v>447020</v>
      </c>
      <c r="I61" s="457">
        <v>5223.0528408</v>
      </c>
      <c r="J61" s="457">
        <v>51854.32</v>
      </c>
      <c r="K61" s="479">
        <v>7.8443760000000001E-2</v>
      </c>
      <c r="L61" s="479">
        <v>8.2527172734947141E-2</v>
      </c>
      <c r="M61" s="697">
        <v>7.7154239999999999E-2</v>
      </c>
    </row>
    <row r="62" spans="2:13">
      <c r="B62" s="708" t="s">
        <v>633</v>
      </c>
      <c r="C62" s="457">
        <v>175218</v>
      </c>
      <c r="D62" s="457">
        <v>0</v>
      </c>
      <c r="E62" s="457">
        <v>0</v>
      </c>
      <c r="F62" s="457">
        <v>0</v>
      </c>
      <c r="G62" s="457">
        <v>39500</v>
      </c>
      <c r="H62" s="457">
        <v>135718</v>
      </c>
      <c r="I62" s="457">
        <v>761.37810380000008</v>
      </c>
      <c r="J62" s="457">
        <v>5183.07042</v>
      </c>
      <c r="K62" s="479">
        <v>7.8408000000000002E-3</v>
      </c>
      <c r="L62" s="479">
        <v>8.2489587723594687E-3</v>
      </c>
      <c r="M62" s="697">
        <v>9.4248611100000002</v>
      </c>
    </row>
    <row r="63" spans="2:13">
      <c r="B63" s="708" t="s">
        <v>634</v>
      </c>
      <c r="C63" s="457">
        <v>10324023</v>
      </c>
      <c r="D63" s="457">
        <v>0</v>
      </c>
      <c r="E63" s="457">
        <v>0</v>
      </c>
      <c r="F63" s="457">
        <v>6748335</v>
      </c>
      <c r="G63" s="457">
        <v>2550500</v>
      </c>
      <c r="H63" s="457">
        <v>14521858</v>
      </c>
      <c r="I63" s="457">
        <v>212699.6872665</v>
      </c>
      <c r="J63" s="457">
        <v>996489.89595999999</v>
      </c>
      <c r="K63" s="479">
        <v>1.5074618799999999</v>
      </c>
      <c r="L63" s="479">
        <v>1.5859333180440978</v>
      </c>
      <c r="M63" s="697">
        <v>8.2215375599999998</v>
      </c>
    </row>
    <row r="64" spans="2:13">
      <c r="B64" s="708" t="s">
        <v>902</v>
      </c>
      <c r="C64" s="457">
        <v>2163181</v>
      </c>
      <c r="D64" s="457">
        <v>200000</v>
      </c>
      <c r="E64" s="457">
        <v>0</v>
      </c>
      <c r="F64" s="457">
        <v>0</v>
      </c>
      <c r="G64" s="457">
        <v>300000</v>
      </c>
      <c r="H64" s="457">
        <v>2063181</v>
      </c>
      <c r="I64" s="457">
        <v>67233.308324600002</v>
      </c>
      <c r="J64" s="457">
        <v>230663.63580000002</v>
      </c>
      <c r="K64" s="479">
        <v>0.34894145999999998</v>
      </c>
      <c r="L64" s="479">
        <v>0.36710572456330615</v>
      </c>
      <c r="M64" s="697">
        <v>0.47091783999999998</v>
      </c>
    </row>
    <row r="65" spans="2:13" ht="30">
      <c r="B65" s="708" t="s">
        <v>635</v>
      </c>
      <c r="C65" s="457">
        <v>69085</v>
      </c>
      <c r="D65" s="457">
        <v>0</v>
      </c>
      <c r="E65" s="457">
        <v>0</v>
      </c>
      <c r="F65" s="457">
        <v>0</v>
      </c>
      <c r="G65" s="457">
        <v>0</v>
      </c>
      <c r="H65" s="457">
        <v>69085</v>
      </c>
      <c r="I65" s="457">
        <v>0</v>
      </c>
      <c r="J65" s="457">
        <v>0</v>
      </c>
      <c r="K65" s="479">
        <v>0</v>
      </c>
      <c r="L65" s="479">
        <v>0</v>
      </c>
      <c r="M65" s="697">
        <v>2.97421216</v>
      </c>
    </row>
    <row r="66" spans="2:13">
      <c r="B66" s="708" t="s">
        <v>636</v>
      </c>
      <c r="C66" s="457">
        <v>642367</v>
      </c>
      <c r="D66" s="457">
        <v>2250000</v>
      </c>
      <c r="E66" s="457">
        <v>0</v>
      </c>
      <c r="F66" s="457">
        <v>0</v>
      </c>
      <c r="G66" s="457">
        <v>120500</v>
      </c>
      <c r="H66" s="457">
        <v>2771867</v>
      </c>
      <c r="I66" s="457">
        <v>65559.744702299999</v>
      </c>
      <c r="J66" s="457">
        <v>78915.053489999991</v>
      </c>
      <c r="K66" s="479">
        <v>0.11938047</v>
      </c>
      <c r="L66" s="479">
        <v>0.12559486366337119</v>
      </c>
      <c r="M66" s="697">
        <v>0.20823634999999999</v>
      </c>
    </row>
    <row r="67" spans="2:13">
      <c r="B67" s="708" t="s">
        <v>637</v>
      </c>
      <c r="C67" s="457">
        <v>1727655</v>
      </c>
      <c r="D67" s="457">
        <v>0</v>
      </c>
      <c r="E67" s="457">
        <v>0</v>
      </c>
      <c r="F67" s="457">
        <v>0</v>
      </c>
      <c r="G67" s="457">
        <v>566000</v>
      </c>
      <c r="H67" s="457">
        <v>1161655</v>
      </c>
      <c r="I67" s="457">
        <v>4530.4546682999999</v>
      </c>
      <c r="J67" s="457">
        <v>71360.466650000002</v>
      </c>
      <c r="K67" s="479">
        <v>0.10795211</v>
      </c>
      <c r="L67" s="479">
        <v>0.1135715897474113</v>
      </c>
      <c r="M67" s="697">
        <v>2.3158991200000001</v>
      </c>
    </row>
    <row r="68" spans="2:13">
      <c r="B68" s="708" t="s">
        <v>638</v>
      </c>
      <c r="C68" s="457">
        <v>102600</v>
      </c>
      <c r="D68" s="457">
        <v>0</v>
      </c>
      <c r="E68" s="457">
        <v>0</v>
      </c>
      <c r="F68" s="457">
        <v>0</v>
      </c>
      <c r="G68" s="457">
        <v>0</v>
      </c>
      <c r="H68" s="457">
        <v>102600</v>
      </c>
      <c r="I68" s="457">
        <v>8096.1670565000004</v>
      </c>
      <c r="J68" s="457">
        <v>16521.678</v>
      </c>
      <c r="K68" s="479">
        <v>2.499353E-2</v>
      </c>
      <c r="L68" s="479">
        <v>2.6294576308727526E-2</v>
      </c>
      <c r="M68" s="697">
        <v>6.6404069999999996E-2</v>
      </c>
    </row>
    <row r="69" spans="2:13">
      <c r="B69" s="708" t="s">
        <v>639</v>
      </c>
      <c r="C69" s="457">
        <v>14582909</v>
      </c>
      <c r="D69" s="457">
        <v>0</v>
      </c>
      <c r="E69" s="457">
        <v>0</v>
      </c>
      <c r="F69" s="457">
        <v>0</v>
      </c>
      <c r="G69" s="457">
        <v>600000</v>
      </c>
      <c r="H69" s="457">
        <v>13982909</v>
      </c>
      <c r="I69" s="457">
        <v>26287.8692324</v>
      </c>
      <c r="J69" s="457">
        <v>213519.02043</v>
      </c>
      <c r="K69" s="479">
        <v>0.32300557000000002</v>
      </c>
      <c r="L69" s="479">
        <v>0.33981973114724706</v>
      </c>
      <c r="M69" s="697">
        <v>1.0652472200000001</v>
      </c>
    </row>
    <row r="70" spans="2:13">
      <c r="B70" s="708" t="s">
        <v>640</v>
      </c>
      <c r="C70" s="457">
        <v>1902735</v>
      </c>
      <c r="D70" s="457">
        <v>29000</v>
      </c>
      <c r="E70" s="457">
        <v>0</v>
      </c>
      <c r="F70" s="457">
        <v>0</v>
      </c>
      <c r="G70" s="457">
        <v>313500</v>
      </c>
      <c r="H70" s="457">
        <v>1618235</v>
      </c>
      <c r="I70" s="457">
        <v>103957.0357543</v>
      </c>
      <c r="J70" s="457">
        <v>721635.71589999995</v>
      </c>
      <c r="K70" s="479">
        <v>1.09167021</v>
      </c>
      <c r="L70" s="479">
        <v>1.1484974709491231</v>
      </c>
      <c r="M70" s="697">
        <v>0.50042056000000001</v>
      </c>
    </row>
    <row r="71" spans="2:13">
      <c r="B71" s="708" t="s">
        <v>641</v>
      </c>
      <c r="C71" s="457">
        <v>1220246</v>
      </c>
      <c r="D71" s="457">
        <v>0</v>
      </c>
      <c r="E71" s="457">
        <v>0</v>
      </c>
      <c r="F71" s="457">
        <v>0</v>
      </c>
      <c r="G71" s="457">
        <v>970500</v>
      </c>
      <c r="H71" s="457">
        <v>249746</v>
      </c>
      <c r="I71" s="457">
        <v>577.62362719999999</v>
      </c>
      <c r="J71" s="457">
        <v>11997.797839999999</v>
      </c>
      <c r="K71" s="479">
        <v>1.8149930000000002E-2</v>
      </c>
      <c r="L71" s="479">
        <v>1.9094731832963108E-2</v>
      </c>
      <c r="M71" s="697">
        <v>4.7324230000000002E-2</v>
      </c>
    </row>
    <row r="72" spans="2:13">
      <c r="B72" s="708" t="s">
        <v>642</v>
      </c>
      <c r="C72" s="457">
        <v>486444</v>
      </c>
      <c r="D72" s="457">
        <v>0</v>
      </c>
      <c r="E72" s="457">
        <v>0</v>
      </c>
      <c r="F72" s="457">
        <v>0</v>
      </c>
      <c r="G72" s="457">
        <v>57000</v>
      </c>
      <c r="H72" s="457">
        <v>429444</v>
      </c>
      <c r="I72" s="457">
        <v>1417.1652801</v>
      </c>
      <c r="J72" s="457">
        <v>33754.2984</v>
      </c>
      <c r="K72" s="479">
        <v>5.1062549999999998E-2</v>
      </c>
      <c r="L72" s="479">
        <v>5.3720631465300282E-2</v>
      </c>
      <c r="M72" s="697">
        <v>0.18905844999999999</v>
      </c>
    </row>
    <row r="73" spans="2:13">
      <c r="B73" s="708" t="s">
        <v>643</v>
      </c>
      <c r="C73" s="457">
        <v>89947</v>
      </c>
      <c r="D73" s="457">
        <v>0</v>
      </c>
      <c r="E73" s="457">
        <v>0</v>
      </c>
      <c r="F73" s="457">
        <v>0</v>
      </c>
      <c r="G73" s="457">
        <v>0</v>
      </c>
      <c r="H73" s="457">
        <v>89947</v>
      </c>
      <c r="I73" s="457">
        <v>0</v>
      </c>
      <c r="J73" s="457">
        <v>0</v>
      </c>
      <c r="K73" s="479">
        <v>0</v>
      </c>
      <c r="L73" s="479">
        <v>0</v>
      </c>
      <c r="M73" s="697">
        <v>1.2321506799999999</v>
      </c>
    </row>
    <row r="74" spans="2:13">
      <c r="B74" s="708" t="s">
        <v>1081</v>
      </c>
      <c r="C74" s="457">
        <v>3517735</v>
      </c>
      <c r="D74" s="457">
        <v>0</v>
      </c>
      <c r="E74" s="457">
        <v>0</v>
      </c>
      <c r="F74" s="457">
        <v>1969236</v>
      </c>
      <c r="G74" s="457">
        <v>122500</v>
      </c>
      <c r="H74" s="457">
        <v>5364471</v>
      </c>
      <c r="I74" s="457">
        <v>30896.6423861</v>
      </c>
      <c r="J74" s="457">
        <v>43237.636259999999</v>
      </c>
      <c r="K74" s="479">
        <v>6.5408679999999997E-2</v>
      </c>
      <c r="L74" s="479">
        <v>6.8813550660385359E-2</v>
      </c>
      <c r="M74" s="697">
        <v>3.54163432</v>
      </c>
    </row>
    <row r="75" spans="2:13">
      <c r="B75" s="708" t="s">
        <v>644</v>
      </c>
      <c r="C75" s="457">
        <v>3266080</v>
      </c>
      <c r="D75" s="457">
        <v>0</v>
      </c>
      <c r="E75" s="457">
        <v>0</v>
      </c>
      <c r="F75" s="457">
        <v>0</v>
      </c>
      <c r="G75" s="457">
        <v>79500</v>
      </c>
      <c r="H75" s="457">
        <v>3186580</v>
      </c>
      <c r="I75" s="457">
        <v>57058.014393500001</v>
      </c>
      <c r="J75" s="457">
        <v>79791.963199999998</v>
      </c>
      <c r="K75" s="479">
        <v>0.12070704</v>
      </c>
      <c r="L75" s="479">
        <v>0.12699048275759753</v>
      </c>
      <c r="M75" s="697">
        <v>3.1955915699999999</v>
      </c>
    </row>
    <row r="76" spans="2:13">
      <c r="B76" s="708" t="s">
        <v>645</v>
      </c>
      <c r="C76" s="457">
        <v>486248</v>
      </c>
      <c r="D76" s="457">
        <v>0</v>
      </c>
      <c r="E76" s="457">
        <v>0</v>
      </c>
      <c r="F76" s="457">
        <v>0</v>
      </c>
      <c r="G76" s="457">
        <v>0</v>
      </c>
      <c r="H76" s="457">
        <v>486248</v>
      </c>
      <c r="I76" s="457">
        <v>0</v>
      </c>
      <c r="J76" s="457">
        <v>213.94911999999999</v>
      </c>
      <c r="K76" s="479">
        <v>3.2365999999999997E-4</v>
      </c>
      <c r="L76" s="479">
        <v>3.4050424309353461E-4</v>
      </c>
      <c r="M76" s="697">
        <v>0.11365223000000001</v>
      </c>
    </row>
    <row r="77" spans="2:13">
      <c r="B77" s="709"/>
      <c r="C77" s="492">
        <v>42220757</v>
      </c>
      <c r="D77" s="492">
        <v>2479000</v>
      </c>
      <c r="E77" s="492">
        <v>0</v>
      </c>
      <c r="F77" s="492">
        <v>8717571</v>
      </c>
      <c r="G77" s="492">
        <v>5930500</v>
      </c>
      <c r="H77" s="492">
        <v>47486828</v>
      </c>
      <c r="I77" s="492">
        <v>611600.33483930014</v>
      </c>
      <c r="J77" s="492">
        <v>2701677.9106700006</v>
      </c>
      <c r="K77" s="493">
        <v>4.0870223499999998</v>
      </c>
      <c r="L77" s="493">
        <v>4.2997736660716823</v>
      </c>
      <c r="M77" s="626"/>
    </row>
    <row r="78" spans="2:13" hidden="1">
      <c r="B78" s="710" t="s">
        <v>646</v>
      </c>
      <c r="C78" s="494"/>
      <c r="D78" s="494"/>
      <c r="E78" s="494"/>
      <c r="F78" s="494"/>
      <c r="G78" s="494"/>
      <c r="H78" s="494"/>
      <c r="I78" s="494"/>
      <c r="J78" s="494"/>
      <c r="K78" s="495"/>
      <c r="L78" s="495"/>
      <c r="M78" s="626"/>
    </row>
    <row r="79" spans="2:13" hidden="1">
      <c r="B79" s="708" t="s">
        <v>1085</v>
      </c>
      <c r="C79" s="457">
        <v>781030</v>
      </c>
      <c r="D79" s="457">
        <v>0</v>
      </c>
      <c r="E79" s="457">
        <v>0</v>
      </c>
      <c r="F79" s="457">
        <v>0</v>
      </c>
      <c r="G79" s="457">
        <v>217500</v>
      </c>
      <c r="H79" s="457">
        <v>563530</v>
      </c>
      <c r="I79" s="457">
        <v>0</v>
      </c>
      <c r="J79" s="457">
        <v>2930.8760000000002</v>
      </c>
      <c r="K79" s="479">
        <v>4.4337500000000002E-3</v>
      </c>
      <c r="L79" s="479">
        <v>4.6645469445305799E-3</v>
      </c>
      <c r="M79" s="697">
        <v>9.3938333299999996</v>
      </c>
    </row>
    <row r="80" spans="2:13" hidden="1">
      <c r="B80" s="708" t="s">
        <v>647</v>
      </c>
      <c r="C80" s="457">
        <v>49259</v>
      </c>
      <c r="D80" s="457">
        <v>0</v>
      </c>
      <c r="E80" s="457">
        <v>0</v>
      </c>
      <c r="F80" s="457">
        <v>0</v>
      </c>
      <c r="G80" s="457">
        <v>0</v>
      </c>
      <c r="H80" s="457">
        <v>49259</v>
      </c>
      <c r="I80" s="457">
        <v>0</v>
      </c>
      <c r="J80" s="457">
        <v>0</v>
      </c>
      <c r="K80" s="479">
        <v>0</v>
      </c>
      <c r="L80" s="479">
        <v>0</v>
      </c>
      <c r="M80" s="697">
        <v>1.2314750000000001</v>
      </c>
    </row>
    <row r="81" spans="2:13" hidden="1">
      <c r="B81" s="708" t="s">
        <v>648</v>
      </c>
      <c r="C81" s="457">
        <v>914286</v>
      </c>
      <c r="D81" s="457">
        <v>0</v>
      </c>
      <c r="E81" s="457">
        <v>0</v>
      </c>
      <c r="F81" s="457">
        <v>0</v>
      </c>
      <c r="G81" s="457">
        <v>0</v>
      </c>
      <c r="H81" s="457">
        <v>914286</v>
      </c>
      <c r="I81" s="457">
        <v>32755.994280000003</v>
      </c>
      <c r="J81" s="457">
        <v>65609.163360000006</v>
      </c>
      <c r="K81" s="479">
        <v>9.9251699999999998E-2</v>
      </c>
      <c r="L81" s="479">
        <v>0.10441827715812463</v>
      </c>
      <c r="M81" s="697">
        <v>0.74200082999999994</v>
      </c>
    </row>
    <row r="82" spans="2:13" hidden="1">
      <c r="B82" s="708" t="s">
        <v>649</v>
      </c>
      <c r="C82" s="457">
        <v>160986</v>
      </c>
      <c r="D82" s="457">
        <v>0</v>
      </c>
      <c r="E82" s="457">
        <v>0</v>
      </c>
      <c r="F82" s="457">
        <v>0</v>
      </c>
      <c r="G82" s="457">
        <v>0</v>
      </c>
      <c r="H82" s="457">
        <v>160986</v>
      </c>
      <c r="I82" s="457">
        <v>0</v>
      </c>
      <c r="J82" s="457">
        <v>0</v>
      </c>
      <c r="K82" s="479">
        <v>0</v>
      </c>
      <c r="L82" s="479">
        <v>0</v>
      </c>
      <c r="M82" s="697">
        <v>9.8552800699999992</v>
      </c>
    </row>
    <row r="83" spans="2:13" hidden="1">
      <c r="B83" s="708" t="s">
        <v>650</v>
      </c>
      <c r="C83" s="457">
        <v>5815232</v>
      </c>
      <c r="D83" s="457">
        <v>0</v>
      </c>
      <c r="E83" s="457">
        <v>0</v>
      </c>
      <c r="F83" s="457">
        <v>0</v>
      </c>
      <c r="G83" s="457">
        <v>972000</v>
      </c>
      <c r="H83" s="457">
        <v>4843232</v>
      </c>
      <c r="I83" s="457">
        <v>45373.323617499998</v>
      </c>
      <c r="J83" s="457">
        <v>82625.537920000002</v>
      </c>
      <c r="K83" s="479">
        <v>0.12499359</v>
      </c>
      <c r="L83" s="479">
        <v>0.1315001727964375</v>
      </c>
      <c r="M83" s="697">
        <v>12.013712290000001</v>
      </c>
    </row>
    <row r="84" spans="2:13" hidden="1">
      <c r="B84" s="708" t="s">
        <v>651</v>
      </c>
      <c r="C84" s="457">
        <v>4485528</v>
      </c>
      <c r="D84" s="457">
        <v>0</v>
      </c>
      <c r="E84" s="457">
        <v>0</v>
      </c>
      <c r="F84" s="457">
        <v>0</v>
      </c>
      <c r="G84" s="457">
        <v>147000</v>
      </c>
      <c r="H84" s="457">
        <v>4338528</v>
      </c>
      <c r="I84" s="457">
        <v>352245.08831999998</v>
      </c>
      <c r="J84" s="457">
        <v>2407926.4252800001</v>
      </c>
      <c r="K84" s="479">
        <v>3.6426433600000001</v>
      </c>
      <c r="L84" s="479">
        <v>3.8322623849300568</v>
      </c>
      <c r="M84" s="697">
        <v>5.1416848899999996</v>
      </c>
    </row>
    <row r="85" spans="2:13" ht="30" hidden="1">
      <c r="B85" s="708" t="s">
        <v>910</v>
      </c>
      <c r="C85" s="457">
        <v>983658</v>
      </c>
      <c r="D85" s="457">
        <v>0</v>
      </c>
      <c r="E85" s="457">
        <v>0</v>
      </c>
      <c r="F85" s="457">
        <v>0</v>
      </c>
      <c r="G85" s="457">
        <v>0</v>
      </c>
      <c r="H85" s="457">
        <v>983658</v>
      </c>
      <c r="I85" s="457">
        <v>598221.4487999999</v>
      </c>
      <c r="J85" s="457">
        <v>890367.87527999992</v>
      </c>
      <c r="K85" s="479">
        <v>1.3469234699999999</v>
      </c>
      <c r="L85" s="479">
        <v>1.4170380296353404</v>
      </c>
      <c r="M85" s="697">
        <v>11.92746453</v>
      </c>
    </row>
    <row r="86" spans="2:13" hidden="1">
      <c r="B86" s="708" t="s">
        <v>912</v>
      </c>
      <c r="C86" s="457">
        <v>2746908</v>
      </c>
      <c r="D86" s="457">
        <v>0</v>
      </c>
      <c r="E86" s="457">
        <v>0</v>
      </c>
      <c r="F86" s="457">
        <v>0</v>
      </c>
      <c r="G86" s="457">
        <v>37500</v>
      </c>
      <c r="H86" s="457">
        <v>2709408</v>
      </c>
      <c r="I86" s="457">
        <v>102533.65221170001</v>
      </c>
      <c r="J86" s="457">
        <v>691820.23872000002</v>
      </c>
      <c r="K86" s="479">
        <v>1.0465662</v>
      </c>
      <c r="L86" s="479">
        <v>1.1010455511204815</v>
      </c>
      <c r="M86" s="697">
        <v>3.34370974</v>
      </c>
    </row>
    <row r="87" spans="2:13" hidden="1">
      <c r="B87" s="708" t="s">
        <v>652</v>
      </c>
      <c r="C87" s="457">
        <v>378091</v>
      </c>
      <c r="D87" s="457">
        <v>0</v>
      </c>
      <c r="E87" s="457">
        <v>0</v>
      </c>
      <c r="F87" s="457">
        <v>0</v>
      </c>
      <c r="G87" s="457">
        <v>0</v>
      </c>
      <c r="H87" s="457">
        <v>378091</v>
      </c>
      <c r="I87" s="457">
        <v>36875.215229999994</v>
      </c>
      <c r="J87" s="457">
        <v>67931.609970000005</v>
      </c>
      <c r="K87" s="479">
        <v>0.10276502999999999</v>
      </c>
      <c r="L87" s="479">
        <v>0.10811449673155964</v>
      </c>
      <c r="M87" s="697">
        <v>1.2603033299999999</v>
      </c>
    </row>
    <row r="88" spans="2:13" hidden="1">
      <c r="B88" s="709"/>
      <c r="C88" s="492">
        <v>16314978</v>
      </c>
      <c r="D88" s="492">
        <v>0</v>
      </c>
      <c r="E88" s="492">
        <v>0</v>
      </c>
      <c r="F88" s="492">
        <v>0</v>
      </c>
      <c r="G88" s="492">
        <v>1374000</v>
      </c>
      <c r="H88" s="492">
        <v>14940978</v>
      </c>
      <c r="I88" s="492">
        <v>1168004.7224591998</v>
      </c>
      <c r="J88" s="492">
        <v>4209211.7265299996</v>
      </c>
      <c r="K88" s="493">
        <v>6.3675770999999992</v>
      </c>
      <c r="L88" s="493">
        <v>6.6990434593165311</v>
      </c>
      <c r="M88" s="626"/>
    </row>
    <row r="89" spans="2:13" hidden="1">
      <c r="B89" s="710" t="s">
        <v>1090</v>
      </c>
      <c r="C89" s="494"/>
      <c r="D89" s="494"/>
      <c r="E89" s="494"/>
      <c r="F89" s="494"/>
      <c r="G89" s="494"/>
      <c r="H89" s="494"/>
      <c r="I89" s="494"/>
      <c r="J89" s="494"/>
      <c r="K89" s="495"/>
      <c r="L89" s="495"/>
      <c r="M89" s="626"/>
    </row>
    <row r="90" spans="2:13" ht="30" hidden="1">
      <c r="B90" s="708" t="s">
        <v>653</v>
      </c>
      <c r="C90" s="457">
        <v>574324</v>
      </c>
      <c r="D90" s="457">
        <v>0</v>
      </c>
      <c r="E90" s="457">
        <v>0</v>
      </c>
      <c r="F90" s="457">
        <v>0</v>
      </c>
      <c r="G90" s="457">
        <v>39500</v>
      </c>
      <c r="H90" s="457">
        <v>534824</v>
      </c>
      <c r="I90" s="457">
        <v>0</v>
      </c>
      <c r="J90" s="457">
        <v>10749.9624</v>
      </c>
      <c r="K90" s="479">
        <v>1.6262240000000001E-2</v>
      </c>
      <c r="L90" s="479">
        <v>1.7108777125589284E-2</v>
      </c>
      <c r="M90" s="697">
        <v>9.8132844000000006</v>
      </c>
    </row>
    <row r="91" spans="2:13" hidden="1">
      <c r="B91" s="708" t="s">
        <v>654</v>
      </c>
      <c r="C91" s="457">
        <v>1758827</v>
      </c>
      <c r="D91" s="457">
        <v>0</v>
      </c>
      <c r="E91" s="457">
        <v>0</v>
      </c>
      <c r="F91" s="457">
        <v>0</v>
      </c>
      <c r="G91" s="457">
        <v>0</v>
      </c>
      <c r="H91" s="457">
        <v>1758827</v>
      </c>
      <c r="I91" s="457">
        <v>11872.16786</v>
      </c>
      <c r="J91" s="457">
        <v>231760.63378999999</v>
      </c>
      <c r="K91" s="479">
        <v>0.35060097000000001</v>
      </c>
      <c r="L91" s="479">
        <v>0.36885161849481696</v>
      </c>
      <c r="M91" s="697">
        <v>6.1794753800000004</v>
      </c>
    </row>
    <row r="92" spans="2:13" hidden="1">
      <c r="B92" s="708" t="s">
        <v>655</v>
      </c>
      <c r="C92" s="457">
        <v>8</v>
      </c>
      <c r="D92" s="457">
        <v>0</v>
      </c>
      <c r="E92" s="457">
        <v>0</v>
      </c>
      <c r="F92" s="457">
        <v>0</v>
      </c>
      <c r="G92" s="457">
        <v>0</v>
      </c>
      <c r="H92" s="457">
        <v>8</v>
      </c>
      <c r="I92" s="457">
        <v>0</v>
      </c>
      <c r="J92" s="713">
        <v>0.2</v>
      </c>
      <c r="K92" s="479">
        <v>0</v>
      </c>
      <c r="L92" s="479">
        <v>3.1830394356708231E-7</v>
      </c>
      <c r="M92" s="697">
        <v>0</v>
      </c>
    </row>
    <row r="93" spans="2:13" hidden="1">
      <c r="B93" s="709"/>
      <c r="C93" s="492">
        <v>2333159</v>
      </c>
      <c r="D93" s="492">
        <v>0</v>
      </c>
      <c r="E93" s="492">
        <v>0</v>
      </c>
      <c r="F93" s="492">
        <v>0</v>
      </c>
      <c r="G93" s="492">
        <v>39500</v>
      </c>
      <c r="H93" s="492">
        <v>2293659</v>
      </c>
      <c r="I93" s="492">
        <v>11872.16786</v>
      </c>
      <c r="J93" s="492">
        <v>242510.79618999999</v>
      </c>
      <c r="K93" s="493">
        <v>0.36686321</v>
      </c>
      <c r="L93" s="493">
        <v>0.38596071392434983</v>
      </c>
      <c r="M93" s="626"/>
    </row>
    <row r="94" spans="2:13" hidden="1">
      <c r="B94" s="710" t="s">
        <v>656</v>
      </c>
      <c r="C94" s="494"/>
      <c r="D94" s="494"/>
      <c r="E94" s="494"/>
      <c r="F94" s="494"/>
      <c r="G94" s="494"/>
      <c r="H94" s="494"/>
      <c r="I94" s="494"/>
      <c r="J94" s="494"/>
      <c r="K94" s="495"/>
      <c r="L94" s="495"/>
      <c r="M94" s="626"/>
    </row>
    <row r="95" spans="2:13" hidden="1">
      <c r="B95" s="708" t="s">
        <v>657</v>
      </c>
      <c r="C95" s="457">
        <v>490276</v>
      </c>
      <c r="D95" s="457">
        <v>0</v>
      </c>
      <c r="E95" s="457">
        <v>0</v>
      </c>
      <c r="F95" s="457">
        <v>0</v>
      </c>
      <c r="G95" s="457">
        <v>0</v>
      </c>
      <c r="H95" s="457">
        <v>490276</v>
      </c>
      <c r="I95" s="457">
        <v>4849.6931699999996</v>
      </c>
      <c r="J95" s="457">
        <v>25739.49</v>
      </c>
      <c r="K95" s="479">
        <v>3.8937979999999997E-2</v>
      </c>
      <c r="L95" s="479">
        <v>4.0964905862027397E-2</v>
      </c>
      <c r="M95" s="697">
        <v>4.2734887800000001</v>
      </c>
    </row>
    <row r="96" spans="2:13" hidden="1">
      <c r="B96" s="708" t="s">
        <v>658</v>
      </c>
      <c r="C96" s="457">
        <v>158577</v>
      </c>
      <c r="D96" s="457">
        <v>0</v>
      </c>
      <c r="E96" s="457">
        <v>0</v>
      </c>
      <c r="F96" s="457">
        <v>0</v>
      </c>
      <c r="G96" s="457">
        <v>0</v>
      </c>
      <c r="H96" s="457">
        <v>158577</v>
      </c>
      <c r="I96" s="457">
        <v>1030.7505000000001</v>
      </c>
      <c r="J96" s="457">
        <v>5604.1111799999999</v>
      </c>
      <c r="K96" s="479">
        <v>8.4777399999999992E-3</v>
      </c>
      <c r="L96" s="479">
        <v>8.9190534439118757E-3</v>
      </c>
      <c r="M96" s="697">
        <v>0.74433843</v>
      </c>
    </row>
    <row r="97" spans="2:13" hidden="1">
      <c r="B97" s="708" t="s">
        <v>659</v>
      </c>
      <c r="C97" s="457">
        <v>463752</v>
      </c>
      <c r="D97" s="457">
        <v>0</v>
      </c>
      <c r="E97" s="457">
        <v>0</v>
      </c>
      <c r="F97" s="457">
        <v>0</v>
      </c>
      <c r="G97" s="457">
        <v>0</v>
      </c>
      <c r="H97" s="457">
        <v>463752</v>
      </c>
      <c r="I97" s="457">
        <v>32485.827600000001</v>
      </c>
      <c r="J97" s="457">
        <v>394527.73895999999</v>
      </c>
      <c r="K97" s="479">
        <v>0.59683045999999995</v>
      </c>
      <c r="L97" s="479">
        <v>0.62789867578786207</v>
      </c>
      <c r="M97" s="697">
        <v>3.7397545299999999</v>
      </c>
    </row>
    <row r="98" spans="2:13" hidden="1">
      <c r="B98" s="708" t="s">
        <v>1108</v>
      </c>
      <c r="C98" s="457">
        <v>1424659</v>
      </c>
      <c r="D98" s="457">
        <v>0</v>
      </c>
      <c r="E98" s="457">
        <v>0</v>
      </c>
      <c r="F98" s="457">
        <v>0</v>
      </c>
      <c r="G98" s="457">
        <v>132500</v>
      </c>
      <c r="H98" s="457">
        <v>1292159</v>
      </c>
      <c r="I98" s="457">
        <v>27313.412905999998</v>
      </c>
      <c r="J98" s="457">
        <v>173084.69805000001</v>
      </c>
      <c r="K98" s="479">
        <v>0.26183766000000003</v>
      </c>
      <c r="L98" s="479">
        <v>0.2754677098021634</v>
      </c>
      <c r="M98" s="697">
        <v>9.7890833300000004</v>
      </c>
    </row>
    <row r="99" spans="2:13" hidden="1">
      <c r="B99" s="708" t="s">
        <v>660</v>
      </c>
      <c r="C99" s="457">
        <v>661180</v>
      </c>
      <c r="D99" s="457">
        <v>0</v>
      </c>
      <c r="E99" s="457">
        <v>0</v>
      </c>
      <c r="F99" s="457">
        <v>0</v>
      </c>
      <c r="G99" s="457">
        <v>49401</v>
      </c>
      <c r="H99" s="457">
        <v>611779</v>
      </c>
      <c r="I99" s="457">
        <v>100133.6861523</v>
      </c>
      <c r="J99" s="457">
        <v>328158.25560000003</v>
      </c>
      <c r="K99" s="479">
        <v>0.49642858000000001</v>
      </c>
      <c r="L99" s="479">
        <v>0.52227033435787296</v>
      </c>
      <c r="M99" s="697">
        <v>1.38122481</v>
      </c>
    </row>
    <row r="100" spans="2:13" hidden="1">
      <c r="B100" s="709"/>
      <c r="C100" s="492">
        <v>3198444</v>
      </c>
      <c r="D100" s="492">
        <v>0</v>
      </c>
      <c r="E100" s="492">
        <v>0</v>
      </c>
      <c r="F100" s="492">
        <v>0</v>
      </c>
      <c r="G100" s="492">
        <v>181901</v>
      </c>
      <c r="H100" s="492">
        <v>3016543</v>
      </c>
      <c r="I100" s="492">
        <v>165813.37032829999</v>
      </c>
      <c r="J100" s="492">
        <v>927114.29379000003</v>
      </c>
      <c r="K100" s="493">
        <v>1.4025124199999999</v>
      </c>
      <c r="L100" s="493">
        <v>1.4755206792538376</v>
      </c>
      <c r="M100" s="626"/>
    </row>
    <row r="101" spans="2:13" hidden="1">
      <c r="B101" s="710" t="s">
        <v>662</v>
      </c>
      <c r="C101" s="494"/>
      <c r="D101" s="494"/>
      <c r="E101" s="494"/>
      <c r="F101" s="494"/>
      <c r="G101" s="494"/>
      <c r="H101" s="494"/>
      <c r="I101" s="494"/>
      <c r="J101" s="494"/>
      <c r="K101" s="495"/>
      <c r="L101" s="495"/>
      <c r="M101" s="626"/>
    </row>
    <row r="102" spans="2:13" ht="30" hidden="1">
      <c r="B102" s="708" t="s">
        <v>663</v>
      </c>
      <c r="C102" s="457">
        <v>436564</v>
      </c>
      <c r="D102" s="457">
        <v>0</v>
      </c>
      <c r="E102" s="457">
        <v>0</v>
      </c>
      <c r="F102" s="457">
        <v>0</v>
      </c>
      <c r="G102" s="457">
        <v>0</v>
      </c>
      <c r="H102" s="457">
        <v>436564</v>
      </c>
      <c r="I102" s="457">
        <v>4482.9208799999997</v>
      </c>
      <c r="J102" s="457">
        <v>65541.353319999995</v>
      </c>
      <c r="K102" s="479">
        <v>9.9149119999999993E-2</v>
      </c>
      <c r="L102" s="479">
        <v>0.10431035614239741</v>
      </c>
      <c r="M102" s="697">
        <v>0.33057163000000001</v>
      </c>
    </row>
    <row r="103" spans="2:13" hidden="1">
      <c r="B103" s="708" t="s">
        <v>1113</v>
      </c>
      <c r="C103" s="457">
        <v>1136</v>
      </c>
      <c r="D103" s="457">
        <v>0</v>
      </c>
      <c r="E103" s="457">
        <v>0</v>
      </c>
      <c r="F103" s="457">
        <v>0</v>
      </c>
      <c r="G103" s="457">
        <v>0</v>
      </c>
      <c r="H103" s="457">
        <v>1136</v>
      </c>
      <c r="I103" s="457">
        <v>0</v>
      </c>
      <c r="J103" s="457">
        <v>0</v>
      </c>
      <c r="K103" s="479">
        <v>0</v>
      </c>
      <c r="L103" s="479">
        <v>0</v>
      </c>
      <c r="M103" s="697">
        <v>2.2720000000000001E-2</v>
      </c>
    </row>
    <row r="104" spans="2:13" hidden="1">
      <c r="B104" s="709"/>
      <c r="C104" s="492">
        <v>437700</v>
      </c>
      <c r="D104" s="492">
        <v>0</v>
      </c>
      <c r="E104" s="492">
        <v>0</v>
      </c>
      <c r="F104" s="492">
        <v>0</v>
      </c>
      <c r="G104" s="492">
        <v>0</v>
      </c>
      <c r="H104" s="492">
        <v>437700</v>
      </c>
      <c r="I104" s="492">
        <v>4482.9208799999997</v>
      </c>
      <c r="J104" s="492">
        <v>65541.353319999995</v>
      </c>
      <c r="K104" s="493">
        <v>9.9149119999999993E-2</v>
      </c>
      <c r="L104" s="493">
        <v>0.10431035614239741</v>
      </c>
      <c r="M104" s="626"/>
    </row>
    <row r="105" spans="2:13" hidden="1">
      <c r="B105" s="710" t="s">
        <v>918</v>
      </c>
      <c r="C105" s="494"/>
      <c r="D105" s="494"/>
      <c r="E105" s="494"/>
      <c r="F105" s="494"/>
      <c r="G105" s="494"/>
      <c r="H105" s="494"/>
      <c r="I105" s="494"/>
      <c r="J105" s="494"/>
      <c r="K105" s="495"/>
      <c r="L105" s="495"/>
      <c r="M105" s="626"/>
    </row>
    <row r="106" spans="2:13" hidden="1">
      <c r="B106" s="708" t="s">
        <v>1116</v>
      </c>
      <c r="C106" s="457">
        <v>1308720</v>
      </c>
      <c r="D106" s="457">
        <v>0</v>
      </c>
      <c r="E106" s="457">
        <v>0</v>
      </c>
      <c r="F106" s="457">
        <v>0</v>
      </c>
      <c r="G106" s="457">
        <v>74500</v>
      </c>
      <c r="H106" s="457">
        <v>1234220</v>
      </c>
      <c r="I106" s="457">
        <v>9198.5254920000007</v>
      </c>
      <c r="J106" s="457">
        <v>197475.20000000001</v>
      </c>
      <c r="K106" s="479">
        <v>0.29873493000000001</v>
      </c>
      <c r="L106" s="479">
        <v>0.31428567458349149</v>
      </c>
      <c r="M106" s="697">
        <v>4.2854861099999999</v>
      </c>
    </row>
    <row r="107" spans="2:13" hidden="1">
      <c r="B107" s="708" t="s">
        <v>664</v>
      </c>
      <c r="C107" s="457">
        <v>277566</v>
      </c>
      <c r="D107" s="457">
        <v>0</v>
      </c>
      <c r="E107" s="457">
        <v>0</v>
      </c>
      <c r="F107" s="457">
        <v>0</v>
      </c>
      <c r="G107" s="457">
        <v>0</v>
      </c>
      <c r="H107" s="457">
        <v>277566</v>
      </c>
      <c r="I107" s="457">
        <v>644.64656000000002</v>
      </c>
      <c r="J107" s="457">
        <v>92984.61</v>
      </c>
      <c r="K107" s="479">
        <v>0.1406645</v>
      </c>
      <c r="L107" s="479">
        <v>0.14798684027023579</v>
      </c>
      <c r="M107" s="697">
        <v>0.2684222</v>
      </c>
    </row>
    <row r="108" spans="2:13" hidden="1">
      <c r="B108" s="708" t="s">
        <v>665</v>
      </c>
      <c r="C108" s="457">
        <v>1467160</v>
      </c>
      <c r="D108" s="457">
        <v>0</v>
      </c>
      <c r="E108" s="457">
        <v>0</v>
      </c>
      <c r="F108" s="457">
        <v>0</v>
      </c>
      <c r="G108" s="457">
        <v>12000</v>
      </c>
      <c r="H108" s="457">
        <v>1455160</v>
      </c>
      <c r="I108" s="457">
        <v>38008.779017300003</v>
      </c>
      <c r="J108" s="457">
        <v>69120.100000000006</v>
      </c>
      <c r="K108" s="479">
        <v>0.10456293999999999</v>
      </c>
      <c r="L108" s="479">
        <v>0.11000600204875544</v>
      </c>
      <c r="M108" s="697">
        <v>10.912949729999999</v>
      </c>
    </row>
    <row r="109" spans="2:13" hidden="1">
      <c r="B109" s="708" t="s">
        <v>667</v>
      </c>
      <c r="C109" s="457">
        <v>531894</v>
      </c>
      <c r="D109" s="457">
        <v>0</v>
      </c>
      <c r="E109" s="457">
        <v>0</v>
      </c>
      <c r="F109" s="457">
        <v>0</v>
      </c>
      <c r="G109" s="457">
        <v>30900</v>
      </c>
      <c r="H109" s="457">
        <v>500994</v>
      </c>
      <c r="I109" s="457">
        <v>14451.781396600001</v>
      </c>
      <c r="J109" s="457">
        <v>513834.47622000001</v>
      </c>
      <c r="K109" s="479">
        <v>0.77731433999999999</v>
      </c>
      <c r="L109" s="479">
        <v>0.81777770060776089</v>
      </c>
      <c r="M109" s="697">
        <v>6.4489612000000003</v>
      </c>
    </row>
    <row r="110" spans="2:13" ht="30" hidden="1">
      <c r="B110" s="708" t="s">
        <v>1122</v>
      </c>
      <c r="C110" s="457">
        <v>3454476</v>
      </c>
      <c r="D110" s="457">
        <v>0</v>
      </c>
      <c r="E110" s="457">
        <v>0</v>
      </c>
      <c r="F110" s="457">
        <v>0</v>
      </c>
      <c r="G110" s="457">
        <v>520000</v>
      </c>
      <c r="H110" s="457">
        <v>2934476</v>
      </c>
      <c r="I110" s="457">
        <v>29784.931555799998</v>
      </c>
      <c r="J110" s="457">
        <v>343656.48436</v>
      </c>
      <c r="K110" s="479">
        <v>0.51987386000000002</v>
      </c>
      <c r="L110" s="479">
        <v>0.54693607102093678</v>
      </c>
      <c r="M110" s="697">
        <v>4.9095067400000003</v>
      </c>
    </row>
    <row r="111" spans="2:13" hidden="1">
      <c r="B111" s="708" t="s">
        <v>668</v>
      </c>
      <c r="C111" s="457">
        <v>1434711</v>
      </c>
      <c r="D111" s="457">
        <v>0</v>
      </c>
      <c r="E111" s="457">
        <v>0</v>
      </c>
      <c r="F111" s="457">
        <v>0</v>
      </c>
      <c r="G111" s="457">
        <v>75000</v>
      </c>
      <c r="H111" s="457">
        <v>1359711</v>
      </c>
      <c r="I111" s="457">
        <v>3290.5008626999997</v>
      </c>
      <c r="J111" s="457">
        <v>63525.697919999999</v>
      </c>
      <c r="K111" s="479">
        <v>9.6099889999999993E-2</v>
      </c>
      <c r="L111" s="479">
        <v>0.10110240082893598</v>
      </c>
      <c r="M111" s="697">
        <v>3.0214121399999998</v>
      </c>
    </row>
    <row r="112" spans="2:13" hidden="1">
      <c r="B112" s="708" t="s">
        <v>669</v>
      </c>
      <c r="C112" s="457">
        <v>2785489</v>
      </c>
      <c r="D112" s="457">
        <v>0</v>
      </c>
      <c r="E112" s="457">
        <v>0</v>
      </c>
      <c r="F112" s="457">
        <v>0</v>
      </c>
      <c r="G112" s="457">
        <v>167500</v>
      </c>
      <c r="H112" s="457">
        <v>2617989</v>
      </c>
      <c r="I112" s="457">
        <v>22619.424974399997</v>
      </c>
      <c r="J112" s="457">
        <v>480217.72226999997</v>
      </c>
      <c r="K112" s="479">
        <v>0.72645985999999996</v>
      </c>
      <c r="L112" s="479">
        <v>0.76427597384671442</v>
      </c>
      <c r="M112" s="697">
        <v>1.83332563</v>
      </c>
    </row>
    <row r="113" spans="2:13" hidden="1">
      <c r="B113" s="708" t="s">
        <v>670</v>
      </c>
      <c r="C113" s="457">
        <v>642906</v>
      </c>
      <c r="D113" s="457">
        <v>0</v>
      </c>
      <c r="E113" s="457">
        <v>0</v>
      </c>
      <c r="F113" s="457">
        <v>0</v>
      </c>
      <c r="G113" s="457">
        <v>44100</v>
      </c>
      <c r="H113" s="457">
        <v>598806</v>
      </c>
      <c r="I113" s="457">
        <v>67959.248175500004</v>
      </c>
      <c r="J113" s="457">
        <v>607812.04223999998</v>
      </c>
      <c r="K113" s="479">
        <v>0.91948096000000001</v>
      </c>
      <c r="L113" s="479">
        <v>0.96734484996277004</v>
      </c>
      <c r="M113" s="697">
        <v>0.76183968999999996</v>
      </c>
    </row>
    <row r="114" spans="2:13" hidden="1">
      <c r="B114" s="708" t="s">
        <v>922</v>
      </c>
      <c r="C114" s="457">
        <v>2452790</v>
      </c>
      <c r="D114" s="457">
        <v>0</v>
      </c>
      <c r="E114" s="457">
        <v>0</v>
      </c>
      <c r="F114" s="457">
        <v>0</v>
      </c>
      <c r="G114" s="457">
        <v>522500</v>
      </c>
      <c r="H114" s="457">
        <v>1930290</v>
      </c>
      <c r="I114" s="457">
        <v>118932.1811916</v>
      </c>
      <c r="J114" s="457">
        <v>668845.48499999999</v>
      </c>
      <c r="K114" s="479">
        <v>1.01181063</v>
      </c>
      <c r="L114" s="479">
        <v>1.064480777562689</v>
      </c>
      <c r="M114" s="697">
        <v>2.3454356000000001</v>
      </c>
    </row>
    <row r="115" spans="2:13" hidden="1">
      <c r="B115" s="709"/>
      <c r="C115" s="492">
        <v>14355712</v>
      </c>
      <c r="D115" s="492">
        <v>0</v>
      </c>
      <c r="E115" s="492">
        <v>0</v>
      </c>
      <c r="F115" s="492">
        <v>0</v>
      </c>
      <c r="G115" s="492">
        <v>1446500</v>
      </c>
      <c r="H115" s="492">
        <v>12909212</v>
      </c>
      <c r="I115" s="492">
        <v>304890.0192259</v>
      </c>
      <c r="J115" s="492">
        <v>3037471.8180099996</v>
      </c>
      <c r="K115" s="493">
        <v>4.5950019099999997</v>
      </c>
      <c r="L115" s="493">
        <v>4.8341962907322902</v>
      </c>
      <c r="M115" s="626"/>
    </row>
    <row r="116" spans="2:13" hidden="1">
      <c r="B116" s="710" t="s">
        <v>674</v>
      </c>
      <c r="C116" s="494"/>
      <c r="D116" s="494"/>
      <c r="E116" s="494"/>
      <c r="F116" s="494"/>
      <c r="G116" s="494"/>
      <c r="H116" s="494"/>
      <c r="I116" s="494"/>
      <c r="J116" s="494"/>
      <c r="K116" s="495"/>
      <c r="L116" s="495"/>
      <c r="M116" s="626"/>
    </row>
    <row r="117" spans="2:13" hidden="1">
      <c r="B117" s="708" t="s">
        <v>675</v>
      </c>
      <c r="C117" s="457">
        <v>1380823</v>
      </c>
      <c r="D117" s="457">
        <v>0</v>
      </c>
      <c r="E117" s="457">
        <v>138082</v>
      </c>
      <c r="F117" s="457">
        <v>0</v>
      </c>
      <c r="G117" s="457">
        <v>22700</v>
      </c>
      <c r="H117" s="457">
        <v>1496205</v>
      </c>
      <c r="I117" s="457">
        <v>75774.0961713</v>
      </c>
      <c r="J117" s="457">
        <v>1403814.3412500001</v>
      </c>
      <c r="K117" s="479">
        <v>2.1236508399999998</v>
      </c>
      <c r="L117" s="479">
        <v>2.2341982042795041</v>
      </c>
      <c r="M117" s="697">
        <v>18.735349360000001</v>
      </c>
    </row>
    <row r="118" spans="2:13" hidden="1">
      <c r="B118" s="709"/>
      <c r="C118" s="492">
        <v>1380823</v>
      </c>
      <c r="D118" s="492">
        <v>0</v>
      </c>
      <c r="E118" s="492">
        <v>138082</v>
      </c>
      <c r="F118" s="492">
        <v>0</v>
      </c>
      <c r="G118" s="492">
        <v>22700</v>
      </c>
      <c r="H118" s="492">
        <v>1496205</v>
      </c>
      <c r="I118" s="492">
        <v>75774.0961713</v>
      </c>
      <c r="J118" s="492">
        <v>1403814.3412500001</v>
      </c>
      <c r="K118" s="493">
        <v>2.1236508399999998</v>
      </c>
      <c r="L118" s="493">
        <v>2.2341982042795041</v>
      </c>
      <c r="M118" s="626"/>
    </row>
    <row r="119" spans="2:13" hidden="1">
      <c r="B119" s="710" t="s">
        <v>676</v>
      </c>
      <c r="C119" s="494"/>
      <c r="D119" s="494"/>
      <c r="E119" s="494"/>
      <c r="F119" s="494"/>
      <c r="G119" s="494"/>
      <c r="H119" s="494"/>
      <c r="I119" s="494"/>
      <c r="J119" s="494"/>
      <c r="K119" s="495"/>
      <c r="L119" s="495"/>
      <c r="M119" s="626"/>
    </row>
    <row r="120" spans="2:13" hidden="1">
      <c r="B120" s="708" t="s">
        <v>1131</v>
      </c>
      <c r="C120" s="457">
        <v>829583</v>
      </c>
      <c r="D120" s="457">
        <v>0</v>
      </c>
      <c r="E120" s="457">
        <v>0</v>
      </c>
      <c r="F120" s="457">
        <v>0</v>
      </c>
      <c r="G120" s="457">
        <v>0</v>
      </c>
      <c r="H120" s="457">
        <v>829583</v>
      </c>
      <c r="I120" s="457">
        <v>7869.1689335000001</v>
      </c>
      <c r="J120" s="457">
        <v>141501.97231000001</v>
      </c>
      <c r="K120" s="479">
        <v>0.21406020000000001</v>
      </c>
      <c r="L120" s="479">
        <v>0.22520317904396545</v>
      </c>
      <c r="M120" s="697">
        <v>4.7780708799999996</v>
      </c>
    </row>
    <row r="121" spans="2:13" hidden="1">
      <c r="B121" s="708" t="s">
        <v>677</v>
      </c>
      <c r="C121" s="457">
        <v>2330387</v>
      </c>
      <c r="D121" s="457">
        <v>0</v>
      </c>
      <c r="E121" s="457">
        <v>0</v>
      </c>
      <c r="F121" s="457">
        <v>0</v>
      </c>
      <c r="G121" s="457">
        <v>130500</v>
      </c>
      <c r="H121" s="457">
        <v>2199887</v>
      </c>
      <c r="I121" s="457">
        <v>0</v>
      </c>
      <c r="J121" s="457">
        <v>62696.779499999997</v>
      </c>
      <c r="K121" s="479">
        <v>9.484592E-2</v>
      </c>
      <c r="L121" s="479">
        <v>9.9783160819029007E-2</v>
      </c>
      <c r="M121" s="697">
        <v>10.744941069999999</v>
      </c>
    </row>
    <row r="122" spans="2:13" hidden="1">
      <c r="B122" s="708" t="s">
        <v>1133</v>
      </c>
      <c r="C122" s="457">
        <v>942227</v>
      </c>
      <c r="D122" s="457">
        <v>0</v>
      </c>
      <c r="E122" s="457">
        <v>0</v>
      </c>
      <c r="F122" s="457">
        <v>0</v>
      </c>
      <c r="G122" s="457">
        <v>90000</v>
      </c>
      <c r="H122" s="457">
        <v>852227</v>
      </c>
      <c r="I122" s="457">
        <v>2769.7377499999998</v>
      </c>
      <c r="J122" s="457">
        <v>17896.767</v>
      </c>
      <c r="K122" s="479">
        <v>2.7073730000000001E-2</v>
      </c>
      <c r="L122" s="479">
        <v>2.8483057566006106E-2</v>
      </c>
      <c r="M122" s="697">
        <v>2.9702600000000001</v>
      </c>
    </row>
    <row r="123" spans="2:13" hidden="1">
      <c r="B123" s="708" t="s">
        <v>678</v>
      </c>
      <c r="C123" s="457">
        <v>1939932</v>
      </c>
      <c r="D123" s="457">
        <v>0</v>
      </c>
      <c r="E123" s="457">
        <v>0</v>
      </c>
      <c r="F123" s="457">
        <v>0</v>
      </c>
      <c r="G123" s="457">
        <v>7500</v>
      </c>
      <c r="H123" s="457">
        <v>1932432</v>
      </c>
      <c r="I123" s="457">
        <v>3246.4857599999996</v>
      </c>
      <c r="J123" s="457">
        <v>6299.7283200000002</v>
      </c>
      <c r="K123" s="479">
        <v>9.53005E-3</v>
      </c>
      <c r="L123" s="479">
        <v>1.0026141838286151E-2</v>
      </c>
      <c r="M123" s="697">
        <v>5.2925942199999998</v>
      </c>
    </row>
    <row r="124" spans="2:13" hidden="1">
      <c r="B124" s="708" t="s">
        <v>679</v>
      </c>
      <c r="C124" s="457">
        <v>2416774</v>
      </c>
      <c r="D124" s="457">
        <v>0</v>
      </c>
      <c r="E124" s="457">
        <v>0</v>
      </c>
      <c r="F124" s="457">
        <v>0</v>
      </c>
      <c r="G124" s="457">
        <v>131000</v>
      </c>
      <c r="H124" s="457">
        <v>2285774</v>
      </c>
      <c r="I124" s="457">
        <v>27284.123791700003</v>
      </c>
      <c r="J124" s="457">
        <v>100482.62504000001</v>
      </c>
      <c r="K124" s="479">
        <v>0.15200728999999999</v>
      </c>
      <c r="L124" s="479">
        <v>0.15992007905102229</v>
      </c>
      <c r="M124" s="697">
        <v>9.1405001000000006</v>
      </c>
    </row>
    <row r="125" spans="2:13" hidden="1">
      <c r="B125" s="708" t="s">
        <v>1137</v>
      </c>
      <c r="C125" s="457">
        <v>12076751</v>
      </c>
      <c r="D125" s="457">
        <v>0</v>
      </c>
      <c r="E125" s="457">
        <v>0</v>
      </c>
      <c r="F125" s="457">
        <v>0</v>
      </c>
      <c r="G125" s="457">
        <v>6000</v>
      </c>
      <c r="H125" s="457">
        <v>12070751</v>
      </c>
      <c r="I125" s="457">
        <v>38172.599848399994</v>
      </c>
      <c r="J125" s="457">
        <v>382763.51420999999</v>
      </c>
      <c r="K125" s="479">
        <v>0.57903388</v>
      </c>
      <c r="L125" s="479">
        <v>0.60917568013318968</v>
      </c>
      <c r="M125" s="697">
        <v>8.0471673300000006</v>
      </c>
    </row>
    <row r="126" spans="2:13" hidden="1">
      <c r="B126" s="708" t="s">
        <v>2050</v>
      </c>
      <c r="C126" s="457">
        <v>719955</v>
      </c>
      <c r="D126" s="457">
        <v>0</v>
      </c>
      <c r="E126" s="457">
        <v>0</v>
      </c>
      <c r="F126" s="457">
        <v>0</v>
      </c>
      <c r="G126" s="457">
        <v>0</v>
      </c>
      <c r="H126" s="457">
        <v>719955</v>
      </c>
      <c r="I126" s="457">
        <v>2145.4659999999999</v>
      </c>
      <c r="J126" s="457">
        <v>4859.69625</v>
      </c>
      <c r="K126" s="479">
        <v>7.3516099999999997E-3</v>
      </c>
      <c r="L126" s="479">
        <v>7.7343024045658073E-3</v>
      </c>
      <c r="M126" s="697">
        <v>6.5991603699999999</v>
      </c>
    </row>
    <row r="127" spans="2:13" hidden="1">
      <c r="B127" s="708" t="s">
        <v>682</v>
      </c>
      <c r="C127" s="457">
        <v>1173889</v>
      </c>
      <c r="D127" s="457">
        <v>0</v>
      </c>
      <c r="E127" s="457">
        <v>0</v>
      </c>
      <c r="F127" s="457">
        <v>0</v>
      </c>
      <c r="G127" s="457">
        <v>0</v>
      </c>
      <c r="H127" s="457">
        <v>1173889</v>
      </c>
      <c r="I127" s="457">
        <v>0</v>
      </c>
      <c r="J127" s="457">
        <v>61640.911390000001</v>
      </c>
      <c r="K127" s="479">
        <v>9.3248639999999994E-2</v>
      </c>
      <c r="L127" s="479">
        <v>9.8102725902530413E-2</v>
      </c>
      <c r="M127" s="697">
        <v>9.5685512100000008</v>
      </c>
    </row>
    <row r="128" spans="2:13" hidden="1">
      <c r="B128" s="708" t="s">
        <v>2051</v>
      </c>
      <c r="C128" s="457">
        <v>800716</v>
      </c>
      <c r="D128" s="457">
        <v>0</v>
      </c>
      <c r="E128" s="457">
        <v>0</v>
      </c>
      <c r="F128" s="457">
        <v>0</v>
      </c>
      <c r="G128" s="457">
        <v>27950</v>
      </c>
      <c r="H128" s="457">
        <v>772766</v>
      </c>
      <c r="I128" s="457">
        <v>27597.617844799999</v>
      </c>
      <c r="J128" s="457">
        <v>359336.19</v>
      </c>
      <c r="K128" s="479">
        <v>0.54359367999999997</v>
      </c>
      <c r="L128" s="479">
        <v>0.57189063171685184</v>
      </c>
      <c r="M128" s="697">
        <v>9.8129015899999992</v>
      </c>
    </row>
    <row r="129" spans="2:13" hidden="1">
      <c r="B129" s="708" t="s">
        <v>683</v>
      </c>
      <c r="C129" s="457">
        <v>57409</v>
      </c>
      <c r="D129" s="457">
        <v>0</v>
      </c>
      <c r="E129" s="457">
        <v>0</v>
      </c>
      <c r="F129" s="457">
        <v>0</v>
      </c>
      <c r="G129" s="457">
        <v>0</v>
      </c>
      <c r="H129" s="457">
        <v>57409</v>
      </c>
      <c r="I129" s="457">
        <v>0</v>
      </c>
      <c r="J129" s="457">
        <v>0</v>
      </c>
      <c r="K129" s="479">
        <v>0</v>
      </c>
      <c r="L129" s="479">
        <v>0</v>
      </c>
      <c r="M129" s="697">
        <v>10.101882809999999</v>
      </c>
    </row>
    <row r="130" spans="2:13" hidden="1">
      <c r="B130" s="708" t="s">
        <v>684</v>
      </c>
      <c r="C130" s="457">
        <v>98000</v>
      </c>
      <c r="D130" s="457">
        <v>0</v>
      </c>
      <c r="E130" s="457">
        <v>0</v>
      </c>
      <c r="F130" s="457">
        <v>0</v>
      </c>
      <c r="G130" s="457">
        <v>0</v>
      </c>
      <c r="H130" s="457">
        <v>98000</v>
      </c>
      <c r="I130" s="457">
        <v>107014.04</v>
      </c>
      <c r="J130" s="457">
        <v>977550</v>
      </c>
      <c r="K130" s="479">
        <v>1.47881014</v>
      </c>
      <c r="L130" s="479">
        <v>1.5557901001700065</v>
      </c>
      <c r="M130" s="697">
        <v>0.21609916000000001</v>
      </c>
    </row>
    <row r="131" spans="2:13" hidden="1">
      <c r="B131" s="708" t="s">
        <v>686</v>
      </c>
      <c r="C131" s="457">
        <v>779820</v>
      </c>
      <c r="D131" s="457">
        <v>0</v>
      </c>
      <c r="E131" s="457">
        <v>0</v>
      </c>
      <c r="F131" s="457">
        <v>0</v>
      </c>
      <c r="G131" s="457">
        <v>19000</v>
      </c>
      <c r="H131" s="457">
        <v>760820</v>
      </c>
      <c r="I131" s="457">
        <v>0</v>
      </c>
      <c r="J131" s="457">
        <v>1521.64</v>
      </c>
      <c r="K131" s="479">
        <v>2.30189E-3</v>
      </c>
      <c r="L131" s="479">
        <v>2.4217200634470758E-3</v>
      </c>
      <c r="M131" s="697">
        <v>7.0121659000000003</v>
      </c>
    </row>
    <row r="132" spans="2:13" ht="30" hidden="1">
      <c r="B132" s="708" t="s">
        <v>1146</v>
      </c>
      <c r="C132" s="457">
        <v>58825</v>
      </c>
      <c r="D132" s="457">
        <v>0</v>
      </c>
      <c r="E132" s="457">
        <v>0</v>
      </c>
      <c r="F132" s="457">
        <v>0</v>
      </c>
      <c r="G132" s="457">
        <v>0</v>
      </c>
      <c r="H132" s="457">
        <v>58825</v>
      </c>
      <c r="I132" s="457">
        <v>2439.5977940000002</v>
      </c>
      <c r="J132" s="457">
        <v>5667.2004999999999</v>
      </c>
      <c r="K132" s="479">
        <v>8.5731799999999997E-3</v>
      </c>
      <c r="L132" s="479">
        <v>9.0194613406767033E-3</v>
      </c>
      <c r="M132" s="697">
        <v>1.56866667</v>
      </c>
    </row>
    <row r="133" spans="2:13" hidden="1">
      <c r="B133" s="708" t="s">
        <v>687</v>
      </c>
      <c r="C133" s="457">
        <v>527151</v>
      </c>
      <c r="D133" s="457">
        <v>0</v>
      </c>
      <c r="E133" s="457">
        <v>0</v>
      </c>
      <c r="F133" s="457">
        <v>0</v>
      </c>
      <c r="G133" s="457">
        <v>0</v>
      </c>
      <c r="H133" s="457">
        <v>527151</v>
      </c>
      <c r="I133" s="457">
        <v>6579.2297500000004</v>
      </c>
      <c r="J133" s="457">
        <v>73642.99470000001</v>
      </c>
      <c r="K133" s="479">
        <v>0.11140505000000001</v>
      </c>
      <c r="L133" s="479">
        <v>0.11720427814549872</v>
      </c>
      <c r="M133" s="697">
        <v>9.7790783999999995</v>
      </c>
    </row>
    <row r="134" spans="2:13" hidden="1">
      <c r="B134" s="708" t="s">
        <v>688</v>
      </c>
      <c r="C134" s="457">
        <v>340700</v>
      </c>
      <c r="D134" s="457">
        <v>0</v>
      </c>
      <c r="E134" s="457">
        <v>0</v>
      </c>
      <c r="F134" s="457">
        <v>0</v>
      </c>
      <c r="G134" s="457">
        <v>0</v>
      </c>
      <c r="H134" s="457">
        <v>340700</v>
      </c>
      <c r="I134" s="457">
        <v>0</v>
      </c>
      <c r="J134" s="457">
        <v>766.57500000000005</v>
      </c>
      <c r="K134" s="479">
        <v>1.1596499999999999E-3</v>
      </c>
      <c r="L134" s="479">
        <v>1.2200192276996806E-3</v>
      </c>
      <c r="M134" s="697">
        <v>1.5272547999999999</v>
      </c>
    </row>
    <row r="135" spans="2:13" hidden="1">
      <c r="B135" s="708" t="s">
        <v>1150</v>
      </c>
      <c r="C135" s="457">
        <v>8761</v>
      </c>
      <c r="D135" s="457">
        <v>0</v>
      </c>
      <c r="E135" s="457">
        <v>0</v>
      </c>
      <c r="F135" s="457">
        <v>0</v>
      </c>
      <c r="G135" s="457">
        <v>0</v>
      </c>
      <c r="H135" s="457">
        <v>8761</v>
      </c>
      <c r="I135" s="457">
        <v>0</v>
      </c>
      <c r="J135" s="457">
        <v>0</v>
      </c>
      <c r="K135" s="479">
        <v>0</v>
      </c>
      <c r="L135" s="479">
        <v>0</v>
      </c>
      <c r="M135" s="697">
        <v>0.78111626000000001</v>
      </c>
    </row>
    <row r="136" spans="2:13" hidden="1">
      <c r="B136" s="708" t="s">
        <v>1152</v>
      </c>
      <c r="C136" s="457">
        <v>198</v>
      </c>
      <c r="D136" s="457">
        <v>0</v>
      </c>
      <c r="E136" s="457">
        <v>0</v>
      </c>
      <c r="F136" s="457">
        <v>0</v>
      </c>
      <c r="G136" s="457">
        <v>0</v>
      </c>
      <c r="H136" s="457">
        <v>198</v>
      </c>
      <c r="I136" s="457">
        <v>0</v>
      </c>
      <c r="J136" s="457">
        <v>0</v>
      </c>
      <c r="K136" s="479">
        <v>0</v>
      </c>
      <c r="L136" s="479">
        <v>0</v>
      </c>
      <c r="M136" s="697">
        <v>0.39600000000000002</v>
      </c>
    </row>
    <row r="137" spans="2:13" hidden="1">
      <c r="B137" s="708" t="s">
        <v>689</v>
      </c>
      <c r="C137" s="457">
        <v>1063616</v>
      </c>
      <c r="D137" s="457">
        <v>0</v>
      </c>
      <c r="E137" s="457">
        <v>0</v>
      </c>
      <c r="F137" s="457">
        <v>0</v>
      </c>
      <c r="G137" s="457">
        <v>0</v>
      </c>
      <c r="H137" s="457">
        <v>1063616</v>
      </c>
      <c r="I137" s="457">
        <v>0</v>
      </c>
      <c r="J137" s="457">
        <v>26271.315200000001</v>
      </c>
      <c r="K137" s="479">
        <v>3.9742510000000002E-2</v>
      </c>
      <c r="L137" s="479">
        <v>4.1811316154269161E-2</v>
      </c>
      <c r="M137" s="697">
        <v>8.9035325600000004</v>
      </c>
    </row>
    <row r="138" spans="2:13" hidden="1">
      <c r="B138" s="708" t="s">
        <v>690</v>
      </c>
      <c r="C138" s="457">
        <v>2079410</v>
      </c>
      <c r="D138" s="457">
        <v>0</v>
      </c>
      <c r="E138" s="457">
        <v>0</v>
      </c>
      <c r="F138" s="457">
        <v>0</v>
      </c>
      <c r="G138" s="457">
        <v>289500</v>
      </c>
      <c r="H138" s="457">
        <v>1789910</v>
      </c>
      <c r="I138" s="457">
        <v>0</v>
      </c>
      <c r="J138" s="457">
        <v>51961.087299999999</v>
      </c>
      <c r="K138" s="479">
        <v>7.8605270000000005E-2</v>
      </c>
      <c r="L138" s="479">
        <v>8.2697094998117185E-2</v>
      </c>
      <c r="M138" s="697">
        <v>8.4754342099999995</v>
      </c>
    </row>
    <row r="139" spans="2:13" hidden="1">
      <c r="B139" s="708" t="s">
        <v>691</v>
      </c>
      <c r="C139" s="457">
        <v>801695</v>
      </c>
      <c r="D139" s="457">
        <v>0</v>
      </c>
      <c r="E139" s="457">
        <v>0</v>
      </c>
      <c r="F139" s="457">
        <v>0</v>
      </c>
      <c r="G139" s="457">
        <v>0</v>
      </c>
      <c r="H139" s="457">
        <v>801695</v>
      </c>
      <c r="I139" s="457">
        <v>13393.354310000001</v>
      </c>
      <c r="J139" s="457">
        <v>54397.651343500002</v>
      </c>
      <c r="K139" s="479">
        <v>8.2291240000000002E-2</v>
      </c>
      <c r="L139" s="479">
        <v>8.657493471711622E-2</v>
      </c>
      <c r="M139" s="697">
        <v>6.6745620800000003</v>
      </c>
    </row>
    <row r="140" spans="2:13" hidden="1">
      <c r="B140" s="708" t="s">
        <v>2052</v>
      </c>
      <c r="C140" s="457">
        <v>7194553</v>
      </c>
      <c r="D140" s="457">
        <v>0</v>
      </c>
      <c r="E140" s="457">
        <v>0</v>
      </c>
      <c r="F140" s="457">
        <v>0</v>
      </c>
      <c r="G140" s="457">
        <v>80000</v>
      </c>
      <c r="H140" s="457">
        <v>7114553</v>
      </c>
      <c r="I140" s="457">
        <v>27035.3014</v>
      </c>
      <c r="J140" s="457">
        <v>93983.245129999996</v>
      </c>
      <c r="K140" s="479">
        <v>0.14217521</v>
      </c>
      <c r="L140" s="479">
        <v>0.1495761877705539</v>
      </c>
      <c r="M140" s="697">
        <v>10.233263150000001</v>
      </c>
    </row>
    <row r="141" spans="2:13" hidden="1">
      <c r="B141" s="709"/>
      <c r="C141" s="492">
        <v>36240352</v>
      </c>
      <c r="D141" s="492">
        <v>0</v>
      </c>
      <c r="E141" s="492">
        <v>0</v>
      </c>
      <c r="F141" s="492">
        <v>0</v>
      </c>
      <c r="G141" s="492">
        <v>781450</v>
      </c>
      <c r="H141" s="492">
        <v>35458902</v>
      </c>
      <c r="I141" s="492">
        <v>265546.72318239999</v>
      </c>
      <c r="J141" s="492">
        <v>2423239.8931935001</v>
      </c>
      <c r="K141" s="493">
        <v>3.6658091400000004</v>
      </c>
      <c r="L141" s="493">
        <v>3.8566340710628322</v>
      </c>
      <c r="M141" s="626"/>
    </row>
    <row r="142" spans="2:13" hidden="1">
      <c r="B142" s="710" t="s">
        <v>694</v>
      </c>
      <c r="C142" s="494"/>
      <c r="D142" s="494"/>
      <c r="E142" s="494"/>
      <c r="F142" s="494"/>
      <c r="G142" s="494"/>
      <c r="H142" s="494"/>
      <c r="I142" s="494"/>
      <c r="J142" s="494"/>
      <c r="K142" s="495"/>
      <c r="L142" s="495"/>
      <c r="M142" s="626"/>
    </row>
    <row r="143" spans="2:13" hidden="1">
      <c r="B143" s="708" t="s">
        <v>1158</v>
      </c>
      <c r="C143" s="457">
        <v>1145187</v>
      </c>
      <c r="D143" s="457">
        <v>0</v>
      </c>
      <c r="E143" s="457">
        <v>0</v>
      </c>
      <c r="F143" s="457">
        <v>0</v>
      </c>
      <c r="G143" s="457">
        <v>0</v>
      </c>
      <c r="H143" s="457">
        <v>1145187</v>
      </c>
      <c r="I143" s="457">
        <v>13627.725</v>
      </c>
      <c r="J143" s="457">
        <v>13627.7253</v>
      </c>
      <c r="K143" s="479">
        <v>2.0615640000000001E-2</v>
      </c>
      <c r="L143" s="479">
        <v>2.1688793524194498E-2</v>
      </c>
      <c r="M143" s="697">
        <v>8.5400533900000006</v>
      </c>
    </row>
    <row r="144" spans="2:13" hidden="1">
      <c r="B144" s="708" t="s">
        <v>695</v>
      </c>
      <c r="C144" s="457">
        <v>54184</v>
      </c>
      <c r="D144" s="457">
        <v>0</v>
      </c>
      <c r="E144" s="457">
        <v>0</v>
      </c>
      <c r="F144" s="457">
        <v>0</v>
      </c>
      <c r="G144" s="457">
        <v>0</v>
      </c>
      <c r="H144" s="457">
        <v>54184</v>
      </c>
      <c r="I144" s="457">
        <v>0</v>
      </c>
      <c r="J144" s="457">
        <v>0</v>
      </c>
      <c r="K144" s="479">
        <v>0</v>
      </c>
      <c r="L144" s="479">
        <v>0</v>
      </c>
      <c r="M144" s="697">
        <v>2.4629090900000001</v>
      </c>
    </row>
    <row r="145" spans="2:13" hidden="1">
      <c r="B145" s="708" t="s">
        <v>696</v>
      </c>
      <c r="C145" s="457">
        <v>17740383</v>
      </c>
      <c r="D145" s="457">
        <v>0</v>
      </c>
      <c r="E145" s="457">
        <v>0</v>
      </c>
      <c r="F145" s="457">
        <v>5136734</v>
      </c>
      <c r="G145" s="457">
        <v>12779500</v>
      </c>
      <c r="H145" s="457">
        <v>10097617</v>
      </c>
      <c r="I145" s="457">
        <v>127114.50507320001</v>
      </c>
      <c r="J145" s="457">
        <v>448738.09948000003</v>
      </c>
      <c r="K145" s="479">
        <v>0.67883837000000002</v>
      </c>
      <c r="L145" s="479">
        <v>0.7141755334664085</v>
      </c>
      <c r="M145" s="697">
        <v>3.4238228199999998</v>
      </c>
    </row>
    <row r="146" spans="2:13" hidden="1">
      <c r="B146" s="709"/>
      <c r="C146" s="492">
        <v>18939754</v>
      </c>
      <c r="D146" s="492">
        <v>0</v>
      </c>
      <c r="E146" s="492">
        <v>0</v>
      </c>
      <c r="F146" s="492">
        <v>5136734</v>
      </c>
      <c r="G146" s="492">
        <v>12779500</v>
      </c>
      <c r="H146" s="492">
        <v>11296988</v>
      </c>
      <c r="I146" s="492">
        <v>140742.23007320001</v>
      </c>
      <c r="J146" s="492">
        <v>462365.82478000002</v>
      </c>
      <c r="K146" s="493">
        <v>0.69945401000000007</v>
      </c>
      <c r="L146" s="493">
        <v>0.735864326990603</v>
      </c>
      <c r="M146" s="626"/>
    </row>
    <row r="147" spans="2:13" hidden="1">
      <c r="B147" s="710" t="s">
        <v>697</v>
      </c>
      <c r="C147" s="494"/>
      <c r="D147" s="494"/>
      <c r="E147" s="494"/>
      <c r="F147" s="494"/>
      <c r="G147" s="494"/>
      <c r="H147" s="494"/>
      <c r="I147" s="494"/>
      <c r="J147" s="494"/>
      <c r="K147" s="495"/>
      <c r="L147" s="495"/>
      <c r="M147" s="626"/>
    </row>
    <row r="148" spans="2:13" ht="30" hidden="1">
      <c r="B148" s="708" t="s">
        <v>698</v>
      </c>
      <c r="C148" s="457">
        <v>315909</v>
      </c>
      <c r="D148" s="457">
        <v>0</v>
      </c>
      <c r="E148" s="457">
        <v>0</v>
      </c>
      <c r="F148" s="457">
        <v>0</v>
      </c>
      <c r="G148" s="457">
        <v>0</v>
      </c>
      <c r="H148" s="457">
        <v>315909</v>
      </c>
      <c r="I148" s="457">
        <v>4071.7158599999998</v>
      </c>
      <c r="J148" s="457">
        <v>24519.245444100001</v>
      </c>
      <c r="K148" s="479">
        <v>3.7092020000000003E-2</v>
      </c>
      <c r="L148" s="479">
        <v>3.9022862590731233E-2</v>
      </c>
      <c r="M148" s="697">
        <v>4.2984910100000002</v>
      </c>
    </row>
    <row r="149" spans="2:13" hidden="1">
      <c r="B149" s="709"/>
      <c r="C149" s="492">
        <v>315909</v>
      </c>
      <c r="D149" s="492">
        <v>0</v>
      </c>
      <c r="E149" s="492">
        <v>0</v>
      </c>
      <c r="F149" s="492">
        <v>0</v>
      </c>
      <c r="G149" s="492">
        <v>0</v>
      </c>
      <c r="H149" s="492">
        <v>315909</v>
      </c>
      <c r="I149" s="492">
        <v>4071.7158599999998</v>
      </c>
      <c r="J149" s="492">
        <v>24519.245444100001</v>
      </c>
      <c r="K149" s="493">
        <v>3.7092020000000003E-2</v>
      </c>
      <c r="L149" s="493">
        <v>3.9022862590731233E-2</v>
      </c>
      <c r="M149" s="626"/>
    </row>
    <row r="150" spans="2:13" hidden="1">
      <c r="B150" s="710" t="s">
        <v>699</v>
      </c>
      <c r="C150" s="494"/>
      <c r="D150" s="494"/>
      <c r="E150" s="494"/>
      <c r="F150" s="494"/>
      <c r="G150" s="494"/>
      <c r="H150" s="494"/>
      <c r="I150" s="494"/>
      <c r="J150" s="494"/>
      <c r="K150" s="495"/>
      <c r="L150" s="495"/>
      <c r="M150" s="626"/>
    </row>
    <row r="151" spans="2:13" ht="30" hidden="1">
      <c r="B151" s="708" t="s">
        <v>1164</v>
      </c>
      <c r="C151" s="457">
        <v>328879</v>
      </c>
      <c r="D151" s="457">
        <v>0</v>
      </c>
      <c r="E151" s="457">
        <v>0</v>
      </c>
      <c r="F151" s="457">
        <v>0</v>
      </c>
      <c r="G151" s="457">
        <v>0</v>
      </c>
      <c r="H151" s="457">
        <v>328879</v>
      </c>
      <c r="I151" s="457">
        <v>0</v>
      </c>
      <c r="J151" s="457">
        <v>164.43950000000001</v>
      </c>
      <c r="K151" s="479">
        <v>2.4876E-4</v>
      </c>
      <c r="L151" s="479">
        <v>2.6170870664099619E-4</v>
      </c>
      <c r="M151" s="697">
        <v>8.2219750000000005</v>
      </c>
    </row>
    <row r="152" spans="2:13" hidden="1">
      <c r="B152" s="708" t="s">
        <v>701</v>
      </c>
      <c r="C152" s="457">
        <v>93592</v>
      </c>
      <c r="D152" s="457">
        <v>0</v>
      </c>
      <c r="E152" s="457">
        <v>0</v>
      </c>
      <c r="F152" s="457">
        <v>0</v>
      </c>
      <c r="G152" s="457">
        <v>0</v>
      </c>
      <c r="H152" s="457">
        <v>93592</v>
      </c>
      <c r="I152" s="457">
        <v>0</v>
      </c>
      <c r="J152" s="457">
        <v>832.9688000000001</v>
      </c>
      <c r="K152" s="479">
        <v>1.26009E-3</v>
      </c>
      <c r="L152" s="479">
        <v>1.3256862695417014E-3</v>
      </c>
      <c r="M152" s="697">
        <v>1.2114214699999999</v>
      </c>
    </row>
    <row r="153" spans="2:13" hidden="1">
      <c r="B153" s="708" t="s">
        <v>702</v>
      </c>
      <c r="C153" s="457">
        <v>913009</v>
      </c>
      <c r="D153" s="457">
        <v>0</v>
      </c>
      <c r="E153" s="457">
        <v>0</v>
      </c>
      <c r="F153" s="457">
        <v>0</v>
      </c>
      <c r="G153" s="457">
        <v>0</v>
      </c>
      <c r="H153" s="457">
        <v>913009</v>
      </c>
      <c r="I153" s="457">
        <v>10965.845289999999</v>
      </c>
      <c r="J153" s="457">
        <v>28303.278999999999</v>
      </c>
      <c r="K153" s="479">
        <v>4.2816399999999998E-2</v>
      </c>
      <c r="L153" s="479">
        <v>4.5045226607896928E-2</v>
      </c>
      <c r="M153" s="697">
        <v>6.3366878800000004</v>
      </c>
    </row>
    <row r="154" spans="2:13" hidden="1">
      <c r="B154" s="708" t="s">
        <v>1174</v>
      </c>
      <c r="C154" s="457">
        <v>358753</v>
      </c>
      <c r="D154" s="457">
        <v>0</v>
      </c>
      <c r="E154" s="457">
        <v>0</v>
      </c>
      <c r="F154" s="457">
        <v>0</v>
      </c>
      <c r="G154" s="457">
        <v>0</v>
      </c>
      <c r="H154" s="457">
        <v>358753</v>
      </c>
      <c r="I154" s="457">
        <v>0</v>
      </c>
      <c r="J154" s="457">
        <v>0</v>
      </c>
      <c r="K154" s="479">
        <v>0</v>
      </c>
      <c r="L154" s="479">
        <v>0</v>
      </c>
      <c r="M154" s="697">
        <v>4.8135381700000002</v>
      </c>
    </row>
    <row r="155" spans="2:13" hidden="1">
      <c r="B155" s="708" t="s">
        <v>706</v>
      </c>
      <c r="C155" s="457">
        <v>2290523</v>
      </c>
      <c r="D155" s="457">
        <v>0</v>
      </c>
      <c r="E155" s="457">
        <v>0</v>
      </c>
      <c r="F155" s="457">
        <v>0</v>
      </c>
      <c r="G155" s="457">
        <v>1372000</v>
      </c>
      <c r="H155" s="457">
        <v>918523</v>
      </c>
      <c r="I155" s="457">
        <v>1102.2274402</v>
      </c>
      <c r="J155" s="457">
        <v>1984.0096799999999</v>
      </c>
      <c r="K155" s="479">
        <v>3.0013499999999999E-3</v>
      </c>
      <c r="L155" s="479">
        <v>3.157590526096325E-3</v>
      </c>
      <c r="M155" s="697">
        <v>0.35405414000000002</v>
      </c>
    </row>
    <row r="156" spans="2:13" hidden="1">
      <c r="B156" s="708" t="s">
        <v>709</v>
      </c>
      <c r="C156" s="457">
        <v>1142800</v>
      </c>
      <c r="D156" s="457">
        <v>0</v>
      </c>
      <c r="E156" s="457">
        <v>0</v>
      </c>
      <c r="F156" s="457">
        <v>0</v>
      </c>
      <c r="G156" s="457">
        <v>0</v>
      </c>
      <c r="H156" s="457">
        <v>1142800</v>
      </c>
      <c r="I156" s="457">
        <v>0</v>
      </c>
      <c r="J156" s="457">
        <v>10570.9</v>
      </c>
      <c r="K156" s="479">
        <v>1.599136E-2</v>
      </c>
      <c r="L156" s="479">
        <v>1.6823795785266351E-2</v>
      </c>
      <c r="M156" s="697">
        <v>7.5298148500000002</v>
      </c>
    </row>
    <row r="157" spans="2:13" hidden="1">
      <c r="B157" s="708" t="s">
        <v>1184</v>
      </c>
      <c r="C157" s="457">
        <v>210188</v>
      </c>
      <c r="D157" s="457">
        <v>0</v>
      </c>
      <c r="E157" s="457">
        <v>0</v>
      </c>
      <c r="F157" s="457">
        <v>0</v>
      </c>
      <c r="G157" s="457">
        <v>0</v>
      </c>
      <c r="H157" s="457">
        <v>210188</v>
      </c>
      <c r="I157" s="457">
        <v>0</v>
      </c>
      <c r="J157" s="457">
        <v>0</v>
      </c>
      <c r="K157" s="479">
        <v>0</v>
      </c>
      <c r="L157" s="479">
        <v>0</v>
      </c>
      <c r="M157" s="697">
        <v>2.4628904899999999</v>
      </c>
    </row>
    <row r="158" spans="2:13" hidden="1">
      <c r="B158" s="708" t="s">
        <v>712</v>
      </c>
      <c r="C158" s="457">
        <v>558357</v>
      </c>
      <c r="D158" s="457">
        <v>0</v>
      </c>
      <c r="E158" s="457">
        <v>0</v>
      </c>
      <c r="F158" s="457">
        <v>0</v>
      </c>
      <c r="G158" s="457">
        <v>375000</v>
      </c>
      <c r="H158" s="457">
        <v>183357</v>
      </c>
      <c r="I158" s="457">
        <v>522.56742410000004</v>
      </c>
      <c r="J158" s="457">
        <v>779.26724999999999</v>
      </c>
      <c r="K158" s="479">
        <v>1.1788499999999999E-3</v>
      </c>
      <c r="L158" s="479">
        <v>1.2402191938383771E-3</v>
      </c>
      <c r="M158" s="697">
        <v>4.0804989999999999E-2</v>
      </c>
    </row>
    <row r="159" spans="2:13" hidden="1">
      <c r="B159" s="708" t="s">
        <v>713</v>
      </c>
      <c r="C159" s="457">
        <v>80578</v>
      </c>
      <c r="D159" s="457">
        <v>0</v>
      </c>
      <c r="E159" s="457">
        <v>0</v>
      </c>
      <c r="F159" s="457">
        <v>0</v>
      </c>
      <c r="G159" s="457">
        <v>0</v>
      </c>
      <c r="H159" s="457">
        <v>80578</v>
      </c>
      <c r="I159" s="457">
        <v>392.03325000000001</v>
      </c>
      <c r="J159" s="457">
        <v>3222.8540926000001</v>
      </c>
      <c r="K159" s="479">
        <v>4.87544E-3</v>
      </c>
      <c r="L159" s="479">
        <v>5.1292358360794533E-3</v>
      </c>
      <c r="M159" s="697">
        <v>2.2062866200000002</v>
      </c>
    </row>
    <row r="160" spans="2:13" hidden="1">
      <c r="B160" s="708" t="s">
        <v>715</v>
      </c>
      <c r="C160" s="457">
        <v>1090234</v>
      </c>
      <c r="D160" s="457">
        <v>0</v>
      </c>
      <c r="E160" s="457">
        <v>0</v>
      </c>
      <c r="F160" s="457">
        <v>0</v>
      </c>
      <c r="G160" s="457">
        <v>0</v>
      </c>
      <c r="H160" s="457">
        <v>1090234</v>
      </c>
      <c r="I160" s="457">
        <v>58346.699380000005</v>
      </c>
      <c r="J160" s="457">
        <v>3434237.1</v>
      </c>
      <c r="K160" s="479">
        <v>5.1952172799999996</v>
      </c>
      <c r="L160" s="479">
        <v>5.4656560603719022</v>
      </c>
      <c r="M160" s="697">
        <v>14.42108466</v>
      </c>
    </row>
    <row r="161" spans="2:13" hidden="1">
      <c r="B161" s="708" t="s">
        <v>716</v>
      </c>
      <c r="C161" s="457">
        <v>617961</v>
      </c>
      <c r="D161" s="457">
        <v>0</v>
      </c>
      <c r="E161" s="457">
        <v>0</v>
      </c>
      <c r="F161" s="457">
        <v>0</v>
      </c>
      <c r="G161" s="457">
        <v>15500</v>
      </c>
      <c r="H161" s="457">
        <v>602461</v>
      </c>
      <c r="I161" s="457">
        <v>0</v>
      </c>
      <c r="J161" s="457">
        <v>3940.09494</v>
      </c>
      <c r="K161" s="479">
        <v>5.9604599999999999E-3</v>
      </c>
      <c r="L161" s="479">
        <v>6.270738787153533E-3</v>
      </c>
      <c r="M161" s="697">
        <v>6.14693399</v>
      </c>
    </row>
    <row r="162" spans="2:13" hidden="1">
      <c r="B162" s="708" t="s">
        <v>717</v>
      </c>
      <c r="C162" s="457">
        <v>754008</v>
      </c>
      <c r="D162" s="457">
        <v>0</v>
      </c>
      <c r="E162" s="457">
        <v>0</v>
      </c>
      <c r="F162" s="457">
        <v>0</v>
      </c>
      <c r="G162" s="457">
        <v>0</v>
      </c>
      <c r="H162" s="457">
        <v>754008</v>
      </c>
      <c r="I162" s="457">
        <v>0</v>
      </c>
      <c r="J162" s="457">
        <v>5956.6632</v>
      </c>
      <c r="K162" s="479">
        <v>9.0110699999999995E-3</v>
      </c>
      <c r="L162" s="479">
        <v>9.4801469353045786E-3</v>
      </c>
      <c r="M162" s="697">
        <v>1.8850199999999999</v>
      </c>
    </row>
    <row r="163" spans="2:13" hidden="1">
      <c r="B163" s="708" t="s">
        <v>1735</v>
      </c>
      <c r="C163" s="457">
        <v>1204498</v>
      </c>
      <c r="D163" s="457">
        <v>0</v>
      </c>
      <c r="E163" s="457">
        <v>0</v>
      </c>
      <c r="F163" s="457">
        <v>0</v>
      </c>
      <c r="G163" s="457">
        <v>0</v>
      </c>
      <c r="H163" s="457">
        <v>1204498</v>
      </c>
      <c r="I163" s="457">
        <v>1521.5985900000001</v>
      </c>
      <c r="J163" s="457">
        <v>3155.7847599999996</v>
      </c>
      <c r="K163" s="479">
        <v>4.7739799999999997E-3</v>
      </c>
      <c r="L163" s="479">
        <v>5.0224936707844916E-3</v>
      </c>
      <c r="M163" s="697">
        <v>1.5246810099999999</v>
      </c>
    </row>
    <row r="164" spans="2:13" hidden="1">
      <c r="B164" s="708" t="s">
        <v>1429</v>
      </c>
      <c r="C164" s="457">
        <v>1048579</v>
      </c>
      <c r="D164" s="457">
        <v>0</v>
      </c>
      <c r="E164" s="457">
        <v>0</v>
      </c>
      <c r="F164" s="457">
        <v>0</v>
      </c>
      <c r="G164" s="457">
        <v>0</v>
      </c>
      <c r="H164" s="457">
        <v>1048579</v>
      </c>
      <c r="I164" s="457">
        <v>5505.0394500000002</v>
      </c>
      <c r="J164" s="457">
        <v>42467.449500000002</v>
      </c>
      <c r="K164" s="479">
        <v>6.4243560000000005E-2</v>
      </c>
      <c r="L164" s="479">
        <v>6.7587783245429592E-2</v>
      </c>
      <c r="M164" s="697">
        <v>4.90506479</v>
      </c>
    </row>
    <row r="165" spans="2:13" hidden="1">
      <c r="B165" s="708" t="s">
        <v>718</v>
      </c>
      <c r="C165" s="457">
        <v>852681</v>
      </c>
      <c r="D165" s="457">
        <v>0</v>
      </c>
      <c r="E165" s="457">
        <v>0</v>
      </c>
      <c r="F165" s="457">
        <v>0</v>
      </c>
      <c r="G165" s="457">
        <v>0</v>
      </c>
      <c r="H165" s="457">
        <v>852681</v>
      </c>
      <c r="I165" s="457">
        <v>0</v>
      </c>
      <c r="J165" s="457">
        <v>34320.410250000001</v>
      </c>
      <c r="K165" s="479">
        <v>5.1918949999999998E-2</v>
      </c>
      <c r="L165" s="479">
        <v>5.4621609637075567E-2</v>
      </c>
      <c r="M165" s="697">
        <v>6.86660278</v>
      </c>
    </row>
    <row r="166" spans="2:13" hidden="1">
      <c r="B166" s="708" t="s">
        <v>1196</v>
      </c>
      <c r="C166" s="457">
        <v>1488718</v>
      </c>
      <c r="D166" s="457">
        <v>0</v>
      </c>
      <c r="E166" s="457">
        <v>0</v>
      </c>
      <c r="F166" s="457">
        <v>0</v>
      </c>
      <c r="G166" s="457">
        <v>0</v>
      </c>
      <c r="H166" s="457">
        <v>1488718</v>
      </c>
      <c r="I166" s="457">
        <v>0</v>
      </c>
      <c r="J166" s="457">
        <v>4734.4094400000004</v>
      </c>
      <c r="K166" s="479">
        <v>7.1620800000000004E-3</v>
      </c>
      <c r="L166" s="479">
        <v>7.5349059760661096E-3</v>
      </c>
      <c r="M166" s="697">
        <v>6.2651040499999997</v>
      </c>
    </row>
    <row r="167" spans="2:13" hidden="1">
      <c r="B167" s="708" t="s">
        <v>720</v>
      </c>
      <c r="C167" s="457">
        <v>1870010</v>
      </c>
      <c r="D167" s="457">
        <v>0</v>
      </c>
      <c r="E167" s="457">
        <v>0</v>
      </c>
      <c r="F167" s="457">
        <v>467503</v>
      </c>
      <c r="G167" s="457">
        <v>0</v>
      </c>
      <c r="H167" s="457">
        <v>2337513</v>
      </c>
      <c r="I167" s="457">
        <v>21785.6237</v>
      </c>
      <c r="J167" s="457">
        <v>40298.724119999999</v>
      </c>
      <c r="K167" s="479">
        <v>6.0962780000000001E-2</v>
      </c>
      <c r="L167" s="479">
        <v>6.4136214040589487E-2</v>
      </c>
      <c r="M167" s="697">
        <v>4.7500868699999996</v>
      </c>
    </row>
    <row r="168" spans="2:13" hidden="1">
      <c r="B168" s="708" t="s">
        <v>1203</v>
      </c>
      <c r="C168" s="457">
        <v>336614</v>
      </c>
      <c r="D168" s="457">
        <v>0</v>
      </c>
      <c r="E168" s="457">
        <v>0</v>
      </c>
      <c r="F168" s="457">
        <v>0</v>
      </c>
      <c r="G168" s="457">
        <v>5000</v>
      </c>
      <c r="H168" s="457">
        <v>331614</v>
      </c>
      <c r="I168" s="457">
        <v>596.90519999999992</v>
      </c>
      <c r="J168" s="457">
        <v>14081.656896</v>
      </c>
      <c r="K168" s="479">
        <v>2.1302330000000001E-2</v>
      </c>
      <c r="L168" s="479">
        <v>2.2411234609776998E-2</v>
      </c>
      <c r="M168" s="697">
        <v>10.86404141</v>
      </c>
    </row>
    <row r="169" spans="2:13" hidden="1">
      <c r="B169" s="708" t="s">
        <v>935</v>
      </c>
      <c r="C169" s="457">
        <v>44780</v>
      </c>
      <c r="D169" s="457">
        <v>0</v>
      </c>
      <c r="E169" s="457">
        <v>0</v>
      </c>
      <c r="F169" s="457">
        <v>0</v>
      </c>
      <c r="G169" s="457">
        <v>0</v>
      </c>
      <c r="H169" s="457">
        <v>44780</v>
      </c>
      <c r="I169" s="457">
        <v>34.481000000000002</v>
      </c>
      <c r="J169" s="457">
        <v>147.774</v>
      </c>
      <c r="K169" s="479">
        <v>2.2355000000000001E-4</v>
      </c>
      <c r="L169" s="479">
        <v>2.3518523478341011E-4</v>
      </c>
      <c r="M169" s="697">
        <v>7.4633329999999998E-2</v>
      </c>
    </row>
    <row r="170" spans="2:13" hidden="1">
      <c r="B170" s="708" t="s">
        <v>1204</v>
      </c>
      <c r="C170" s="457">
        <v>266787</v>
      </c>
      <c r="D170" s="457">
        <v>0</v>
      </c>
      <c r="E170" s="457">
        <v>0</v>
      </c>
      <c r="F170" s="457">
        <v>0</v>
      </c>
      <c r="G170" s="457">
        <v>0</v>
      </c>
      <c r="H170" s="457">
        <v>266787</v>
      </c>
      <c r="I170" s="457">
        <v>586.93140000000005</v>
      </c>
      <c r="J170" s="457">
        <v>1640.7400500000001</v>
      </c>
      <c r="K170" s="479">
        <v>2.4820699999999998E-3</v>
      </c>
      <c r="L170" s="479">
        <v>2.6112701414172592E-3</v>
      </c>
      <c r="M170" s="697">
        <v>3.3348374999999999</v>
      </c>
    </row>
    <row r="171" spans="2:13" hidden="1">
      <c r="B171" s="708" t="s">
        <v>721</v>
      </c>
      <c r="C171" s="457">
        <v>618595</v>
      </c>
      <c r="D171" s="457">
        <v>0</v>
      </c>
      <c r="E171" s="457">
        <v>0</v>
      </c>
      <c r="F171" s="457">
        <v>0</v>
      </c>
      <c r="G171" s="457">
        <v>0</v>
      </c>
      <c r="H171" s="457">
        <v>618595</v>
      </c>
      <c r="I171" s="457">
        <v>0</v>
      </c>
      <c r="J171" s="457">
        <v>0</v>
      </c>
      <c r="K171" s="479">
        <v>0</v>
      </c>
      <c r="L171" s="479">
        <v>0</v>
      </c>
      <c r="M171" s="697">
        <v>6.2423811300000001</v>
      </c>
    </row>
    <row r="172" spans="2:13" hidden="1">
      <c r="B172" s="708" t="s">
        <v>722</v>
      </c>
      <c r="C172" s="457">
        <v>275595</v>
      </c>
      <c r="D172" s="457">
        <v>0</v>
      </c>
      <c r="E172" s="457">
        <v>0</v>
      </c>
      <c r="F172" s="457">
        <v>0</v>
      </c>
      <c r="G172" s="457">
        <v>0</v>
      </c>
      <c r="H172" s="457">
        <v>275595</v>
      </c>
      <c r="I172" s="457">
        <v>6003.7842295</v>
      </c>
      <c r="J172" s="457">
        <v>29692.605299999999</v>
      </c>
      <c r="K172" s="479">
        <v>4.4918140000000002E-2</v>
      </c>
      <c r="L172" s="479">
        <v>4.7256366808854242E-2</v>
      </c>
      <c r="M172" s="697">
        <v>0.46665222000000001</v>
      </c>
    </row>
    <row r="173" spans="2:13" hidden="1">
      <c r="B173" s="708" t="s">
        <v>723</v>
      </c>
      <c r="C173" s="457">
        <v>279486</v>
      </c>
      <c r="D173" s="457">
        <v>0</v>
      </c>
      <c r="E173" s="457">
        <v>0</v>
      </c>
      <c r="F173" s="457">
        <v>0</v>
      </c>
      <c r="G173" s="457">
        <v>0</v>
      </c>
      <c r="H173" s="457">
        <v>279486</v>
      </c>
      <c r="I173" s="457">
        <v>279.48559999999998</v>
      </c>
      <c r="J173" s="457">
        <v>2152.0422000000003</v>
      </c>
      <c r="K173" s="479">
        <v>3.2555499999999999E-3</v>
      </c>
      <c r="L173" s="479">
        <v>3.4250175949138988E-3</v>
      </c>
      <c r="M173" s="697">
        <v>4.9183633999999996</v>
      </c>
    </row>
    <row r="174" spans="2:13" ht="30" hidden="1">
      <c r="B174" s="708" t="s">
        <v>2053</v>
      </c>
      <c r="C174" s="457">
        <v>240424</v>
      </c>
      <c r="D174" s="457">
        <v>0</v>
      </c>
      <c r="E174" s="457">
        <v>0</v>
      </c>
      <c r="F174" s="457">
        <v>0</v>
      </c>
      <c r="G174" s="457">
        <v>0</v>
      </c>
      <c r="H174" s="457">
        <v>240424</v>
      </c>
      <c r="I174" s="457">
        <v>480.84800000000001</v>
      </c>
      <c r="J174" s="457">
        <v>1622.8620000000001</v>
      </c>
      <c r="K174" s="479">
        <v>2.45502E-3</v>
      </c>
      <c r="L174" s="479">
        <v>2.5828168723258118E-3</v>
      </c>
      <c r="M174" s="697">
        <v>7.0012242200000001</v>
      </c>
    </row>
    <row r="175" spans="2:13" hidden="1">
      <c r="B175" s="708" t="s">
        <v>724</v>
      </c>
      <c r="C175" s="457">
        <v>340301</v>
      </c>
      <c r="D175" s="457">
        <v>0</v>
      </c>
      <c r="E175" s="457">
        <v>0</v>
      </c>
      <c r="F175" s="457">
        <v>0</v>
      </c>
      <c r="G175" s="457">
        <v>0</v>
      </c>
      <c r="H175" s="457">
        <v>340301</v>
      </c>
      <c r="I175" s="457">
        <v>3846.9830000000002</v>
      </c>
      <c r="J175" s="457">
        <v>42704.247000000003</v>
      </c>
      <c r="K175" s="479">
        <v>6.4601779999999998E-2</v>
      </c>
      <c r="L175" s="479">
        <v>6.7964651135813722E-2</v>
      </c>
      <c r="M175" s="697">
        <v>1.5177308700000001</v>
      </c>
    </row>
    <row r="176" spans="2:13" hidden="1">
      <c r="B176" s="708" t="s">
        <v>725</v>
      </c>
      <c r="C176" s="457">
        <v>706880</v>
      </c>
      <c r="D176" s="457">
        <v>0</v>
      </c>
      <c r="E176" s="457">
        <v>0</v>
      </c>
      <c r="F176" s="457">
        <v>0</v>
      </c>
      <c r="G176" s="457">
        <v>2500</v>
      </c>
      <c r="H176" s="457">
        <v>704380</v>
      </c>
      <c r="I176" s="457">
        <v>7482.3853638000001</v>
      </c>
      <c r="J176" s="457">
        <v>44164.625999999997</v>
      </c>
      <c r="K176" s="479">
        <v>6.6810999999999995E-2</v>
      </c>
      <c r="L176" s="479">
        <v>7.0288873109826469E-2</v>
      </c>
      <c r="M176" s="697">
        <v>6.4326940600000002</v>
      </c>
    </row>
    <row r="177" spans="2:13" hidden="1">
      <c r="B177" s="708" t="s">
        <v>1212</v>
      </c>
      <c r="C177" s="457">
        <v>23118</v>
      </c>
      <c r="D177" s="457">
        <v>0</v>
      </c>
      <c r="E177" s="457">
        <v>0</v>
      </c>
      <c r="F177" s="457">
        <v>0</v>
      </c>
      <c r="G177" s="457">
        <v>0</v>
      </c>
      <c r="H177" s="457">
        <v>23118</v>
      </c>
      <c r="I177" s="457">
        <v>0</v>
      </c>
      <c r="J177" s="457">
        <v>4082.40762</v>
      </c>
      <c r="K177" s="479">
        <v>6.1757499999999998E-3</v>
      </c>
      <c r="L177" s="479">
        <v>6.4972322234715342E-3</v>
      </c>
      <c r="M177" s="697">
        <v>1.1558999999999999</v>
      </c>
    </row>
    <row r="178" spans="2:13" hidden="1">
      <c r="B178" s="708" t="s">
        <v>726</v>
      </c>
      <c r="C178" s="457">
        <v>45300</v>
      </c>
      <c r="D178" s="457">
        <v>0</v>
      </c>
      <c r="E178" s="457">
        <v>0</v>
      </c>
      <c r="F178" s="457">
        <v>0</v>
      </c>
      <c r="G178" s="457">
        <v>0</v>
      </c>
      <c r="H178" s="457">
        <v>45300</v>
      </c>
      <c r="I178" s="457">
        <v>0</v>
      </c>
      <c r="J178" s="457">
        <v>3571.9050000000002</v>
      </c>
      <c r="K178" s="479">
        <v>5.4034799999999996E-3</v>
      </c>
      <c r="L178" s="479">
        <v>5.6847572377348964E-3</v>
      </c>
      <c r="M178" s="697">
        <v>2.2650000000000001</v>
      </c>
    </row>
    <row r="179" spans="2:13" hidden="1">
      <c r="B179" s="708" t="s">
        <v>938</v>
      </c>
      <c r="C179" s="457">
        <v>35925</v>
      </c>
      <c r="D179" s="457">
        <v>0</v>
      </c>
      <c r="E179" s="457">
        <v>0</v>
      </c>
      <c r="F179" s="457">
        <v>0</v>
      </c>
      <c r="G179" s="457">
        <v>0</v>
      </c>
      <c r="H179" s="457">
        <v>35925</v>
      </c>
      <c r="I179" s="457">
        <v>0</v>
      </c>
      <c r="J179" s="457">
        <v>0</v>
      </c>
      <c r="K179" s="479">
        <v>0</v>
      </c>
      <c r="L179" s="479">
        <v>0</v>
      </c>
      <c r="M179" s="697">
        <v>2.8740000000000001</v>
      </c>
    </row>
    <row r="180" spans="2:13" hidden="1">
      <c r="B180" s="708" t="s">
        <v>727</v>
      </c>
      <c r="C180" s="457">
        <v>628671</v>
      </c>
      <c r="D180" s="457">
        <v>0</v>
      </c>
      <c r="E180" s="457">
        <v>0</v>
      </c>
      <c r="F180" s="457">
        <v>0</v>
      </c>
      <c r="G180" s="457">
        <v>0</v>
      </c>
      <c r="H180" s="457">
        <v>628671</v>
      </c>
      <c r="I180" s="457">
        <v>0</v>
      </c>
      <c r="J180" s="457">
        <v>0</v>
      </c>
      <c r="K180" s="479">
        <v>0</v>
      </c>
      <c r="L180" s="479">
        <v>0</v>
      </c>
      <c r="M180" s="697">
        <v>4.4176164699999996</v>
      </c>
    </row>
    <row r="181" spans="2:13" hidden="1">
      <c r="B181" s="708" t="s">
        <v>1216</v>
      </c>
      <c r="C181" s="457">
        <v>1768488</v>
      </c>
      <c r="D181" s="457">
        <v>0</v>
      </c>
      <c r="E181" s="457">
        <v>0</v>
      </c>
      <c r="F181" s="457">
        <v>0</v>
      </c>
      <c r="G181" s="457">
        <v>0</v>
      </c>
      <c r="H181" s="457">
        <v>1768488</v>
      </c>
      <c r="I181" s="457">
        <v>13414.715179999999</v>
      </c>
      <c r="J181" s="457">
        <v>195718.56696</v>
      </c>
      <c r="K181" s="479">
        <v>0.29607753999999997</v>
      </c>
      <c r="L181" s="479">
        <v>0.31148995846333027</v>
      </c>
      <c r="M181" s="697">
        <v>5.8949796499999998</v>
      </c>
    </row>
    <row r="182" spans="2:13" hidden="1">
      <c r="B182" s="708" t="s">
        <v>728</v>
      </c>
      <c r="C182" s="457">
        <v>67755</v>
      </c>
      <c r="D182" s="457">
        <v>0</v>
      </c>
      <c r="E182" s="457">
        <v>0</v>
      </c>
      <c r="F182" s="457">
        <v>0</v>
      </c>
      <c r="G182" s="457">
        <v>0</v>
      </c>
      <c r="H182" s="457">
        <v>67755</v>
      </c>
      <c r="I182" s="457">
        <v>1231.47703</v>
      </c>
      <c r="J182" s="457">
        <v>22571.900699999998</v>
      </c>
      <c r="K182" s="479">
        <v>3.4146139999999998E-2</v>
      </c>
      <c r="L182" s="479">
        <v>3.5923625033072927E-2</v>
      </c>
      <c r="M182" s="697">
        <v>1.0950302999999999</v>
      </c>
    </row>
    <row r="183" spans="2:13" hidden="1">
      <c r="B183" s="708" t="s">
        <v>730</v>
      </c>
      <c r="C183" s="457">
        <v>2472</v>
      </c>
      <c r="D183" s="457">
        <v>0</v>
      </c>
      <c r="E183" s="457">
        <v>0</v>
      </c>
      <c r="F183" s="457">
        <v>0</v>
      </c>
      <c r="G183" s="457">
        <v>0</v>
      </c>
      <c r="H183" s="457">
        <v>2472</v>
      </c>
      <c r="I183" s="457">
        <v>0</v>
      </c>
      <c r="J183" s="457">
        <v>0</v>
      </c>
      <c r="K183" s="479">
        <v>0</v>
      </c>
      <c r="L183" s="479">
        <v>0</v>
      </c>
      <c r="M183" s="697">
        <v>1.5103210000000001E-2</v>
      </c>
    </row>
    <row r="184" spans="2:13" hidden="1">
      <c r="B184" s="708" t="s">
        <v>731</v>
      </c>
      <c r="C184" s="457">
        <v>1519721</v>
      </c>
      <c r="D184" s="457">
        <v>0</v>
      </c>
      <c r="E184" s="457">
        <v>379930</v>
      </c>
      <c r="F184" s="457">
        <v>0</v>
      </c>
      <c r="G184" s="457">
        <v>0</v>
      </c>
      <c r="H184" s="457">
        <v>1899651</v>
      </c>
      <c r="I184" s="457">
        <v>12869.628839999999</v>
      </c>
      <c r="J184" s="457">
        <v>92228.056049999999</v>
      </c>
      <c r="K184" s="479">
        <v>0.13952001</v>
      </c>
      <c r="L184" s="479">
        <v>0.14678276974120452</v>
      </c>
      <c r="M184" s="697">
        <v>0.83127234999999999</v>
      </c>
    </row>
    <row r="185" spans="2:13" hidden="1">
      <c r="B185" s="708" t="s">
        <v>732</v>
      </c>
      <c r="C185" s="457">
        <v>734617</v>
      </c>
      <c r="D185" s="457">
        <v>0</v>
      </c>
      <c r="E185" s="457">
        <v>0</v>
      </c>
      <c r="F185" s="457">
        <v>0</v>
      </c>
      <c r="G185" s="457">
        <v>0</v>
      </c>
      <c r="H185" s="457">
        <v>734617</v>
      </c>
      <c r="I185" s="457">
        <v>5876.9359999999997</v>
      </c>
      <c r="J185" s="457">
        <v>11019.254999999999</v>
      </c>
      <c r="K185" s="479">
        <v>1.666962E-2</v>
      </c>
      <c r="L185" s="479">
        <v>1.7537361608356446E-2</v>
      </c>
      <c r="M185" s="697">
        <v>3.8697047000000002</v>
      </c>
    </row>
    <row r="186" spans="2:13" hidden="1">
      <c r="B186" s="708" t="s">
        <v>733</v>
      </c>
      <c r="C186" s="457">
        <v>1203474</v>
      </c>
      <c r="D186" s="457">
        <v>0</v>
      </c>
      <c r="E186" s="457">
        <v>0</v>
      </c>
      <c r="F186" s="457">
        <v>0</v>
      </c>
      <c r="G186" s="457">
        <v>25000</v>
      </c>
      <c r="H186" s="457">
        <v>1178474</v>
      </c>
      <c r="I186" s="457">
        <v>2356.9477000000002</v>
      </c>
      <c r="J186" s="457">
        <v>2356.9479999999999</v>
      </c>
      <c r="K186" s="479">
        <v>3.56552E-3</v>
      </c>
      <c r="L186" s="479">
        <v>3.7511292159127375E-3</v>
      </c>
      <c r="M186" s="697">
        <v>5.3024701900000002</v>
      </c>
    </row>
    <row r="187" spans="2:13" hidden="1">
      <c r="B187" s="708" t="s">
        <v>734</v>
      </c>
      <c r="C187" s="457">
        <v>518063</v>
      </c>
      <c r="D187" s="457">
        <v>0</v>
      </c>
      <c r="E187" s="457">
        <v>0</v>
      </c>
      <c r="F187" s="457">
        <v>0</v>
      </c>
      <c r="G187" s="457">
        <v>0</v>
      </c>
      <c r="H187" s="457">
        <v>518063</v>
      </c>
      <c r="I187" s="457">
        <v>0</v>
      </c>
      <c r="J187" s="457">
        <v>0</v>
      </c>
      <c r="K187" s="479">
        <v>0</v>
      </c>
      <c r="L187" s="479">
        <v>0</v>
      </c>
      <c r="M187" s="697">
        <v>3.76773091</v>
      </c>
    </row>
    <row r="188" spans="2:13" hidden="1">
      <c r="B188" s="708" t="s">
        <v>735</v>
      </c>
      <c r="C188" s="457">
        <v>257368</v>
      </c>
      <c r="D188" s="457">
        <v>0</v>
      </c>
      <c r="E188" s="457">
        <v>0</v>
      </c>
      <c r="F188" s="457">
        <v>0</v>
      </c>
      <c r="G188" s="457">
        <v>0</v>
      </c>
      <c r="H188" s="457">
        <v>257368</v>
      </c>
      <c r="I188" s="457">
        <v>0</v>
      </c>
      <c r="J188" s="457">
        <v>0</v>
      </c>
      <c r="K188" s="479">
        <v>0</v>
      </c>
      <c r="L188" s="479">
        <v>0</v>
      </c>
      <c r="M188" s="697">
        <v>4.7706680500000003</v>
      </c>
    </row>
    <row r="189" spans="2:13" hidden="1">
      <c r="B189" s="708" t="s">
        <v>736</v>
      </c>
      <c r="C189" s="457">
        <v>1724030</v>
      </c>
      <c r="D189" s="457">
        <v>0</v>
      </c>
      <c r="E189" s="457">
        <v>0</v>
      </c>
      <c r="F189" s="457">
        <v>0</v>
      </c>
      <c r="G189" s="457">
        <v>126500</v>
      </c>
      <c r="H189" s="457">
        <v>1597530</v>
      </c>
      <c r="I189" s="457">
        <v>43197.211200000005</v>
      </c>
      <c r="J189" s="457">
        <v>120278.0337</v>
      </c>
      <c r="K189" s="479">
        <v>0.18195322999999999</v>
      </c>
      <c r="L189" s="479">
        <v>0.19142486225602212</v>
      </c>
      <c r="M189" s="697">
        <v>0.51449082000000002</v>
      </c>
    </row>
    <row r="190" spans="2:13" hidden="1">
      <c r="B190" s="708" t="s">
        <v>1234</v>
      </c>
      <c r="C190" s="457">
        <v>658396</v>
      </c>
      <c r="D190" s="457">
        <v>0</v>
      </c>
      <c r="E190" s="457">
        <v>0</v>
      </c>
      <c r="F190" s="457">
        <v>0</v>
      </c>
      <c r="G190" s="457">
        <v>0</v>
      </c>
      <c r="H190" s="457">
        <v>658396</v>
      </c>
      <c r="I190" s="457">
        <v>921.75440000000003</v>
      </c>
      <c r="J190" s="457">
        <v>8065.3509999999997</v>
      </c>
      <c r="K190" s="479">
        <v>1.220104E-2</v>
      </c>
      <c r="L190" s="479">
        <v>1.2836165147763553E-2</v>
      </c>
      <c r="M190" s="697">
        <v>6.6370564500000002</v>
      </c>
    </row>
    <row r="191" spans="2:13" ht="30" hidden="1">
      <c r="B191" s="708" t="s">
        <v>1236</v>
      </c>
      <c r="C191" s="457">
        <v>525295</v>
      </c>
      <c r="D191" s="457">
        <v>0</v>
      </c>
      <c r="E191" s="457">
        <v>0</v>
      </c>
      <c r="F191" s="457">
        <v>0</v>
      </c>
      <c r="G191" s="457">
        <v>0</v>
      </c>
      <c r="H191" s="457">
        <v>525295</v>
      </c>
      <c r="I191" s="457">
        <v>5508.5060899999999</v>
      </c>
      <c r="J191" s="457">
        <v>351070.40735000005</v>
      </c>
      <c r="K191" s="479">
        <v>0.53108944000000002</v>
      </c>
      <c r="L191" s="479">
        <v>0.5587354756460351</v>
      </c>
      <c r="M191" s="697">
        <v>2.9064054399999999</v>
      </c>
    </row>
    <row r="192" spans="2:13" hidden="1">
      <c r="B192" s="708" t="s">
        <v>737</v>
      </c>
      <c r="C192" s="457">
        <v>443946</v>
      </c>
      <c r="D192" s="457">
        <v>0</v>
      </c>
      <c r="E192" s="457">
        <v>0</v>
      </c>
      <c r="F192" s="457">
        <v>0</v>
      </c>
      <c r="G192" s="457">
        <v>0</v>
      </c>
      <c r="H192" s="457">
        <v>443946</v>
      </c>
      <c r="I192" s="457">
        <v>918.96821999999997</v>
      </c>
      <c r="J192" s="457">
        <v>4039.9086000000002</v>
      </c>
      <c r="K192" s="479">
        <v>6.11146E-3</v>
      </c>
      <c r="L192" s="479">
        <v>6.4295941951528525E-3</v>
      </c>
      <c r="M192" s="697">
        <v>4.5957142900000001</v>
      </c>
    </row>
    <row r="193" spans="2:13" hidden="1">
      <c r="B193" s="708" t="s">
        <v>1242</v>
      </c>
      <c r="C193" s="457">
        <v>354361</v>
      </c>
      <c r="D193" s="457">
        <v>0</v>
      </c>
      <c r="E193" s="457">
        <v>0</v>
      </c>
      <c r="F193" s="457">
        <v>0</v>
      </c>
      <c r="G193" s="457">
        <v>36000</v>
      </c>
      <c r="H193" s="457">
        <v>318361</v>
      </c>
      <c r="I193" s="457">
        <v>0</v>
      </c>
      <c r="J193" s="457">
        <v>1353.0342499999999</v>
      </c>
      <c r="K193" s="479">
        <v>2.0468299999999999E-3</v>
      </c>
      <c r="L193" s="479">
        <v>2.1533806877816475E-3</v>
      </c>
      <c r="M193" s="697">
        <v>2.5264339900000001</v>
      </c>
    </row>
    <row r="194" spans="2:13" hidden="1">
      <c r="B194" s="708" t="s">
        <v>1245</v>
      </c>
      <c r="C194" s="457">
        <v>36944</v>
      </c>
      <c r="D194" s="457">
        <v>0</v>
      </c>
      <c r="E194" s="457">
        <v>0</v>
      </c>
      <c r="F194" s="457">
        <v>0</v>
      </c>
      <c r="G194" s="457">
        <v>0</v>
      </c>
      <c r="H194" s="457">
        <v>36944</v>
      </c>
      <c r="I194" s="457">
        <v>0</v>
      </c>
      <c r="J194" s="457">
        <v>0</v>
      </c>
      <c r="K194" s="479">
        <v>0</v>
      </c>
      <c r="L194" s="479">
        <v>0</v>
      </c>
      <c r="M194" s="697">
        <v>0.43209356999999998</v>
      </c>
    </row>
    <row r="195" spans="2:13" hidden="1">
      <c r="B195" s="708" t="s">
        <v>740</v>
      </c>
      <c r="C195" s="457">
        <v>110562</v>
      </c>
      <c r="D195" s="457">
        <v>0</v>
      </c>
      <c r="E195" s="457">
        <v>0</v>
      </c>
      <c r="F195" s="457">
        <v>0</v>
      </c>
      <c r="G195" s="457">
        <v>0</v>
      </c>
      <c r="H195" s="457">
        <v>110562</v>
      </c>
      <c r="I195" s="457">
        <v>0</v>
      </c>
      <c r="J195" s="457">
        <v>0</v>
      </c>
      <c r="K195" s="479">
        <v>0</v>
      </c>
      <c r="L195" s="479">
        <v>0</v>
      </c>
      <c r="M195" s="697">
        <v>9.3443204899999994</v>
      </c>
    </row>
    <row r="196" spans="2:13" hidden="1">
      <c r="B196" s="708" t="s">
        <v>742</v>
      </c>
      <c r="C196" s="457">
        <v>700498</v>
      </c>
      <c r="D196" s="457">
        <v>0</v>
      </c>
      <c r="E196" s="457">
        <v>0</v>
      </c>
      <c r="F196" s="457">
        <v>0</v>
      </c>
      <c r="G196" s="457">
        <v>0</v>
      </c>
      <c r="H196" s="457">
        <v>700498</v>
      </c>
      <c r="I196" s="457">
        <v>0</v>
      </c>
      <c r="J196" s="457">
        <v>2101.4940000000001</v>
      </c>
      <c r="K196" s="479">
        <v>3.1790799999999999E-3</v>
      </c>
      <c r="L196" s="479">
        <v>3.3445691379128104E-3</v>
      </c>
      <c r="M196" s="697">
        <v>6.5467102800000001</v>
      </c>
    </row>
    <row r="197" spans="2:13" hidden="1">
      <c r="B197" s="708" t="s">
        <v>942</v>
      </c>
      <c r="C197" s="457">
        <v>2859830</v>
      </c>
      <c r="D197" s="457">
        <v>0</v>
      </c>
      <c r="E197" s="457">
        <v>0</v>
      </c>
      <c r="F197" s="457">
        <v>0</v>
      </c>
      <c r="G197" s="457">
        <v>0</v>
      </c>
      <c r="H197" s="457">
        <v>2859830</v>
      </c>
      <c r="I197" s="457">
        <v>3002.8215</v>
      </c>
      <c r="J197" s="457">
        <v>44327.364999999998</v>
      </c>
      <c r="K197" s="479">
        <v>6.7057190000000003E-2</v>
      </c>
      <c r="L197" s="479">
        <v>7.0547875437187296E-2</v>
      </c>
      <c r="M197" s="697">
        <v>5.6173125700000002</v>
      </c>
    </row>
    <row r="198" spans="2:13" hidden="1">
      <c r="B198" s="708" t="s">
        <v>744</v>
      </c>
      <c r="C198" s="457">
        <v>602327</v>
      </c>
      <c r="D198" s="457">
        <v>0</v>
      </c>
      <c r="E198" s="457">
        <v>0</v>
      </c>
      <c r="F198" s="457">
        <v>0</v>
      </c>
      <c r="G198" s="457">
        <v>61500</v>
      </c>
      <c r="H198" s="457">
        <v>540827</v>
      </c>
      <c r="I198" s="457">
        <v>0</v>
      </c>
      <c r="J198" s="457">
        <v>6430.4330300000001</v>
      </c>
      <c r="K198" s="479">
        <v>9.7277800000000001E-3</v>
      </c>
      <c r="L198" s="479">
        <v>1.0234160961465111E-2</v>
      </c>
      <c r="M198" s="697">
        <v>0.41602076999999998</v>
      </c>
    </row>
    <row r="199" spans="2:13" hidden="1">
      <c r="B199" s="708" t="s">
        <v>745</v>
      </c>
      <c r="C199" s="457">
        <v>3161234</v>
      </c>
      <c r="D199" s="457">
        <v>0</v>
      </c>
      <c r="E199" s="457">
        <v>0</v>
      </c>
      <c r="F199" s="457">
        <v>0</v>
      </c>
      <c r="G199" s="457">
        <v>414000</v>
      </c>
      <c r="H199" s="457">
        <v>2747234</v>
      </c>
      <c r="I199" s="457">
        <v>8406.5362660999999</v>
      </c>
      <c r="J199" s="457">
        <v>115795.91309999999</v>
      </c>
      <c r="K199" s="479">
        <v>0.17517279999999999</v>
      </c>
      <c r="L199" s="479">
        <v>0.18429147894340581</v>
      </c>
      <c r="M199" s="697">
        <v>1.11891684</v>
      </c>
    </row>
    <row r="200" spans="2:13" ht="30" hidden="1">
      <c r="B200" s="708" t="s">
        <v>747</v>
      </c>
      <c r="C200" s="457">
        <v>447937</v>
      </c>
      <c r="D200" s="457">
        <v>0</v>
      </c>
      <c r="E200" s="457">
        <v>0</v>
      </c>
      <c r="F200" s="457">
        <v>0</v>
      </c>
      <c r="G200" s="457">
        <v>52500</v>
      </c>
      <c r="H200" s="457">
        <v>395437</v>
      </c>
      <c r="I200" s="457">
        <v>0</v>
      </c>
      <c r="J200" s="457">
        <v>4401.2138099999993</v>
      </c>
      <c r="K200" s="479">
        <v>6.6580299999999997E-3</v>
      </c>
      <c r="L200" s="479">
        <v>7.0046185610245157E-3</v>
      </c>
      <c r="M200" s="697">
        <v>3.26168579</v>
      </c>
    </row>
    <row r="201" spans="2:13" hidden="1">
      <c r="B201" s="708" t="s">
        <v>1255</v>
      </c>
      <c r="C201" s="457">
        <v>1420216</v>
      </c>
      <c r="D201" s="457">
        <v>0</v>
      </c>
      <c r="E201" s="457">
        <v>0</v>
      </c>
      <c r="F201" s="457">
        <v>0</v>
      </c>
      <c r="G201" s="457">
        <v>0</v>
      </c>
      <c r="H201" s="457">
        <v>1420216</v>
      </c>
      <c r="I201" s="457">
        <v>11361.7284</v>
      </c>
      <c r="J201" s="457">
        <v>29512.088480000002</v>
      </c>
      <c r="K201" s="479">
        <v>4.464506E-2</v>
      </c>
      <c r="L201" s="479">
        <v>4.69690707304233E-2</v>
      </c>
      <c r="M201" s="697">
        <v>8.4536666700000005</v>
      </c>
    </row>
    <row r="202" spans="2:13" hidden="1">
      <c r="B202" s="708" t="s">
        <v>749</v>
      </c>
      <c r="C202" s="457">
        <v>2025828</v>
      </c>
      <c r="D202" s="457">
        <v>0</v>
      </c>
      <c r="E202" s="457">
        <v>0</v>
      </c>
      <c r="F202" s="457">
        <v>0</v>
      </c>
      <c r="G202" s="457">
        <v>0</v>
      </c>
      <c r="H202" s="457">
        <v>2025828</v>
      </c>
      <c r="I202" s="457">
        <v>37287.846740000001</v>
      </c>
      <c r="J202" s="457">
        <v>267368.77944000001</v>
      </c>
      <c r="K202" s="479">
        <v>0.40446797000000001</v>
      </c>
      <c r="L202" s="479">
        <v>0.4255226844123472</v>
      </c>
      <c r="M202" s="697">
        <v>3.3763800000000002</v>
      </c>
    </row>
    <row r="203" spans="2:13" hidden="1">
      <c r="B203" s="708" t="s">
        <v>750</v>
      </c>
      <c r="C203" s="457">
        <v>259</v>
      </c>
      <c r="D203" s="457">
        <v>0</v>
      </c>
      <c r="E203" s="457">
        <v>0</v>
      </c>
      <c r="F203" s="457">
        <v>0</v>
      </c>
      <c r="G203" s="457">
        <v>0</v>
      </c>
      <c r="H203" s="457">
        <v>259</v>
      </c>
      <c r="I203" s="457">
        <v>0</v>
      </c>
      <c r="J203" s="457">
        <v>0</v>
      </c>
      <c r="K203" s="479">
        <v>0</v>
      </c>
      <c r="L203" s="479">
        <v>0</v>
      </c>
      <c r="M203" s="697">
        <v>2.8152199999999998E-3</v>
      </c>
    </row>
    <row r="204" spans="2:13" hidden="1">
      <c r="B204" s="708" t="s">
        <v>752</v>
      </c>
      <c r="C204" s="457">
        <v>736078</v>
      </c>
      <c r="D204" s="457">
        <v>0</v>
      </c>
      <c r="E204" s="457">
        <v>0</v>
      </c>
      <c r="F204" s="457">
        <v>0</v>
      </c>
      <c r="G204" s="457">
        <v>50500</v>
      </c>
      <c r="H204" s="457">
        <v>685578</v>
      </c>
      <c r="I204" s="457">
        <v>205.67339999999999</v>
      </c>
      <c r="J204" s="457">
        <v>1576.8293999999999</v>
      </c>
      <c r="K204" s="479">
        <v>2.3853799999999999E-3</v>
      </c>
      <c r="L204" s="479">
        <v>2.5095550817625812E-3</v>
      </c>
      <c r="M204" s="697">
        <v>3.1014331500000001</v>
      </c>
    </row>
    <row r="205" spans="2:13" hidden="1">
      <c r="B205" s="708" t="s">
        <v>754</v>
      </c>
      <c r="C205" s="457">
        <v>115477</v>
      </c>
      <c r="D205" s="457">
        <v>0</v>
      </c>
      <c r="E205" s="457">
        <v>0</v>
      </c>
      <c r="F205" s="457">
        <v>0</v>
      </c>
      <c r="G205" s="457">
        <v>0</v>
      </c>
      <c r="H205" s="457">
        <v>115477</v>
      </c>
      <c r="I205" s="457">
        <v>635.12350000000004</v>
      </c>
      <c r="J205" s="457">
        <v>2540.4940000000001</v>
      </c>
      <c r="K205" s="479">
        <v>3.8431899999999998E-3</v>
      </c>
      <c r="L205" s="479">
        <v>4.0432462940425563E-3</v>
      </c>
      <c r="M205" s="697">
        <v>5.3471476200000003</v>
      </c>
    </row>
    <row r="206" spans="2:13" ht="30" hidden="1">
      <c r="B206" s="708" t="s">
        <v>756</v>
      </c>
      <c r="C206" s="457">
        <v>1328277</v>
      </c>
      <c r="D206" s="457">
        <v>0</v>
      </c>
      <c r="E206" s="457">
        <v>0</v>
      </c>
      <c r="F206" s="457">
        <v>0</v>
      </c>
      <c r="G206" s="457">
        <v>678500</v>
      </c>
      <c r="H206" s="457">
        <v>649777</v>
      </c>
      <c r="I206" s="457">
        <v>311.89284480000003</v>
      </c>
      <c r="J206" s="457">
        <v>2209.2417999999998</v>
      </c>
      <c r="K206" s="479">
        <v>3.3420799999999999E-3</v>
      </c>
      <c r="L206" s="479">
        <v>3.5160518861661965E-3</v>
      </c>
      <c r="M206" s="697">
        <v>3.4399392199999999</v>
      </c>
    </row>
    <row r="207" spans="2:13" hidden="1">
      <c r="B207" s="708" t="s">
        <v>1271</v>
      </c>
      <c r="C207" s="457">
        <v>7091557</v>
      </c>
      <c r="D207" s="457">
        <v>0</v>
      </c>
      <c r="E207" s="457">
        <v>0</v>
      </c>
      <c r="F207" s="457">
        <v>0</v>
      </c>
      <c r="G207" s="457">
        <v>50000</v>
      </c>
      <c r="H207" s="457">
        <v>7041557</v>
      </c>
      <c r="I207" s="457">
        <v>74435.650218199997</v>
      </c>
      <c r="J207" s="457">
        <v>267227.08815000003</v>
      </c>
      <c r="K207" s="479">
        <v>0.40425361999999998</v>
      </c>
      <c r="L207" s="479">
        <v>0.42529717993046667</v>
      </c>
      <c r="M207" s="697">
        <v>3.5175318199999999</v>
      </c>
    </row>
    <row r="208" spans="2:13" hidden="1">
      <c r="B208" s="708" t="s">
        <v>757</v>
      </c>
      <c r="C208" s="457">
        <v>6815099</v>
      </c>
      <c r="D208" s="457">
        <v>215800</v>
      </c>
      <c r="E208" s="457">
        <v>0</v>
      </c>
      <c r="F208" s="457">
        <v>0</v>
      </c>
      <c r="G208" s="457">
        <v>900500</v>
      </c>
      <c r="H208" s="457">
        <v>6130399</v>
      </c>
      <c r="I208" s="457">
        <v>254541.40496389999</v>
      </c>
      <c r="J208" s="457">
        <v>626404.16982000007</v>
      </c>
      <c r="K208" s="479">
        <v>0.94760661000000002</v>
      </c>
      <c r="L208" s="479">
        <v>0.9969345876028517</v>
      </c>
      <c r="M208" s="697">
        <v>1.7435729499999999</v>
      </c>
    </row>
    <row r="209" spans="2:13" hidden="1">
      <c r="B209" s="708" t="s">
        <v>1276</v>
      </c>
      <c r="C209" s="608">
        <v>358359</v>
      </c>
      <c r="D209" s="608">
        <v>0</v>
      </c>
      <c r="E209" s="608">
        <v>0</v>
      </c>
      <c r="F209" s="608">
        <v>0</v>
      </c>
      <c r="G209" s="608">
        <v>0</v>
      </c>
      <c r="H209" s="608">
        <v>358359</v>
      </c>
      <c r="I209" s="608">
        <v>0</v>
      </c>
      <c r="J209" s="608">
        <v>3350.6566499999999</v>
      </c>
      <c r="K209" s="698">
        <v>5.0687800000000002E-3</v>
      </c>
      <c r="L209" s="698">
        <v>5.332636126171345E-3</v>
      </c>
      <c r="M209" s="699">
        <v>3.3169103999999998</v>
      </c>
    </row>
    <row r="210" spans="2:13" hidden="1">
      <c r="B210" s="708" t="s">
        <v>1278</v>
      </c>
      <c r="C210" s="457">
        <v>1951186</v>
      </c>
      <c r="D210" s="457">
        <v>0</v>
      </c>
      <c r="E210" s="457">
        <v>0</v>
      </c>
      <c r="F210" s="457">
        <v>0</v>
      </c>
      <c r="G210" s="457">
        <v>38000</v>
      </c>
      <c r="H210" s="457">
        <v>1913186</v>
      </c>
      <c r="I210" s="457">
        <v>7652.7442000000001</v>
      </c>
      <c r="J210" s="457">
        <v>7652.7439999999997</v>
      </c>
      <c r="K210" s="479">
        <v>1.157686E-2</v>
      </c>
      <c r="L210" s="479">
        <v>1.2179492971546638E-2</v>
      </c>
      <c r="M210" s="697">
        <v>11.02554705</v>
      </c>
    </row>
    <row r="211" spans="2:13" hidden="1">
      <c r="B211" s="708" t="s">
        <v>759</v>
      </c>
      <c r="C211" s="457">
        <v>807307</v>
      </c>
      <c r="D211" s="457">
        <v>0</v>
      </c>
      <c r="E211" s="457">
        <v>0</v>
      </c>
      <c r="F211" s="457">
        <v>0</v>
      </c>
      <c r="G211" s="457">
        <v>0</v>
      </c>
      <c r="H211" s="457">
        <v>807307</v>
      </c>
      <c r="I211" s="457">
        <v>8803.2371600000006</v>
      </c>
      <c r="J211" s="457">
        <v>70453.681890000007</v>
      </c>
      <c r="K211" s="479">
        <v>0.10658035</v>
      </c>
      <c r="L211" s="479">
        <v>0.11212842392203866</v>
      </c>
      <c r="M211" s="697">
        <v>13.09925361</v>
      </c>
    </row>
    <row r="212" spans="2:13" ht="30" hidden="1">
      <c r="B212" s="708" t="s">
        <v>761</v>
      </c>
      <c r="C212" s="457">
        <v>465638</v>
      </c>
      <c r="D212" s="457">
        <v>0</v>
      </c>
      <c r="E212" s="457">
        <v>0</v>
      </c>
      <c r="F212" s="457">
        <v>0</v>
      </c>
      <c r="G212" s="457">
        <v>0</v>
      </c>
      <c r="H212" s="457">
        <v>465638</v>
      </c>
      <c r="I212" s="457">
        <v>3823.5726199999999</v>
      </c>
      <c r="J212" s="457">
        <v>32641.2238</v>
      </c>
      <c r="K212" s="479">
        <v>4.9378730000000003E-2</v>
      </c>
      <c r="L212" s="479">
        <v>5.1949151291978517E-2</v>
      </c>
      <c r="M212" s="697">
        <v>4.5242712799999998</v>
      </c>
    </row>
    <row r="213" spans="2:13" hidden="1">
      <c r="B213" s="708" t="s">
        <v>762</v>
      </c>
      <c r="C213" s="457">
        <v>592645</v>
      </c>
      <c r="D213" s="457">
        <v>0</v>
      </c>
      <c r="E213" s="457">
        <v>0</v>
      </c>
      <c r="F213" s="457">
        <v>0</v>
      </c>
      <c r="G213" s="457">
        <v>0</v>
      </c>
      <c r="H213" s="457">
        <v>592645</v>
      </c>
      <c r="I213" s="457">
        <v>2074.2578899999999</v>
      </c>
      <c r="J213" s="457">
        <v>17174.8521</v>
      </c>
      <c r="K213" s="479">
        <v>2.5981629999999999E-2</v>
      </c>
      <c r="L213" s="479">
        <v>2.7334115768056926E-2</v>
      </c>
      <c r="M213" s="697">
        <v>1.9234913600000001</v>
      </c>
    </row>
    <row r="214" spans="2:13" hidden="1">
      <c r="B214" s="708" t="s">
        <v>763</v>
      </c>
      <c r="C214" s="457">
        <v>482164</v>
      </c>
      <c r="D214" s="457">
        <v>0</v>
      </c>
      <c r="E214" s="457">
        <v>0</v>
      </c>
      <c r="F214" s="457">
        <v>0</v>
      </c>
      <c r="G214" s="457">
        <v>0</v>
      </c>
      <c r="H214" s="457">
        <v>482164</v>
      </c>
      <c r="I214" s="457">
        <v>0</v>
      </c>
      <c r="J214" s="457">
        <v>1861.1530400000001</v>
      </c>
      <c r="K214" s="479">
        <v>2.8154999999999999E-3</v>
      </c>
      <c r="L214" s="479">
        <v>2.9620617610693185E-3</v>
      </c>
      <c r="M214" s="697">
        <v>0.92343107999999996</v>
      </c>
    </row>
    <row r="215" spans="2:13" hidden="1">
      <c r="B215" s="708" t="s">
        <v>764</v>
      </c>
      <c r="C215" s="457">
        <v>1260500</v>
      </c>
      <c r="D215" s="457">
        <v>0</v>
      </c>
      <c r="E215" s="457">
        <v>0</v>
      </c>
      <c r="F215" s="457">
        <v>0</v>
      </c>
      <c r="G215" s="457">
        <v>303500</v>
      </c>
      <c r="H215" s="457">
        <v>957000</v>
      </c>
      <c r="I215" s="457">
        <v>10718.3997975</v>
      </c>
      <c r="J215" s="457">
        <v>10718.4</v>
      </c>
      <c r="K215" s="479">
        <v>1.6214490000000002E-2</v>
      </c>
      <c r="L215" s="479">
        <v>1.7058544943647076E-2</v>
      </c>
      <c r="M215" s="697">
        <v>2.8090464800000001</v>
      </c>
    </row>
    <row r="216" spans="2:13" hidden="1">
      <c r="B216" s="708" t="s">
        <v>765</v>
      </c>
      <c r="C216" s="457">
        <v>985</v>
      </c>
      <c r="D216" s="457">
        <v>0</v>
      </c>
      <c r="E216" s="457">
        <v>0</v>
      </c>
      <c r="F216" s="457">
        <v>0</v>
      </c>
      <c r="G216" s="457">
        <v>0</v>
      </c>
      <c r="H216" s="457">
        <v>985</v>
      </c>
      <c r="I216" s="457">
        <v>0</v>
      </c>
      <c r="J216" s="457">
        <v>0</v>
      </c>
      <c r="K216" s="479">
        <v>0</v>
      </c>
      <c r="L216" s="479">
        <v>0</v>
      </c>
      <c r="M216" s="697">
        <v>3.2833330000000001E-2</v>
      </c>
    </row>
    <row r="217" spans="2:13" hidden="1">
      <c r="B217" s="708" t="s">
        <v>766</v>
      </c>
      <c r="C217" s="457">
        <v>1965871</v>
      </c>
      <c r="D217" s="457">
        <v>0</v>
      </c>
      <c r="E217" s="457">
        <v>0</v>
      </c>
      <c r="F217" s="457">
        <v>0</v>
      </c>
      <c r="G217" s="457">
        <v>10000</v>
      </c>
      <c r="H217" s="457">
        <v>1955871</v>
      </c>
      <c r="I217" s="457">
        <v>4831.00137</v>
      </c>
      <c r="J217" s="457">
        <v>42051.226499999997</v>
      </c>
      <c r="K217" s="479">
        <v>6.3613909999999996E-2</v>
      </c>
      <c r="L217" s="479">
        <v>6.6925356133912969E-2</v>
      </c>
      <c r="M217" s="697">
        <v>7.4049839300000002</v>
      </c>
    </row>
    <row r="218" spans="2:13" hidden="1">
      <c r="B218" s="708" t="s">
        <v>768</v>
      </c>
      <c r="C218" s="457">
        <v>316932</v>
      </c>
      <c r="D218" s="457">
        <v>0</v>
      </c>
      <c r="E218" s="457">
        <v>0</v>
      </c>
      <c r="F218" s="457">
        <v>0</v>
      </c>
      <c r="G218" s="457">
        <v>0</v>
      </c>
      <c r="H218" s="457">
        <v>316932</v>
      </c>
      <c r="I218" s="457">
        <v>0</v>
      </c>
      <c r="J218" s="457">
        <v>4437.0479999999998</v>
      </c>
      <c r="K218" s="479">
        <v>6.7122400000000004E-3</v>
      </c>
      <c r="L218" s="479">
        <v>7.0616493809821769E-3</v>
      </c>
      <c r="M218" s="697">
        <v>1.49019645</v>
      </c>
    </row>
    <row r="219" spans="2:13" hidden="1">
      <c r="B219" s="708" t="s">
        <v>769</v>
      </c>
      <c r="C219" s="457">
        <v>104645</v>
      </c>
      <c r="D219" s="457">
        <v>0</v>
      </c>
      <c r="E219" s="457">
        <v>0</v>
      </c>
      <c r="F219" s="457">
        <v>0</v>
      </c>
      <c r="G219" s="457">
        <v>0</v>
      </c>
      <c r="H219" s="457">
        <v>104645</v>
      </c>
      <c r="I219" s="457">
        <v>956.18083000000001</v>
      </c>
      <c r="J219" s="457">
        <v>14911.9125</v>
      </c>
      <c r="K219" s="479">
        <v>2.255832E-2</v>
      </c>
      <c r="L219" s="479">
        <v>2.3732602774386345E-2</v>
      </c>
      <c r="M219" s="697">
        <v>3.1306468000000001</v>
      </c>
    </row>
    <row r="220" spans="2:13" hidden="1">
      <c r="B220" s="708" t="s">
        <v>770</v>
      </c>
      <c r="C220" s="457">
        <v>348279</v>
      </c>
      <c r="D220" s="457">
        <v>0</v>
      </c>
      <c r="E220" s="457">
        <v>0</v>
      </c>
      <c r="F220" s="457">
        <v>0</v>
      </c>
      <c r="G220" s="457">
        <v>0</v>
      </c>
      <c r="H220" s="457">
        <v>348279</v>
      </c>
      <c r="I220" s="457">
        <v>0</v>
      </c>
      <c r="J220" s="457">
        <v>5394.8417099999997</v>
      </c>
      <c r="K220" s="479">
        <v>8.1611600000000006E-3</v>
      </c>
      <c r="L220" s="479">
        <v>8.585996956065909E-3</v>
      </c>
      <c r="M220" s="697">
        <v>3.9689914499999999</v>
      </c>
    </row>
    <row r="221" spans="2:13" hidden="1">
      <c r="B221" s="708" t="s">
        <v>1295</v>
      </c>
      <c r="C221" s="457">
        <v>328899</v>
      </c>
      <c r="D221" s="457">
        <v>0</v>
      </c>
      <c r="E221" s="457">
        <v>0</v>
      </c>
      <c r="F221" s="457">
        <v>0</v>
      </c>
      <c r="G221" s="457">
        <v>0</v>
      </c>
      <c r="H221" s="457">
        <v>328899</v>
      </c>
      <c r="I221" s="457">
        <v>0</v>
      </c>
      <c r="J221" s="457">
        <v>1558.98126</v>
      </c>
      <c r="K221" s="479">
        <v>2.3583800000000002E-3</v>
      </c>
      <c r="L221" s="479">
        <v>2.4811494150258945E-3</v>
      </c>
      <c r="M221" s="697">
        <v>7.3628609799999998</v>
      </c>
    </row>
    <row r="222" spans="2:13" hidden="1">
      <c r="B222" s="708" t="s">
        <v>771</v>
      </c>
      <c r="C222" s="457">
        <v>423001</v>
      </c>
      <c r="D222" s="457">
        <v>0</v>
      </c>
      <c r="E222" s="457">
        <v>0</v>
      </c>
      <c r="F222" s="457">
        <v>0</v>
      </c>
      <c r="G222" s="457">
        <v>0</v>
      </c>
      <c r="H222" s="457">
        <v>423001</v>
      </c>
      <c r="I222" s="457">
        <v>3925.4544999999998</v>
      </c>
      <c r="J222" s="457">
        <v>27918.065999999999</v>
      </c>
      <c r="K222" s="479">
        <v>4.2233659999999999E-2</v>
      </c>
      <c r="L222" s="479">
        <v>4.4432152522830393E-2</v>
      </c>
      <c r="M222" s="697">
        <v>4.92222209</v>
      </c>
    </row>
    <row r="223" spans="2:13" hidden="1">
      <c r="B223" s="708" t="s">
        <v>772</v>
      </c>
      <c r="C223" s="457">
        <v>224435</v>
      </c>
      <c r="D223" s="457">
        <v>0</v>
      </c>
      <c r="E223" s="457">
        <v>0</v>
      </c>
      <c r="F223" s="457">
        <v>0</v>
      </c>
      <c r="G223" s="457">
        <v>0</v>
      </c>
      <c r="H223" s="457">
        <v>224435</v>
      </c>
      <c r="I223" s="457">
        <v>16945.09</v>
      </c>
      <c r="J223" s="457">
        <v>121531.55250000001</v>
      </c>
      <c r="K223" s="479">
        <v>0.18384950999999999</v>
      </c>
      <c r="L223" s="479">
        <v>0.19341986214289952</v>
      </c>
      <c r="M223" s="697">
        <v>1.1399873</v>
      </c>
    </row>
    <row r="224" spans="2:13" hidden="1">
      <c r="B224" s="708" t="s">
        <v>774</v>
      </c>
      <c r="C224" s="457">
        <v>352976</v>
      </c>
      <c r="D224" s="457">
        <v>0</v>
      </c>
      <c r="E224" s="457">
        <v>0</v>
      </c>
      <c r="F224" s="457">
        <v>0</v>
      </c>
      <c r="G224" s="457">
        <v>0</v>
      </c>
      <c r="H224" s="457">
        <v>352976</v>
      </c>
      <c r="I224" s="457">
        <v>24355.344000000001</v>
      </c>
      <c r="J224" s="457">
        <v>168016.576</v>
      </c>
      <c r="K224" s="479">
        <v>0.25417075</v>
      </c>
      <c r="L224" s="479">
        <v>0.26740169362719196</v>
      </c>
      <c r="M224" s="697">
        <v>1.7575772700000001</v>
      </c>
    </row>
    <row r="225" spans="2:13" hidden="1">
      <c r="B225" s="708" t="s">
        <v>2054</v>
      </c>
      <c r="C225" s="457">
        <v>588202</v>
      </c>
      <c r="D225" s="457">
        <v>0</v>
      </c>
      <c r="E225" s="457">
        <v>0</v>
      </c>
      <c r="F225" s="457">
        <v>0</v>
      </c>
      <c r="G225" s="457">
        <v>0</v>
      </c>
      <c r="H225" s="457">
        <v>588202</v>
      </c>
      <c r="I225" s="457">
        <v>0</v>
      </c>
      <c r="J225" s="457">
        <v>6381.9917000000005</v>
      </c>
      <c r="K225" s="479">
        <v>9.6544999999999999E-3</v>
      </c>
      <c r="L225" s="479">
        <v>1.0157065629611939E-2</v>
      </c>
      <c r="M225" s="697">
        <v>1.8852628199999999</v>
      </c>
    </row>
    <row r="226" spans="2:13" hidden="1">
      <c r="B226" s="708" t="s">
        <v>776</v>
      </c>
      <c r="C226" s="457">
        <v>1423435</v>
      </c>
      <c r="D226" s="457">
        <v>0</v>
      </c>
      <c r="E226" s="457">
        <v>0</v>
      </c>
      <c r="F226" s="457">
        <v>0</v>
      </c>
      <c r="G226" s="457">
        <v>0</v>
      </c>
      <c r="H226" s="457">
        <v>1423435</v>
      </c>
      <c r="I226" s="457">
        <v>0</v>
      </c>
      <c r="J226" s="457">
        <v>11600.99525</v>
      </c>
      <c r="K226" s="479">
        <v>1.7549660000000002E-2</v>
      </c>
      <c r="L226" s="479">
        <v>1.8463212686889951E-2</v>
      </c>
      <c r="M226" s="697">
        <v>4.7701275000000001</v>
      </c>
    </row>
    <row r="227" spans="2:13" hidden="1">
      <c r="B227" s="708" t="s">
        <v>777</v>
      </c>
      <c r="C227" s="457">
        <v>258610</v>
      </c>
      <c r="D227" s="457">
        <v>0</v>
      </c>
      <c r="E227" s="457">
        <v>0</v>
      </c>
      <c r="F227" s="457">
        <v>0</v>
      </c>
      <c r="G227" s="457">
        <v>0</v>
      </c>
      <c r="H227" s="457">
        <v>258610</v>
      </c>
      <c r="I227" s="457">
        <v>0</v>
      </c>
      <c r="J227" s="457">
        <v>0</v>
      </c>
      <c r="K227" s="479">
        <v>0</v>
      </c>
      <c r="L227" s="479">
        <v>0</v>
      </c>
      <c r="M227" s="697">
        <v>2.1604845400000001</v>
      </c>
    </row>
    <row r="228" spans="2:13" hidden="1">
      <c r="B228" s="708" t="s">
        <v>778</v>
      </c>
      <c r="C228" s="457">
        <v>162908</v>
      </c>
      <c r="D228" s="457">
        <v>0</v>
      </c>
      <c r="E228" s="457">
        <v>0</v>
      </c>
      <c r="F228" s="457">
        <v>0</v>
      </c>
      <c r="G228" s="457">
        <v>0</v>
      </c>
      <c r="H228" s="457">
        <v>162908</v>
      </c>
      <c r="I228" s="457">
        <v>0</v>
      </c>
      <c r="J228" s="457">
        <v>2461.5398799999998</v>
      </c>
      <c r="K228" s="479">
        <v>3.7237500000000001E-3</v>
      </c>
      <c r="L228" s="479">
        <v>3.9175892552582121E-3</v>
      </c>
      <c r="M228" s="697">
        <v>3.6615121799999999</v>
      </c>
    </row>
    <row r="229" spans="2:13" hidden="1">
      <c r="B229" s="708" t="s">
        <v>1302</v>
      </c>
      <c r="C229" s="457">
        <v>1349180</v>
      </c>
      <c r="D229" s="457">
        <v>0</v>
      </c>
      <c r="E229" s="457">
        <v>0</v>
      </c>
      <c r="F229" s="457">
        <v>0</v>
      </c>
      <c r="G229" s="457">
        <v>0</v>
      </c>
      <c r="H229" s="457">
        <v>1349180</v>
      </c>
      <c r="I229" s="457">
        <v>0</v>
      </c>
      <c r="J229" s="457">
        <v>0</v>
      </c>
      <c r="K229" s="479">
        <v>0</v>
      </c>
      <c r="L229" s="479">
        <v>0</v>
      </c>
      <c r="M229" s="697">
        <v>8.5636123600000005</v>
      </c>
    </row>
    <row r="230" spans="2:13" hidden="1">
      <c r="B230" s="708" t="s">
        <v>779</v>
      </c>
      <c r="C230" s="457">
        <v>94207</v>
      </c>
      <c r="D230" s="457">
        <v>0</v>
      </c>
      <c r="E230" s="457">
        <v>0</v>
      </c>
      <c r="F230" s="457">
        <v>0</v>
      </c>
      <c r="G230" s="457">
        <v>0</v>
      </c>
      <c r="H230" s="457">
        <v>94207</v>
      </c>
      <c r="I230" s="457">
        <v>0</v>
      </c>
      <c r="J230" s="457">
        <v>3570.4452999999999</v>
      </c>
      <c r="K230" s="479">
        <v>5.4012699999999997E-3</v>
      </c>
      <c r="L230" s="479">
        <v>5.6824340964027713E-3</v>
      </c>
      <c r="M230" s="697">
        <v>3.14023333</v>
      </c>
    </row>
    <row r="231" spans="2:13" hidden="1">
      <c r="B231" s="708" t="s">
        <v>780</v>
      </c>
      <c r="C231" s="457">
        <v>475726</v>
      </c>
      <c r="D231" s="457">
        <v>0</v>
      </c>
      <c r="E231" s="457">
        <v>0</v>
      </c>
      <c r="F231" s="457">
        <v>0</v>
      </c>
      <c r="G231" s="457">
        <v>0</v>
      </c>
      <c r="H231" s="457">
        <v>475726</v>
      </c>
      <c r="I231" s="457">
        <v>4370.4482099999996</v>
      </c>
      <c r="J231" s="457">
        <v>33300.82</v>
      </c>
      <c r="K231" s="479">
        <v>5.0376539999999997E-2</v>
      </c>
      <c r="L231" s="479">
        <v>5.2998911650087827E-2</v>
      </c>
      <c r="M231" s="697">
        <v>4.92469979</v>
      </c>
    </row>
    <row r="232" spans="2:13" hidden="1">
      <c r="B232" s="708" t="s">
        <v>781</v>
      </c>
      <c r="C232" s="457">
        <v>1211998</v>
      </c>
      <c r="D232" s="457">
        <v>0</v>
      </c>
      <c r="E232" s="457">
        <v>0</v>
      </c>
      <c r="F232" s="457">
        <v>0</v>
      </c>
      <c r="G232" s="457">
        <v>0</v>
      </c>
      <c r="H232" s="457">
        <v>1211998</v>
      </c>
      <c r="I232" s="457">
        <v>6908.3885399999999</v>
      </c>
      <c r="J232" s="457">
        <v>39086.9355</v>
      </c>
      <c r="K232" s="479">
        <v>5.9129620000000001E-2</v>
      </c>
      <c r="L232" s="479">
        <v>6.220762855801093E-2</v>
      </c>
      <c r="M232" s="697">
        <v>14.02775463</v>
      </c>
    </row>
    <row r="233" spans="2:13" hidden="1">
      <c r="B233" s="708" t="s">
        <v>2055</v>
      </c>
      <c r="C233" s="457">
        <v>318842</v>
      </c>
      <c r="D233" s="457">
        <v>0</v>
      </c>
      <c r="E233" s="457">
        <v>0</v>
      </c>
      <c r="F233" s="457">
        <v>0</v>
      </c>
      <c r="G233" s="457">
        <v>0</v>
      </c>
      <c r="H233" s="457">
        <v>318842</v>
      </c>
      <c r="I233" s="457">
        <v>2741.1452000000004</v>
      </c>
      <c r="J233" s="457">
        <v>68713.639420000007</v>
      </c>
      <c r="K233" s="479">
        <v>0.10394805999999999</v>
      </c>
      <c r="L233" s="479">
        <v>0.10935911202116262</v>
      </c>
      <c r="M233" s="697">
        <v>4.6208985499999997</v>
      </c>
    </row>
    <row r="234" spans="2:13" hidden="1">
      <c r="B234" s="708" t="s">
        <v>785</v>
      </c>
      <c r="C234" s="457">
        <v>426521</v>
      </c>
      <c r="D234" s="457">
        <v>0</v>
      </c>
      <c r="E234" s="457">
        <v>0</v>
      </c>
      <c r="F234" s="457">
        <v>0</v>
      </c>
      <c r="G234" s="457">
        <v>0</v>
      </c>
      <c r="H234" s="457">
        <v>426521</v>
      </c>
      <c r="I234" s="457">
        <v>0</v>
      </c>
      <c r="J234" s="457">
        <v>0</v>
      </c>
      <c r="K234" s="479">
        <v>0</v>
      </c>
      <c r="L234" s="479">
        <v>0</v>
      </c>
      <c r="M234" s="697">
        <v>5.4326272800000002</v>
      </c>
    </row>
    <row r="235" spans="2:13" hidden="1">
      <c r="B235" s="708" t="s">
        <v>786</v>
      </c>
      <c r="C235" s="457">
        <v>471424</v>
      </c>
      <c r="D235" s="457">
        <v>0</v>
      </c>
      <c r="E235" s="457">
        <v>47142</v>
      </c>
      <c r="F235" s="457">
        <v>0</v>
      </c>
      <c r="G235" s="457">
        <v>0</v>
      </c>
      <c r="H235" s="457">
        <v>518566</v>
      </c>
      <c r="I235" s="457">
        <v>4947.3489900000004</v>
      </c>
      <c r="J235" s="457">
        <v>59790.659799999994</v>
      </c>
      <c r="K235" s="479">
        <v>9.0449630000000003E-2</v>
      </c>
      <c r="L235" s="479">
        <v>9.5158014014089076E-2</v>
      </c>
      <c r="M235" s="697">
        <v>2.1644795100000001</v>
      </c>
    </row>
    <row r="236" spans="2:13" hidden="1">
      <c r="B236" s="708" t="s">
        <v>787</v>
      </c>
      <c r="C236" s="457">
        <v>54324</v>
      </c>
      <c r="D236" s="457">
        <v>0</v>
      </c>
      <c r="E236" s="457">
        <v>0</v>
      </c>
      <c r="F236" s="457">
        <v>0</v>
      </c>
      <c r="G236" s="457">
        <v>0</v>
      </c>
      <c r="H236" s="457">
        <v>54324</v>
      </c>
      <c r="I236" s="457">
        <v>0</v>
      </c>
      <c r="J236" s="457">
        <v>0</v>
      </c>
      <c r="K236" s="479">
        <v>0</v>
      </c>
      <c r="L236" s="479">
        <v>0</v>
      </c>
      <c r="M236" s="697">
        <v>5.6699718199999998</v>
      </c>
    </row>
    <row r="237" spans="2:13" hidden="1">
      <c r="B237" s="714" t="s">
        <v>2058</v>
      </c>
      <c r="C237" s="457">
        <v>0</v>
      </c>
      <c r="D237" s="457">
        <v>255000</v>
      </c>
      <c r="E237" s="457">
        <v>0</v>
      </c>
      <c r="F237" s="457">
        <v>0</v>
      </c>
      <c r="G237" s="457">
        <v>0</v>
      </c>
      <c r="H237" s="457">
        <v>255000</v>
      </c>
      <c r="I237" s="457">
        <v>7650</v>
      </c>
      <c r="J237" s="457">
        <v>12525.6</v>
      </c>
      <c r="K237" s="479">
        <v>1.8948380000000001E-2</v>
      </c>
      <c r="L237" s="479">
        <v>1.9934739377719231E-2</v>
      </c>
      <c r="M237" s="697">
        <v>1.3178748600000001</v>
      </c>
    </row>
    <row r="238" spans="2:13" hidden="1">
      <c r="B238" s="708" t="s">
        <v>788</v>
      </c>
      <c r="C238" s="457">
        <v>1409947</v>
      </c>
      <c r="D238" s="457">
        <v>0</v>
      </c>
      <c r="E238" s="457">
        <v>0</v>
      </c>
      <c r="F238" s="457">
        <v>0</v>
      </c>
      <c r="G238" s="457">
        <v>0</v>
      </c>
      <c r="H238" s="457">
        <v>1409947</v>
      </c>
      <c r="I238" s="457">
        <v>0</v>
      </c>
      <c r="J238" s="457">
        <v>578.07826999999997</v>
      </c>
      <c r="K238" s="479">
        <v>8.7449999999999995E-4</v>
      </c>
      <c r="L238" s="479">
        <v>9.2002296515718285E-4</v>
      </c>
      <c r="M238" s="697">
        <v>4.2160965299999997</v>
      </c>
    </row>
    <row r="239" spans="2:13" hidden="1">
      <c r="B239" s="708" t="s">
        <v>790</v>
      </c>
      <c r="C239" s="457">
        <v>2218498</v>
      </c>
      <c r="D239" s="457">
        <v>0</v>
      </c>
      <c r="E239" s="457">
        <v>0</v>
      </c>
      <c r="F239" s="457">
        <v>0</v>
      </c>
      <c r="G239" s="457">
        <v>0</v>
      </c>
      <c r="H239" s="457">
        <v>2218498</v>
      </c>
      <c r="I239" s="457">
        <v>18724.718010000001</v>
      </c>
      <c r="J239" s="457">
        <v>57791.872900000002</v>
      </c>
      <c r="K239" s="479">
        <v>8.7425920000000004E-2</v>
      </c>
      <c r="L239" s="479">
        <v>9.1976905250987964E-2</v>
      </c>
      <c r="M239" s="697">
        <v>12.805331089999999</v>
      </c>
    </row>
    <row r="240" spans="2:13" hidden="1">
      <c r="B240" s="708" t="s">
        <v>1430</v>
      </c>
      <c r="C240" s="457">
        <v>3550640</v>
      </c>
      <c r="D240" s="457">
        <v>0</v>
      </c>
      <c r="E240" s="457">
        <v>0</v>
      </c>
      <c r="F240" s="457">
        <v>0</v>
      </c>
      <c r="G240" s="457">
        <v>0</v>
      </c>
      <c r="H240" s="457">
        <v>3550640</v>
      </c>
      <c r="I240" s="457">
        <v>76054.708799999993</v>
      </c>
      <c r="J240" s="457">
        <v>199013.372</v>
      </c>
      <c r="K240" s="479">
        <v>0.30106182999999997</v>
      </c>
      <c r="L240" s="479">
        <v>0.3167337056509138</v>
      </c>
      <c r="M240" s="697">
        <v>8.4898406000000008</v>
      </c>
    </row>
    <row r="241" spans="2:13" hidden="1">
      <c r="B241" s="708" t="s">
        <v>793</v>
      </c>
      <c r="C241" s="457">
        <v>4078780</v>
      </c>
      <c r="D241" s="457">
        <v>0</v>
      </c>
      <c r="E241" s="457">
        <v>248543</v>
      </c>
      <c r="F241" s="457">
        <v>0</v>
      </c>
      <c r="G241" s="457">
        <v>120000</v>
      </c>
      <c r="H241" s="457">
        <v>4207323</v>
      </c>
      <c r="I241" s="457">
        <v>60743.0320698</v>
      </c>
      <c r="J241" s="457">
        <v>420606.18027999997</v>
      </c>
      <c r="K241" s="479">
        <v>0.63628119999999999</v>
      </c>
      <c r="L241" s="479">
        <v>0.66940302935905582</v>
      </c>
      <c r="M241" s="697">
        <v>8.2459199900000009</v>
      </c>
    </row>
    <row r="242" spans="2:13" hidden="1">
      <c r="B242" s="708" t="s">
        <v>795</v>
      </c>
      <c r="C242" s="457">
        <v>485694</v>
      </c>
      <c r="D242" s="457">
        <v>0</v>
      </c>
      <c r="E242" s="457">
        <v>0</v>
      </c>
      <c r="F242" s="457">
        <v>0</v>
      </c>
      <c r="G242" s="457">
        <v>0</v>
      </c>
      <c r="H242" s="457">
        <v>485694</v>
      </c>
      <c r="I242" s="457">
        <v>0</v>
      </c>
      <c r="J242" s="457">
        <v>0</v>
      </c>
      <c r="K242" s="479">
        <v>0</v>
      </c>
      <c r="L242" s="479">
        <v>0</v>
      </c>
      <c r="M242" s="697">
        <v>4.9259026400000003</v>
      </c>
    </row>
    <row r="243" spans="2:13" hidden="1">
      <c r="B243" s="708" t="s">
        <v>797</v>
      </c>
      <c r="C243" s="457">
        <v>391987</v>
      </c>
      <c r="D243" s="457">
        <v>0</v>
      </c>
      <c r="E243" s="457">
        <v>0</v>
      </c>
      <c r="F243" s="457">
        <v>0</v>
      </c>
      <c r="G243" s="457">
        <v>0</v>
      </c>
      <c r="H243" s="457">
        <v>391987</v>
      </c>
      <c r="I243" s="457">
        <v>4865.3544000000002</v>
      </c>
      <c r="J243" s="457">
        <v>20116.772840000001</v>
      </c>
      <c r="K243" s="479">
        <v>3.0432089999999998E-2</v>
      </c>
      <c r="L243" s="479">
        <v>3.201624063407587E-2</v>
      </c>
      <c r="M243" s="697">
        <v>6.4022964099999999</v>
      </c>
    </row>
    <row r="244" spans="2:13" hidden="1">
      <c r="B244" s="709"/>
      <c r="C244" s="492">
        <v>84930698</v>
      </c>
      <c r="D244" s="492">
        <v>470800</v>
      </c>
      <c r="E244" s="492">
        <v>675615</v>
      </c>
      <c r="F244" s="492">
        <v>467503</v>
      </c>
      <c r="G244" s="492">
        <v>4636500</v>
      </c>
      <c r="H244" s="492">
        <v>81908116</v>
      </c>
      <c r="I244" s="492">
        <v>867028.68739789969</v>
      </c>
      <c r="J244" s="492">
        <v>7402637.611328599</v>
      </c>
      <c r="K244" s="493">
        <v>11.198501920000004</v>
      </c>
      <c r="L244" s="493">
        <v>11.781443722419498</v>
      </c>
      <c r="M244" s="626"/>
    </row>
    <row r="245" spans="2:13" hidden="1">
      <c r="B245" s="710" t="s">
        <v>798</v>
      </c>
      <c r="C245" s="494"/>
      <c r="D245" s="494"/>
      <c r="E245" s="494"/>
      <c r="F245" s="494"/>
      <c r="G245" s="494"/>
      <c r="H245" s="494"/>
      <c r="I245" s="494"/>
      <c r="J245" s="494"/>
      <c r="K245" s="495"/>
      <c r="L245" s="495"/>
      <c r="M245" s="626"/>
    </row>
    <row r="246" spans="2:13" hidden="1">
      <c r="B246" s="708" t="s">
        <v>956</v>
      </c>
      <c r="C246" s="457">
        <v>1807339</v>
      </c>
      <c r="D246" s="457">
        <v>0</v>
      </c>
      <c r="E246" s="457">
        <v>0</v>
      </c>
      <c r="F246" s="457">
        <v>0</v>
      </c>
      <c r="G246" s="457">
        <v>0</v>
      </c>
      <c r="H246" s="457">
        <v>1807339</v>
      </c>
      <c r="I246" s="457">
        <v>84438.877640000006</v>
      </c>
      <c r="J246" s="457">
        <v>1693476.6429999999</v>
      </c>
      <c r="K246" s="479">
        <v>2.5618438299999999</v>
      </c>
      <c r="L246" s="479">
        <v>2.6952014690282198</v>
      </c>
      <c r="M246" s="697">
        <v>0.70739054999999995</v>
      </c>
    </row>
    <row r="247" spans="2:13" hidden="1">
      <c r="B247" s="709"/>
      <c r="C247" s="492">
        <v>1807339</v>
      </c>
      <c r="D247" s="492">
        <v>0</v>
      </c>
      <c r="E247" s="492">
        <v>0</v>
      </c>
      <c r="F247" s="492">
        <v>0</v>
      </c>
      <c r="G247" s="492">
        <v>0</v>
      </c>
      <c r="H247" s="492">
        <v>1807339</v>
      </c>
      <c r="I247" s="492">
        <v>84438.877640000006</v>
      </c>
      <c r="J247" s="492">
        <v>1693476.6429999999</v>
      </c>
      <c r="K247" s="493">
        <v>2.5618438299999999</v>
      </c>
      <c r="L247" s="493">
        <v>2.6952014690282198</v>
      </c>
      <c r="M247" s="626"/>
    </row>
    <row r="248" spans="2:13" hidden="1">
      <c r="B248" s="715" t="s">
        <v>1333</v>
      </c>
      <c r="C248" s="644"/>
      <c r="D248" s="494"/>
      <c r="E248" s="494"/>
      <c r="F248" s="494"/>
      <c r="G248" s="494"/>
      <c r="H248" s="494"/>
      <c r="I248" s="494"/>
      <c r="J248" s="494"/>
      <c r="K248" s="495"/>
      <c r="L248" s="495"/>
      <c r="M248" s="626"/>
    </row>
    <row r="249" spans="2:13" hidden="1">
      <c r="B249" s="708" t="s">
        <v>799</v>
      </c>
      <c r="C249" s="457">
        <v>295554</v>
      </c>
      <c r="D249" s="457">
        <v>0</v>
      </c>
      <c r="E249" s="457">
        <v>0</v>
      </c>
      <c r="F249" s="457">
        <v>0</v>
      </c>
      <c r="G249" s="457">
        <v>0</v>
      </c>
      <c r="H249" s="457">
        <v>295554</v>
      </c>
      <c r="I249" s="457">
        <v>0</v>
      </c>
      <c r="J249" s="457">
        <v>0</v>
      </c>
      <c r="K249" s="479">
        <v>0</v>
      </c>
      <c r="L249" s="479">
        <v>0</v>
      </c>
      <c r="M249" s="697">
        <v>3.8920435100000002</v>
      </c>
    </row>
    <row r="250" spans="2:13" hidden="1">
      <c r="B250" s="709"/>
      <c r="C250" s="492">
        <v>295554</v>
      </c>
      <c r="D250" s="492">
        <v>0</v>
      </c>
      <c r="E250" s="492">
        <v>0</v>
      </c>
      <c r="F250" s="492">
        <v>0</v>
      </c>
      <c r="G250" s="492">
        <v>0</v>
      </c>
      <c r="H250" s="492">
        <v>295554</v>
      </c>
      <c r="I250" s="492">
        <v>0</v>
      </c>
      <c r="J250" s="492">
        <v>0</v>
      </c>
      <c r="K250" s="493">
        <v>0</v>
      </c>
      <c r="L250" s="493">
        <v>0</v>
      </c>
      <c r="M250" s="626"/>
    </row>
    <row r="251" spans="2:13" hidden="1">
      <c r="B251" s="710" t="s">
        <v>958</v>
      </c>
      <c r="C251" s="494"/>
      <c r="D251" s="494"/>
      <c r="E251" s="494"/>
      <c r="F251" s="494"/>
      <c r="G251" s="494"/>
      <c r="H251" s="494"/>
      <c r="I251" s="494"/>
      <c r="J251" s="494"/>
      <c r="K251" s="495"/>
      <c r="L251" s="495"/>
      <c r="M251" s="626"/>
    </row>
    <row r="252" spans="2:13" ht="30" hidden="1">
      <c r="B252" s="708" t="s">
        <v>961</v>
      </c>
      <c r="C252" s="457">
        <v>2593029</v>
      </c>
      <c r="D252" s="457">
        <v>0</v>
      </c>
      <c r="E252" s="457">
        <v>0</v>
      </c>
      <c r="F252" s="457">
        <v>0</v>
      </c>
      <c r="G252" s="457">
        <v>0</v>
      </c>
      <c r="H252" s="457">
        <v>2593029</v>
      </c>
      <c r="I252" s="457">
        <v>207960.92568000001</v>
      </c>
      <c r="J252" s="457">
        <v>1289617.0428599999</v>
      </c>
      <c r="K252" s="479">
        <v>1.9508963800000001</v>
      </c>
      <c r="L252" s="479">
        <v>2.052450952168285</v>
      </c>
      <c r="M252" s="697">
        <v>2.6486424899999998</v>
      </c>
    </row>
    <row r="253" spans="2:13" hidden="1">
      <c r="B253" s="708" t="s">
        <v>800</v>
      </c>
      <c r="C253" s="457">
        <v>1718825</v>
      </c>
      <c r="D253" s="457">
        <v>0</v>
      </c>
      <c r="E253" s="457">
        <v>0</v>
      </c>
      <c r="F253" s="457">
        <v>0</v>
      </c>
      <c r="G253" s="457">
        <v>0</v>
      </c>
      <c r="H253" s="457">
        <v>1718825</v>
      </c>
      <c r="I253" s="457">
        <v>1876.56449</v>
      </c>
      <c r="J253" s="457">
        <v>847741.67825</v>
      </c>
      <c r="K253" s="479">
        <v>1.2824397599999999</v>
      </c>
      <c r="L253" s="479">
        <v>1.3491975965657583</v>
      </c>
      <c r="M253" s="697">
        <v>5.6939622600000002</v>
      </c>
    </row>
    <row r="254" spans="2:13" hidden="1">
      <c r="B254" s="708" t="s">
        <v>963</v>
      </c>
      <c r="C254" s="457">
        <v>9697795</v>
      </c>
      <c r="D254" s="457">
        <v>0</v>
      </c>
      <c r="E254" s="457">
        <v>0</v>
      </c>
      <c r="F254" s="457">
        <v>0</v>
      </c>
      <c r="G254" s="457">
        <v>0</v>
      </c>
      <c r="H254" s="457">
        <v>9697795</v>
      </c>
      <c r="I254" s="457">
        <v>481135.33619999996</v>
      </c>
      <c r="J254" s="457">
        <v>1701187.1989000002</v>
      </c>
      <c r="K254" s="479">
        <v>2.5735081399999999</v>
      </c>
      <c r="L254" s="479">
        <v>2.7074729707785425</v>
      </c>
      <c r="M254" s="697">
        <v>3.0451465199999999</v>
      </c>
    </row>
    <row r="255" spans="2:13" hidden="1">
      <c r="B255" s="708" t="s">
        <v>801</v>
      </c>
      <c r="C255" s="457">
        <v>352688</v>
      </c>
      <c r="D255" s="457">
        <v>0</v>
      </c>
      <c r="E255" s="457">
        <v>0</v>
      </c>
      <c r="F255" s="457">
        <v>0</v>
      </c>
      <c r="G255" s="457">
        <v>0</v>
      </c>
      <c r="H255" s="457">
        <v>352688</v>
      </c>
      <c r="I255" s="457">
        <v>3639.3397799999998</v>
      </c>
      <c r="J255" s="457">
        <v>85484.517439999996</v>
      </c>
      <c r="K255" s="479">
        <v>0.12931856999999999</v>
      </c>
      <c r="L255" s="479">
        <v>0.13605029507540511</v>
      </c>
      <c r="M255" s="697">
        <v>1.9399246400000001</v>
      </c>
    </row>
    <row r="256" spans="2:13" hidden="1">
      <c r="B256" s="708" t="s">
        <v>802</v>
      </c>
      <c r="C256" s="457">
        <v>229461</v>
      </c>
      <c r="D256" s="457">
        <v>0</v>
      </c>
      <c r="E256" s="457">
        <v>0</v>
      </c>
      <c r="F256" s="457">
        <v>0</v>
      </c>
      <c r="G256" s="457">
        <v>0</v>
      </c>
      <c r="H256" s="457">
        <v>229461</v>
      </c>
      <c r="I256" s="457">
        <v>21056.386760000001</v>
      </c>
      <c r="J256" s="457">
        <v>149149.65</v>
      </c>
      <c r="K256" s="479">
        <v>0.22562939000000001</v>
      </c>
      <c r="L256" s="479">
        <v>0.23737460888325038</v>
      </c>
      <c r="M256" s="697">
        <v>2.3791162099999998</v>
      </c>
    </row>
    <row r="257" spans="2:13" hidden="1">
      <c r="B257" s="708" t="s">
        <v>803</v>
      </c>
      <c r="C257" s="457">
        <v>1811506</v>
      </c>
      <c r="D257" s="457">
        <v>0</v>
      </c>
      <c r="E257" s="457">
        <v>724602</v>
      </c>
      <c r="F257" s="457">
        <v>0</v>
      </c>
      <c r="G257" s="457">
        <v>5000</v>
      </c>
      <c r="H257" s="457">
        <v>2531108</v>
      </c>
      <c r="I257" s="457">
        <v>28017.949359999999</v>
      </c>
      <c r="J257" s="457">
        <v>533911.92151999997</v>
      </c>
      <c r="K257" s="479">
        <v>0.80768693999999996</v>
      </c>
      <c r="L257" s="479">
        <v>0.84973135068647276</v>
      </c>
      <c r="M257" s="697">
        <v>2.9486106200000002</v>
      </c>
    </row>
    <row r="258" spans="2:13" hidden="1">
      <c r="B258" s="708" t="s">
        <v>1339</v>
      </c>
      <c r="C258" s="457">
        <v>111574</v>
      </c>
      <c r="D258" s="457">
        <v>0</v>
      </c>
      <c r="E258" s="457">
        <v>0</v>
      </c>
      <c r="F258" s="457">
        <v>0</v>
      </c>
      <c r="G258" s="457">
        <v>0</v>
      </c>
      <c r="H258" s="457">
        <v>111574</v>
      </c>
      <c r="I258" s="457">
        <v>43913.235289999997</v>
      </c>
      <c r="J258" s="457">
        <v>269370.87672</v>
      </c>
      <c r="K258" s="479">
        <v>0.40749668</v>
      </c>
      <c r="L258" s="479">
        <v>0.42870906171049183</v>
      </c>
      <c r="M258" s="697">
        <v>7.8484253800000001</v>
      </c>
    </row>
    <row r="259" spans="2:13" hidden="1">
      <c r="B259" s="709"/>
      <c r="C259" s="492">
        <v>16514878</v>
      </c>
      <c r="D259" s="492">
        <v>0</v>
      </c>
      <c r="E259" s="492">
        <v>724602</v>
      </c>
      <c r="F259" s="492">
        <v>0</v>
      </c>
      <c r="G259" s="492">
        <v>5000</v>
      </c>
      <c r="H259" s="492">
        <v>17234480</v>
      </c>
      <c r="I259" s="492">
        <v>787599.73755999992</v>
      </c>
      <c r="J259" s="492">
        <v>4876462.8856899999</v>
      </c>
      <c r="K259" s="493">
        <v>7.3769758599999999</v>
      </c>
      <c r="L259" s="493">
        <v>7.7609868358682057</v>
      </c>
      <c r="M259" s="626"/>
    </row>
    <row r="260" spans="2:13" hidden="1">
      <c r="B260" s="710" t="s">
        <v>804</v>
      </c>
      <c r="C260" s="494"/>
      <c r="D260" s="494"/>
      <c r="E260" s="494"/>
      <c r="F260" s="494"/>
      <c r="G260" s="494"/>
      <c r="H260" s="494"/>
      <c r="I260" s="494"/>
      <c r="J260" s="494"/>
      <c r="K260" s="495"/>
      <c r="L260" s="495"/>
      <c r="M260" s="626"/>
    </row>
    <row r="261" spans="2:13" hidden="1">
      <c r="B261" s="708" t="s">
        <v>805</v>
      </c>
      <c r="C261" s="457">
        <v>893795</v>
      </c>
      <c r="D261" s="457">
        <v>0</v>
      </c>
      <c r="E261" s="457">
        <v>0</v>
      </c>
      <c r="F261" s="457">
        <v>0</v>
      </c>
      <c r="G261" s="457">
        <v>0</v>
      </c>
      <c r="H261" s="457">
        <v>893795</v>
      </c>
      <c r="I261" s="457">
        <v>101043.52499999999</v>
      </c>
      <c r="J261" s="457">
        <v>401734.03865</v>
      </c>
      <c r="K261" s="479">
        <v>0.60773195000000002</v>
      </c>
      <c r="L261" s="479">
        <v>0.6393676438371283</v>
      </c>
      <c r="M261" s="697">
        <v>2.7480879699999998</v>
      </c>
    </row>
    <row r="262" spans="2:13" hidden="1">
      <c r="B262" s="709"/>
      <c r="C262" s="492">
        <v>893795</v>
      </c>
      <c r="D262" s="492">
        <v>0</v>
      </c>
      <c r="E262" s="492">
        <v>0</v>
      </c>
      <c r="F262" s="492">
        <v>0</v>
      </c>
      <c r="G262" s="492">
        <v>0</v>
      </c>
      <c r="H262" s="492">
        <v>893795</v>
      </c>
      <c r="I262" s="492">
        <v>101043.52499999999</v>
      </c>
      <c r="J262" s="492">
        <v>401734.03865</v>
      </c>
      <c r="K262" s="493">
        <v>0.60773195000000002</v>
      </c>
      <c r="L262" s="493">
        <v>0.6393676438371283</v>
      </c>
      <c r="M262" s="626"/>
    </row>
    <row r="263" spans="2:13" hidden="1">
      <c r="B263" s="715" t="s">
        <v>806</v>
      </c>
      <c r="C263" s="494"/>
      <c r="D263" s="494"/>
      <c r="E263" s="494"/>
      <c r="F263" s="494"/>
      <c r="G263" s="494"/>
      <c r="H263" s="494"/>
      <c r="I263" s="494"/>
      <c r="J263" s="494"/>
      <c r="K263" s="495"/>
      <c r="L263" s="495"/>
      <c r="M263" s="626"/>
    </row>
    <row r="264" spans="2:13" hidden="1">
      <c r="B264" s="708" t="s">
        <v>807</v>
      </c>
      <c r="C264" s="457">
        <v>178898</v>
      </c>
      <c r="D264" s="457">
        <v>0</v>
      </c>
      <c r="E264" s="457">
        <v>0</v>
      </c>
      <c r="F264" s="457">
        <v>0</v>
      </c>
      <c r="G264" s="457">
        <v>0</v>
      </c>
      <c r="H264" s="457">
        <v>178898</v>
      </c>
      <c r="I264" s="457">
        <v>2537.5987999999998</v>
      </c>
      <c r="J264" s="457">
        <v>13023.7744</v>
      </c>
      <c r="K264" s="479">
        <v>1.9702000000000001E-2</v>
      </c>
      <c r="L264" s="479">
        <v>2.0727593758240057E-2</v>
      </c>
      <c r="M264" s="697">
        <v>1.8253035399999999</v>
      </c>
    </row>
    <row r="265" spans="2:13" ht="30" hidden="1">
      <c r="B265" s="708" t="s">
        <v>808</v>
      </c>
      <c r="C265" s="457">
        <v>4277884</v>
      </c>
      <c r="D265" s="457">
        <v>0</v>
      </c>
      <c r="E265" s="457">
        <v>0</v>
      </c>
      <c r="F265" s="457">
        <v>0</v>
      </c>
      <c r="G265" s="457">
        <v>869000</v>
      </c>
      <c r="H265" s="457">
        <v>3408884</v>
      </c>
      <c r="I265" s="457">
        <v>35418.304630699997</v>
      </c>
      <c r="J265" s="457">
        <v>71791.097040000008</v>
      </c>
      <c r="K265" s="479">
        <v>0.10860354999999999</v>
      </c>
      <c r="L265" s="479">
        <v>0.11425694650419546</v>
      </c>
      <c r="M265" s="697">
        <v>9.0325489999999994E-2</v>
      </c>
    </row>
    <row r="266" spans="2:13" hidden="1">
      <c r="B266" s="709"/>
      <c r="C266" s="492">
        <v>4456782</v>
      </c>
      <c r="D266" s="492">
        <v>0</v>
      </c>
      <c r="E266" s="492">
        <v>0</v>
      </c>
      <c r="F266" s="492">
        <v>0</v>
      </c>
      <c r="G266" s="492">
        <v>869000</v>
      </c>
      <c r="H266" s="492">
        <v>3587782</v>
      </c>
      <c r="I266" s="492">
        <v>37955.903430699997</v>
      </c>
      <c r="J266" s="492">
        <v>84814.871440000003</v>
      </c>
      <c r="K266" s="493">
        <v>0.12830554999999999</v>
      </c>
      <c r="L266" s="493">
        <v>0.1349845402624355</v>
      </c>
      <c r="M266" s="626"/>
    </row>
    <row r="267" spans="2:13" hidden="1">
      <c r="B267" s="710" t="s">
        <v>809</v>
      </c>
      <c r="C267" s="494"/>
      <c r="D267" s="494"/>
      <c r="E267" s="494"/>
      <c r="F267" s="494"/>
      <c r="G267" s="494"/>
      <c r="H267" s="494"/>
      <c r="I267" s="494"/>
      <c r="J267" s="494"/>
      <c r="K267" s="495"/>
      <c r="L267" s="495"/>
      <c r="M267" s="626"/>
    </row>
    <row r="268" spans="2:13" hidden="1">
      <c r="B268" s="708" t="s">
        <v>810</v>
      </c>
      <c r="C268" s="457">
        <v>6814797</v>
      </c>
      <c r="D268" s="457">
        <v>0</v>
      </c>
      <c r="E268" s="457">
        <v>0</v>
      </c>
      <c r="F268" s="457">
        <v>0</v>
      </c>
      <c r="G268" s="457">
        <v>525000</v>
      </c>
      <c r="H268" s="457">
        <v>6289797</v>
      </c>
      <c r="I268" s="457">
        <v>94063.465786300003</v>
      </c>
      <c r="J268" s="457">
        <v>537022.86786</v>
      </c>
      <c r="K268" s="479">
        <v>0.81239309000000004</v>
      </c>
      <c r="L268" s="479">
        <v>0.85468248312771067</v>
      </c>
      <c r="M268" s="697">
        <v>0.54355728000000003</v>
      </c>
    </row>
    <row r="269" spans="2:13" hidden="1">
      <c r="B269" s="708" t="s">
        <v>976</v>
      </c>
      <c r="C269" s="457">
        <v>5423775</v>
      </c>
      <c r="D269" s="457">
        <v>0</v>
      </c>
      <c r="E269" s="457">
        <v>0</v>
      </c>
      <c r="F269" s="457">
        <v>0</v>
      </c>
      <c r="G269" s="457">
        <v>350000</v>
      </c>
      <c r="H269" s="457">
        <v>5073775</v>
      </c>
      <c r="I269" s="457">
        <v>8118.039624</v>
      </c>
      <c r="J269" s="457">
        <v>36074.540249999998</v>
      </c>
      <c r="K269" s="479">
        <v>5.4572549999999997E-2</v>
      </c>
      <c r="L269" s="479">
        <v>5.7413342119722197E-2</v>
      </c>
      <c r="M269" s="697">
        <v>1.8373130000000001E-2</v>
      </c>
    </row>
    <row r="270" spans="2:13" hidden="1">
      <c r="B270" s="708" t="s">
        <v>811</v>
      </c>
      <c r="C270" s="457">
        <v>410390</v>
      </c>
      <c r="D270" s="457">
        <v>0</v>
      </c>
      <c r="E270" s="457">
        <v>0</v>
      </c>
      <c r="F270" s="457">
        <v>0</v>
      </c>
      <c r="G270" s="457">
        <v>0</v>
      </c>
      <c r="H270" s="457">
        <v>410390</v>
      </c>
      <c r="I270" s="457">
        <v>6471.85</v>
      </c>
      <c r="J270" s="457">
        <v>18385.472000000002</v>
      </c>
      <c r="K270" s="479">
        <v>2.7813020000000001E-2</v>
      </c>
      <c r="L270" s="479">
        <v>2.9260841209710862E-2</v>
      </c>
      <c r="M270" s="697">
        <v>0.24217715000000001</v>
      </c>
    </row>
    <row r="271" spans="2:13" hidden="1">
      <c r="B271" s="708" t="s">
        <v>979</v>
      </c>
      <c r="C271" s="457">
        <v>1015332</v>
      </c>
      <c r="D271" s="457">
        <v>0</v>
      </c>
      <c r="E271" s="457">
        <v>0</v>
      </c>
      <c r="F271" s="457">
        <v>0</v>
      </c>
      <c r="G271" s="457">
        <v>87500</v>
      </c>
      <c r="H271" s="457">
        <v>927832</v>
      </c>
      <c r="I271" s="457">
        <v>29282.377921300002</v>
      </c>
      <c r="J271" s="457">
        <v>72166.772959999988</v>
      </c>
      <c r="K271" s="479">
        <v>0.10917186</v>
      </c>
      <c r="L271" s="479">
        <v>0.11485484213839138</v>
      </c>
      <c r="M271" s="697">
        <v>0.10540512</v>
      </c>
    </row>
    <row r="272" spans="2:13" hidden="1">
      <c r="B272" s="708" t="s">
        <v>1823</v>
      </c>
      <c r="C272" s="457">
        <v>1325555</v>
      </c>
      <c r="D272" s="457">
        <v>0</v>
      </c>
      <c r="E272" s="457">
        <v>0</v>
      </c>
      <c r="F272" s="457">
        <v>0</v>
      </c>
      <c r="G272" s="457">
        <v>301500</v>
      </c>
      <c r="H272" s="457">
        <v>1024055</v>
      </c>
      <c r="I272" s="457">
        <v>17562.543581000002</v>
      </c>
      <c r="J272" s="457">
        <v>30588.522850000001</v>
      </c>
      <c r="K272" s="479">
        <v>4.6273460000000002E-2</v>
      </c>
      <c r="L272" s="479">
        <v>4.8682237255234038E-2</v>
      </c>
      <c r="M272" s="697">
        <v>0.26960260000000003</v>
      </c>
    </row>
    <row r="273" spans="2:13" hidden="1">
      <c r="B273" s="708" t="s">
        <v>812</v>
      </c>
      <c r="C273" s="457">
        <v>866000</v>
      </c>
      <c r="D273" s="457">
        <v>0</v>
      </c>
      <c r="E273" s="457">
        <v>0</v>
      </c>
      <c r="F273" s="457">
        <v>0</v>
      </c>
      <c r="G273" s="457">
        <v>0</v>
      </c>
      <c r="H273" s="457">
        <v>866000</v>
      </c>
      <c r="I273" s="457">
        <v>8660</v>
      </c>
      <c r="J273" s="457">
        <v>44590.34</v>
      </c>
      <c r="K273" s="479">
        <v>6.7455009999999996E-2</v>
      </c>
      <c r="L273" s="479">
        <v>7.0966405334985064E-2</v>
      </c>
      <c r="M273" s="697">
        <v>0.23574447000000001</v>
      </c>
    </row>
    <row r="274" spans="2:13" hidden="1">
      <c r="B274" s="708" t="s">
        <v>813</v>
      </c>
      <c r="C274" s="457">
        <v>256117</v>
      </c>
      <c r="D274" s="457">
        <v>0</v>
      </c>
      <c r="E274" s="457">
        <v>0</v>
      </c>
      <c r="F274" s="457">
        <v>0</v>
      </c>
      <c r="G274" s="457">
        <v>0</v>
      </c>
      <c r="H274" s="457">
        <v>256117</v>
      </c>
      <c r="I274" s="457">
        <v>4225.9305000000004</v>
      </c>
      <c r="J274" s="457">
        <v>9786.2305699999997</v>
      </c>
      <c r="K274" s="479">
        <v>1.4804329999999999E-2</v>
      </c>
      <c r="L274" s="479">
        <v>1.5574978915438678E-2</v>
      </c>
      <c r="M274" s="697">
        <v>1.34148858</v>
      </c>
    </row>
    <row r="275" spans="2:13" hidden="1">
      <c r="B275" s="709"/>
      <c r="C275" s="492">
        <v>16111966</v>
      </c>
      <c r="D275" s="492">
        <v>0</v>
      </c>
      <c r="E275" s="492">
        <v>0</v>
      </c>
      <c r="F275" s="492">
        <v>0</v>
      </c>
      <c r="G275" s="492">
        <v>1264000</v>
      </c>
      <c r="H275" s="492">
        <v>14847966</v>
      </c>
      <c r="I275" s="492">
        <v>168384.20741259999</v>
      </c>
      <c r="J275" s="492">
        <v>748614.74648999982</v>
      </c>
      <c r="K275" s="493">
        <v>1.1324833200000002</v>
      </c>
      <c r="L275" s="493">
        <v>1.1914351301011927</v>
      </c>
      <c r="M275" s="626"/>
    </row>
    <row r="276" spans="2:13" hidden="1">
      <c r="B276" s="710" t="s">
        <v>981</v>
      </c>
      <c r="C276" s="494"/>
      <c r="D276" s="494"/>
      <c r="E276" s="494"/>
      <c r="F276" s="494"/>
      <c r="G276" s="494"/>
      <c r="H276" s="494"/>
      <c r="I276" s="494"/>
      <c r="J276" s="494"/>
      <c r="K276" s="495"/>
      <c r="L276" s="495"/>
      <c r="M276" s="626"/>
    </row>
    <row r="277" spans="2:13" hidden="1">
      <c r="B277" s="708" t="s">
        <v>814</v>
      </c>
      <c r="C277" s="457">
        <v>19513012</v>
      </c>
      <c r="D277" s="457">
        <v>0</v>
      </c>
      <c r="E277" s="457">
        <v>0</v>
      </c>
      <c r="F277" s="457">
        <v>0</v>
      </c>
      <c r="G277" s="457">
        <v>0</v>
      </c>
      <c r="H277" s="457">
        <v>19513012</v>
      </c>
      <c r="I277" s="457">
        <v>109282.04531839999</v>
      </c>
      <c r="J277" s="457">
        <v>450945.70731999999</v>
      </c>
      <c r="K277" s="479">
        <v>0.68217797999999996</v>
      </c>
      <c r="L277" s="479">
        <v>0.71768898487301647</v>
      </c>
      <c r="M277" s="697">
        <v>3.0767110199999999</v>
      </c>
    </row>
    <row r="278" spans="2:13" hidden="1">
      <c r="B278" s="708" t="s">
        <v>815</v>
      </c>
      <c r="C278" s="457">
        <v>13218323</v>
      </c>
      <c r="D278" s="457">
        <v>0</v>
      </c>
      <c r="E278" s="457">
        <v>0</v>
      </c>
      <c r="F278" s="457">
        <v>0</v>
      </c>
      <c r="G278" s="457">
        <v>2488000</v>
      </c>
      <c r="H278" s="457">
        <v>10730323</v>
      </c>
      <c r="I278" s="457">
        <v>85913.407613100004</v>
      </c>
      <c r="J278" s="457">
        <v>397880.37683999998</v>
      </c>
      <c r="K278" s="479">
        <v>0.60190224000000003</v>
      </c>
      <c r="L278" s="479">
        <v>0.63323446508064396</v>
      </c>
      <c r="M278" s="697">
        <v>1.2180864199999999</v>
      </c>
    </row>
    <row r="279" spans="2:13" hidden="1">
      <c r="B279" s="709"/>
      <c r="C279" s="492">
        <v>32731335</v>
      </c>
      <c r="D279" s="492">
        <v>0</v>
      </c>
      <c r="E279" s="492">
        <v>0</v>
      </c>
      <c r="F279" s="492">
        <v>0</v>
      </c>
      <c r="G279" s="492">
        <v>2488000</v>
      </c>
      <c r="H279" s="492">
        <v>30243335</v>
      </c>
      <c r="I279" s="492">
        <v>195195.45293149998</v>
      </c>
      <c r="J279" s="492">
        <v>848826.08415999997</v>
      </c>
      <c r="K279" s="493">
        <v>1.2840802199999999</v>
      </c>
      <c r="L279" s="493">
        <v>1.3509234499536604</v>
      </c>
      <c r="M279" s="626"/>
    </row>
    <row r="280" spans="2:13" hidden="1">
      <c r="B280" s="710" t="s">
        <v>816</v>
      </c>
      <c r="C280" s="494"/>
      <c r="D280" s="494"/>
      <c r="E280" s="494"/>
      <c r="F280" s="494"/>
      <c r="G280" s="494"/>
      <c r="H280" s="494"/>
      <c r="I280" s="494"/>
      <c r="J280" s="494"/>
      <c r="K280" s="495"/>
      <c r="L280" s="495"/>
      <c r="M280" s="626"/>
    </row>
    <row r="281" spans="2:13" hidden="1">
      <c r="B281" s="708" t="s">
        <v>817</v>
      </c>
      <c r="C281" s="457">
        <v>1257314</v>
      </c>
      <c r="D281" s="457">
        <v>1156190</v>
      </c>
      <c r="E281" s="457">
        <v>0</v>
      </c>
      <c r="F281" s="457">
        <v>0</v>
      </c>
      <c r="G281" s="457">
        <v>549400</v>
      </c>
      <c r="H281" s="457">
        <v>1864104</v>
      </c>
      <c r="I281" s="457">
        <v>118189.47805580001</v>
      </c>
      <c r="J281" s="457">
        <v>176362.87943999999</v>
      </c>
      <c r="K281" s="479">
        <v>0.2667968</v>
      </c>
      <c r="L281" s="479">
        <v>0.28068500012298947</v>
      </c>
      <c r="M281" s="697">
        <v>0.16279335</v>
      </c>
    </row>
    <row r="282" spans="2:13" hidden="1">
      <c r="B282" s="708" t="s">
        <v>818</v>
      </c>
      <c r="C282" s="457">
        <v>44299356</v>
      </c>
      <c r="D282" s="457">
        <v>0</v>
      </c>
      <c r="E282" s="457">
        <v>0</v>
      </c>
      <c r="F282" s="457">
        <v>0</v>
      </c>
      <c r="G282" s="457">
        <v>14702500</v>
      </c>
      <c r="H282" s="457">
        <v>29596856</v>
      </c>
      <c r="I282" s="457">
        <v>265325.39783889998</v>
      </c>
      <c r="J282" s="457">
        <v>514689.32583999995</v>
      </c>
      <c r="K282" s="479">
        <v>0.77860753000000005</v>
      </c>
      <c r="L282" s="479">
        <v>0.8191382106337749</v>
      </c>
      <c r="M282" s="697">
        <v>2.3484720299999999</v>
      </c>
    </row>
    <row r="283" spans="2:13" hidden="1">
      <c r="B283" s="708" t="s">
        <v>990</v>
      </c>
      <c r="C283" s="457">
        <v>87810329</v>
      </c>
      <c r="D283" s="457">
        <v>0</v>
      </c>
      <c r="E283" s="457">
        <v>0</v>
      </c>
      <c r="F283" s="457">
        <v>0</v>
      </c>
      <c r="G283" s="457">
        <v>3731500</v>
      </c>
      <c r="H283" s="457">
        <v>84078829</v>
      </c>
      <c r="I283" s="457">
        <v>900311.48014510004</v>
      </c>
      <c r="J283" s="457">
        <v>3622115.9533200003</v>
      </c>
      <c r="K283" s="479">
        <v>5.4794351199999998</v>
      </c>
      <c r="L283" s="479">
        <v>5.7646689599949896</v>
      </c>
      <c r="M283" s="697">
        <v>7.5649547899999998</v>
      </c>
    </row>
    <row r="284" spans="2:13" hidden="1">
      <c r="B284" s="708" t="s">
        <v>989</v>
      </c>
      <c r="C284" s="457">
        <v>2202409</v>
      </c>
      <c r="D284" s="457">
        <v>0</v>
      </c>
      <c r="E284" s="457">
        <v>0</v>
      </c>
      <c r="F284" s="457">
        <v>0</v>
      </c>
      <c r="G284" s="457">
        <v>764000</v>
      </c>
      <c r="H284" s="457">
        <v>1438409</v>
      </c>
      <c r="I284" s="457">
        <v>16356.9113554</v>
      </c>
      <c r="J284" s="457">
        <v>36866.42267</v>
      </c>
      <c r="K284" s="479">
        <v>5.5770489999999999E-2</v>
      </c>
      <c r="L284" s="479">
        <v>5.8673638605359422E-2</v>
      </c>
      <c r="M284" s="697">
        <v>0.10661545</v>
      </c>
    </row>
    <row r="285" spans="2:13" hidden="1">
      <c r="B285" s="708" t="s">
        <v>1344</v>
      </c>
      <c r="C285" s="457">
        <v>972689</v>
      </c>
      <c r="D285" s="457">
        <v>0</v>
      </c>
      <c r="E285" s="457">
        <v>0</v>
      </c>
      <c r="F285" s="457">
        <v>40127</v>
      </c>
      <c r="G285" s="457">
        <v>550000</v>
      </c>
      <c r="H285" s="457">
        <v>462816</v>
      </c>
      <c r="I285" s="457">
        <v>2861.5091364999998</v>
      </c>
      <c r="J285" s="457">
        <v>4174.6003199999996</v>
      </c>
      <c r="K285" s="479">
        <v>6.3152199999999999E-3</v>
      </c>
      <c r="L285" s="479">
        <v>6.643958723362018E-3</v>
      </c>
      <c r="M285" s="697">
        <v>8.7659860000000006E-2</v>
      </c>
    </row>
    <row r="286" spans="2:13" hidden="1">
      <c r="B286" s="708" t="s">
        <v>2056</v>
      </c>
      <c r="C286" s="457">
        <v>0</v>
      </c>
      <c r="D286" s="457">
        <v>0</v>
      </c>
      <c r="E286" s="457">
        <v>0</v>
      </c>
      <c r="F286" s="457">
        <v>367221</v>
      </c>
      <c r="G286" s="457">
        <v>367221</v>
      </c>
      <c r="H286" s="457">
        <v>0</v>
      </c>
      <c r="I286" s="457">
        <v>0</v>
      </c>
      <c r="J286" s="457">
        <v>0</v>
      </c>
      <c r="K286" s="479">
        <v>0</v>
      </c>
      <c r="L286" s="479">
        <v>0</v>
      </c>
      <c r="M286" s="697">
        <v>0</v>
      </c>
    </row>
    <row r="287" spans="2:13" hidden="1">
      <c r="B287" s="708" t="s">
        <v>819</v>
      </c>
      <c r="C287" s="457">
        <v>11431829</v>
      </c>
      <c r="D287" s="457">
        <v>0</v>
      </c>
      <c r="E287" s="457">
        <v>823024</v>
      </c>
      <c r="F287" s="457">
        <v>0</v>
      </c>
      <c r="G287" s="457">
        <v>5945000</v>
      </c>
      <c r="H287" s="457">
        <v>6309853</v>
      </c>
      <c r="I287" s="457">
        <v>32349.856838</v>
      </c>
      <c r="J287" s="457">
        <v>90735.686140000005</v>
      </c>
      <c r="K287" s="479">
        <v>0.13726239000000001</v>
      </c>
      <c r="L287" s="479">
        <v>0.14440763360313527</v>
      </c>
      <c r="M287" s="697">
        <v>0.60481518999999995</v>
      </c>
    </row>
    <row r="288" spans="2:13" hidden="1">
      <c r="B288" s="708" t="s">
        <v>820</v>
      </c>
      <c r="C288" s="457">
        <v>576847</v>
      </c>
      <c r="D288" s="457">
        <v>0</v>
      </c>
      <c r="E288" s="457">
        <v>0</v>
      </c>
      <c r="F288" s="457">
        <v>0</v>
      </c>
      <c r="G288" s="457">
        <v>25000</v>
      </c>
      <c r="H288" s="457">
        <v>551847</v>
      </c>
      <c r="I288" s="457">
        <v>34609.249032700005</v>
      </c>
      <c r="J288" s="457">
        <v>98157.025890000004</v>
      </c>
      <c r="K288" s="479">
        <v>0.14848918999999999</v>
      </c>
      <c r="L288" s="479">
        <v>0.15621884214801599</v>
      </c>
      <c r="M288" s="697">
        <v>3.7621170000000002E-2</v>
      </c>
    </row>
    <row r="289" spans="2:13" hidden="1">
      <c r="B289" s="708" t="s">
        <v>821</v>
      </c>
      <c r="C289" s="457">
        <v>61304107</v>
      </c>
      <c r="D289" s="457">
        <v>0</v>
      </c>
      <c r="E289" s="457">
        <v>0</v>
      </c>
      <c r="F289" s="457">
        <v>0</v>
      </c>
      <c r="G289" s="457">
        <v>3545500</v>
      </c>
      <c r="H289" s="457">
        <v>57758607</v>
      </c>
      <c r="I289" s="457">
        <v>873966.04139659996</v>
      </c>
      <c r="J289" s="457">
        <v>1677309.94728</v>
      </c>
      <c r="K289" s="479">
        <v>2.5373872999999998</v>
      </c>
      <c r="L289" s="479">
        <v>2.6694718540175946</v>
      </c>
      <c r="M289" s="697">
        <v>5.5122042499999999</v>
      </c>
    </row>
    <row r="290" spans="2:13" hidden="1">
      <c r="B290" s="708" t="s">
        <v>823</v>
      </c>
      <c r="C290" s="457">
        <v>27423161</v>
      </c>
      <c r="D290" s="457">
        <v>0</v>
      </c>
      <c r="E290" s="457">
        <v>0</v>
      </c>
      <c r="F290" s="457">
        <v>0</v>
      </c>
      <c r="G290" s="457">
        <v>13058500</v>
      </c>
      <c r="H290" s="457">
        <v>14364661</v>
      </c>
      <c r="I290" s="457">
        <v>27640.582684500001</v>
      </c>
      <c r="J290" s="457">
        <v>92221.123619999998</v>
      </c>
      <c r="K290" s="479">
        <v>0.13950952</v>
      </c>
      <c r="L290" s="479">
        <v>0.146771736642167</v>
      </c>
      <c r="M290" s="697">
        <v>1.3394069200000001</v>
      </c>
    </row>
    <row r="291" spans="2:13" hidden="1">
      <c r="B291" s="708" t="s">
        <v>824</v>
      </c>
      <c r="C291" s="457">
        <v>113842</v>
      </c>
      <c r="D291" s="457">
        <v>0</v>
      </c>
      <c r="E291" s="457">
        <v>0</v>
      </c>
      <c r="F291" s="457">
        <v>0</v>
      </c>
      <c r="G291" s="457">
        <v>0</v>
      </c>
      <c r="H291" s="457">
        <v>113842</v>
      </c>
      <c r="I291" s="457">
        <v>13407.560420199999</v>
      </c>
      <c r="J291" s="457">
        <v>28065.468260000001</v>
      </c>
      <c r="K291" s="479">
        <v>4.2456649999999999E-2</v>
      </c>
      <c r="L291" s="479">
        <v>4.4666746126073902E-2</v>
      </c>
      <c r="M291" s="697">
        <v>1.022811E-2</v>
      </c>
    </row>
    <row r="292" spans="2:13" hidden="1">
      <c r="B292" s="708" t="s">
        <v>826</v>
      </c>
      <c r="C292" s="457">
        <v>3015078</v>
      </c>
      <c r="D292" s="457">
        <v>200000</v>
      </c>
      <c r="E292" s="457">
        <v>0</v>
      </c>
      <c r="F292" s="457">
        <v>0</v>
      </c>
      <c r="G292" s="457">
        <v>1553000</v>
      </c>
      <c r="H292" s="457">
        <v>1662078</v>
      </c>
      <c r="I292" s="457">
        <v>49415.811956400001</v>
      </c>
      <c r="J292" s="457">
        <v>84067.905239999993</v>
      </c>
      <c r="K292" s="479">
        <v>0.12717555999999999</v>
      </c>
      <c r="L292" s="479">
        <v>0.13379572882657889</v>
      </c>
      <c r="M292" s="697">
        <v>7.8123059999999994E-2</v>
      </c>
    </row>
    <row r="293" spans="2:13" hidden="1">
      <c r="B293" s="708" t="s">
        <v>827</v>
      </c>
      <c r="C293" s="457">
        <v>8891532</v>
      </c>
      <c r="D293" s="457">
        <v>0</v>
      </c>
      <c r="E293" s="457">
        <v>0</v>
      </c>
      <c r="F293" s="457">
        <v>0</v>
      </c>
      <c r="G293" s="457">
        <v>4740000</v>
      </c>
      <c r="H293" s="457">
        <v>4151532</v>
      </c>
      <c r="I293" s="457">
        <v>6272.2246114</v>
      </c>
      <c r="J293" s="457">
        <v>8178.5180399999999</v>
      </c>
      <c r="K293" s="479">
        <v>1.237223E-2</v>
      </c>
      <c r="L293" s="479">
        <v>1.3016272723332624E-2</v>
      </c>
      <c r="M293" s="697">
        <v>4.0294980000000001E-2</v>
      </c>
    </row>
    <row r="294" spans="2:13" hidden="1">
      <c r="B294" s="708" t="s">
        <v>828</v>
      </c>
      <c r="C294" s="457">
        <v>4165804</v>
      </c>
      <c r="D294" s="457">
        <v>0</v>
      </c>
      <c r="E294" s="457">
        <v>0</v>
      </c>
      <c r="F294" s="457">
        <v>0</v>
      </c>
      <c r="G294" s="457">
        <v>342000</v>
      </c>
      <c r="H294" s="457">
        <v>3823804</v>
      </c>
      <c r="I294" s="457">
        <v>9833.6258987000001</v>
      </c>
      <c r="J294" s="457">
        <v>22369.253399999998</v>
      </c>
      <c r="K294" s="479">
        <v>3.3839580000000001E-2</v>
      </c>
      <c r="L294" s="479">
        <v>3.5601107859356815E-2</v>
      </c>
      <c r="M294" s="697">
        <v>0.37925586</v>
      </c>
    </row>
    <row r="295" spans="2:13" hidden="1">
      <c r="B295" s="708" t="s">
        <v>2057</v>
      </c>
      <c r="C295" s="457">
        <v>16817699</v>
      </c>
      <c r="D295" s="457">
        <v>0</v>
      </c>
      <c r="E295" s="457">
        <v>0</v>
      </c>
      <c r="F295" s="457">
        <v>0</v>
      </c>
      <c r="G295" s="457">
        <v>4124695</v>
      </c>
      <c r="H295" s="457">
        <v>12693004</v>
      </c>
      <c r="I295" s="457">
        <v>21958.896781700001</v>
      </c>
      <c r="J295" s="457">
        <v>21958.896920000003</v>
      </c>
      <c r="K295" s="479">
        <v>3.32188E-2</v>
      </c>
      <c r="L295" s="479">
        <v>3.4948017430095291E-2</v>
      </c>
      <c r="M295" s="697">
        <v>0.47510785</v>
      </c>
    </row>
    <row r="296" spans="2:13" hidden="1">
      <c r="B296" s="708" t="s">
        <v>829</v>
      </c>
      <c r="C296" s="457">
        <v>120343049</v>
      </c>
      <c r="D296" s="457">
        <v>0</v>
      </c>
      <c r="E296" s="457">
        <v>0</v>
      </c>
      <c r="F296" s="457">
        <v>0</v>
      </c>
      <c r="G296" s="457">
        <v>3070000</v>
      </c>
      <c r="H296" s="457">
        <v>117273049</v>
      </c>
      <c r="I296" s="457">
        <v>374590.72203920002</v>
      </c>
      <c r="J296" s="457">
        <v>1319321.80125</v>
      </c>
      <c r="K296" s="479">
        <v>1.9958329100000001</v>
      </c>
      <c r="L296" s="479">
        <v>2.0997266608595071</v>
      </c>
      <c r="M296" s="697">
        <v>10.637363410000001</v>
      </c>
    </row>
    <row r="297" spans="2:13" hidden="1">
      <c r="B297" s="708" t="s">
        <v>830</v>
      </c>
      <c r="C297" s="457">
        <v>8227978</v>
      </c>
      <c r="D297" s="457">
        <v>0</v>
      </c>
      <c r="E297" s="457">
        <v>0</v>
      </c>
      <c r="F297" s="457">
        <v>0</v>
      </c>
      <c r="G297" s="457">
        <v>4837500</v>
      </c>
      <c r="H297" s="457">
        <v>3390478</v>
      </c>
      <c r="I297" s="457">
        <v>7086.0990204</v>
      </c>
      <c r="J297" s="457">
        <v>12612.578160000001</v>
      </c>
      <c r="K297" s="479">
        <v>1.9079949999999998E-2</v>
      </c>
      <c r="L297" s="479">
        <v>2.0073166834380277E-2</v>
      </c>
      <c r="M297" s="697">
        <v>0.31452153999999999</v>
      </c>
    </row>
    <row r="298" spans="2:13" hidden="1">
      <c r="B298" s="708" t="s">
        <v>831</v>
      </c>
      <c r="C298" s="457">
        <v>399199</v>
      </c>
      <c r="D298" s="457">
        <v>340200</v>
      </c>
      <c r="E298" s="457">
        <v>0</v>
      </c>
      <c r="F298" s="457">
        <v>0</v>
      </c>
      <c r="G298" s="457">
        <v>0</v>
      </c>
      <c r="H298" s="457">
        <v>739399</v>
      </c>
      <c r="I298" s="457">
        <v>77665.758246800004</v>
      </c>
      <c r="J298" s="457">
        <v>113815.68806999999</v>
      </c>
      <c r="K298" s="479">
        <v>0.17217716999999999</v>
      </c>
      <c r="L298" s="479">
        <v>0.18113991176240959</v>
      </c>
      <c r="M298" s="697">
        <v>6.0399550000000003E-2</v>
      </c>
    </row>
    <row r="299" spans="2:13" hidden="1">
      <c r="B299" s="709"/>
      <c r="C299" s="492">
        <v>399252222</v>
      </c>
      <c r="D299" s="492">
        <v>1696390</v>
      </c>
      <c r="E299" s="492">
        <v>823024</v>
      </c>
      <c r="F299" s="492">
        <v>407348</v>
      </c>
      <c r="G299" s="492">
        <v>61905816</v>
      </c>
      <c r="H299" s="492">
        <v>340273168</v>
      </c>
      <c r="I299" s="492">
        <v>2831841.2054583007</v>
      </c>
      <c r="J299" s="492">
        <v>7923023.0738600027</v>
      </c>
      <c r="K299" s="493">
        <v>11.985726410000002</v>
      </c>
      <c r="L299" s="493">
        <v>12.609647446913122</v>
      </c>
      <c r="M299" s="626"/>
    </row>
    <row r="300" spans="2:13" hidden="1">
      <c r="B300" s="710"/>
      <c r="C300" s="494"/>
      <c r="D300" s="494"/>
      <c r="E300" s="494"/>
      <c r="F300" s="494"/>
      <c r="G300" s="494"/>
      <c r="H300" s="494"/>
      <c r="I300" s="494"/>
      <c r="J300" s="494"/>
      <c r="K300" s="495"/>
      <c r="L300" s="495"/>
      <c r="M300" s="626"/>
    </row>
    <row r="301" spans="2:13" hidden="1">
      <c r="B301" s="708"/>
      <c r="M301" s="697"/>
    </row>
    <row r="302" spans="2:13" hidden="1">
      <c r="B302" s="709"/>
      <c r="C302" s="492"/>
      <c r="D302" s="492"/>
      <c r="E302" s="492"/>
      <c r="F302" s="492"/>
      <c r="G302" s="492"/>
      <c r="H302" s="492"/>
      <c r="I302" s="492"/>
      <c r="J302" s="492"/>
      <c r="K302" s="493"/>
      <c r="L302" s="493"/>
      <c r="M302" s="626"/>
    </row>
    <row r="303" spans="2:13" hidden="1">
      <c r="B303" s="715" t="s">
        <v>1354</v>
      </c>
      <c r="C303" s="494"/>
      <c r="D303" s="494"/>
      <c r="E303" s="494"/>
      <c r="F303" s="494"/>
      <c r="G303" s="494"/>
      <c r="H303" s="494"/>
      <c r="I303" s="494"/>
      <c r="J303" s="494"/>
      <c r="K303" s="495"/>
      <c r="L303" s="495"/>
      <c r="M303" s="626"/>
    </row>
    <row r="304" spans="2:13" hidden="1">
      <c r="B304" s="708" t="s">
        <v>833</v>
      </c>
      <c r="C304" s="457">
        <v>525716</v>
      </c>
      <c r="D304" s="457">
        <v>0</v>
      </c>
      <c r="E304" s="457">
        <v>0</v>
      </c>
      <c r="F304" s="457">
        <v>0</v>
      </c>
      <c r="G304" s="457">
        <v>0</v>
      </c>
      <c r="H304" s="457">
        <v>525716</v>
      </c>
      <c r="I304" s="457">
        <v>683.43088</v>
      </c>
      <c r="J304" s="457">
        <v>1645.49108</v>
      </c>
      <c r="K304" s="479">
        <v>2.4892500000000001E-3</v>
      </c>
      <c r="L304" s="479">
        <v>2.6188314993422866E-3</v>
      </c>
      <c r="M304" s="697">
        <v>0.18851204999999999</v>
      </c>
    </row>
    <row r="305" spans="2:13" hidden="1">
      <c r="B305" s="709"/>
      <c r="C305" s="492">
        <v>525716</v>
      </c>
      <c r="D305" s="492">
        <v>0</v>
      </c>
      <c r="E305" s="492">
        <v>0</v>
      </c>
      <c r="F305" s="492">
        <v>0</v>
      </c>
      <c r="G305" s="492">
        <v>0</v>
      </c>
      <c r="H305" s="492">
        <v>525716</v>
      </c>
      <c r="I305" s="492">
        <v>683.43088</v>
      </c>
      <c r="J305" s="492">
        <v>1645.49108</v>
      </c>
      <c r="K305" s="493">
        <v>2.4892500000000001E-3</v>
      </c>
      <c r="L305" s="493">
        <v>2.6188314993422866E-3</v>
      </c>
      <c r="M305" s="626"/>
    </row>
    <row r="306" spans="2:13" hidden="1">
      <c r="B306" s="710" t="s">
        <v>834</v>
      </c>
      <c r="C306" s="494"/>
      <c r="D306" s="494"/>
      <c r="E306" s="494"/>
      <c r="F306" s="494"/>
      <c r="G306" s="494"/>
      <c r="H306" s="494"/>
      <c r="I306" s="494"/>
      <c r="J306" s="494"/>
      <c r="K306" s="495"/>
      <c r="L306" s="495"/>
      <c r="M306" s="626"/>
    </row>
    <row r="307" spans="2:13" hidden="1">
      <c r="B307" s="708" t="s">
        <v>836</v>
      </c>
      <c r="C307" s="457">
        <v>98518</v>
      </c>
      <c r="D307" s="457">
        <v>0</v>
      </c>
      <c r="E307" s="457">
        <v>0</v>
      </c>
      <c r="F307" s="457">
        <v>0</v>
      </c>
      <c r="G307" s="457">
        <v>0</v>
      </c>
      <c r="H307" s="457">
        <v>98518</v>
      </c>
      <c r="I307" s="457">
        <v>0</v>
      </c>
      <c r="J307" s="457">
        <v>0</v>
      </c>
      <c r="K307" s="479">
        <v>0</v>
      </c>
      <c r="L307" s="479">
        <v>0</v>
      </c>
      <c r="M307" s="697">
        <v>0.60317266000000003</v>
      </c>
    </row>
    <row r="308" spans="2:13" hidden="1">
      <c r="B308" s="708" t="s">
        <v>1361</v>
      </c>
      <c r="C308" s="457">
        <v>663832</v>
      </c>
      <c r="D308" s="457">
        <v>0</v>
      </c>
      <c r="E308" s="457">
        <v>0</v>
      </c>
      <c r="F308" s="457">
        <v>0</v>
      </c>
      <c r="G308" s="457">
        <v>0</v>
      </c>
      <c r="H308" s="457">
        <v>663832</v>
      </c>
      <c r="I308" s="457">
        <v>431.49108000000001</v>
      </c>
      <c r="J308" s="457">
        <v>1427.2388000000001</v>
      </c>
      <c r="K308" s="479">
        <v>2.1590899999999998E-3</v>
      </c>
      <c r="L308" s="479">
        <v>2.2714786922597516E-3</v>
      </c>
      <c r="M308" s="697">
        <v>4.4332901500000004</v>
      </c>
    </row>
    <row r="309" spans="2:13" hidden="1">
      <c r="B309" s="708" t="s">
        <v>1363</v>
      </c>
      <c r="C309" s="457">
        <v>3988559</v>
      </c>
      <c r="D309" s="457">
        <v>0</v>
      </c>
      <c r="E309" s="457">
        <v>0</v>
      </c>
      <c r="F309" s="457">
        <v>0</v>
      </c>
      <c r="G309" s="457">
        <v>0</v>
      </c>
      <c r="H309" s="457">
        <v>3988559</v>
      </c>
      <c r="I309" s="457">
        <v>7224.9314175000009</v>
      </c>
      <c r="J309" s="457">
        <v>6740.66471</v>
      </c>
      <c r="K309" s="479">
        <v>1.0197090000000001E-2</v>
      </c>
      <c r="L309" s="479">
        <v>1.0727900797282317E-2</v>
      </c>
      <c r="M309" s="697">
        <v>1.25976998</v>
      </c>
    </row>
    <row r="310" spans="2:13" hidden="1">
      <c r="B310" s="708" t="s">
        <v>1364</v>
      </c>
      <c r="C310" s="457">
        <v>2368064</v>
      </c>
      <c r="D310" s="457">
        <v>0</v>
      </c>
      <c r="E310" s="457">
        <v>0</v>
      </c>
      <c r="F310" s="457">
        <v>0</v>
      </c>
      <c r="G310" s="457">
        <v>0</v>
      </c>
      <c r="H310" s="457">
        <v>2368064</v>
      </c>
      <c r="I310" s="457">
        <v>1799.7286219</v>
      </c>
      <c r="J310" s="457">
        <v>2486.4672</v>
      </c>
      <c r="K310" s="479">
        <v>3.7614599999999999E-3</v>
      </c>
      <c r="L310" s="479">
        <v>3.9572615765510058E-3</v>
      </c>
      <c r="M310" s="697">
        <v>3.7798670099999998</v>
      </c>
    </row>
    <row r="311" spans="2:13" hidden="1">
      <c r="B311" s="708" t="s">
        <v>1366</v>
      </c>
      <c r="C311" s="457">
        <v>6533579</v>
      </c>
      <c r="D311" s="457">
        <v>0</v>
      </c>
      <c r="E311" s="457">
        <v>0</v>
      </c>
      <c r="F311" s="457">
        <v>0</v>
      </c>
      <c r="G311" s="457">
        <v>100000</v>
      </c>
      <c r="H311" s="457">
        <v>6433579</v>
      </c>
      <c r="I311" s="457">
        <v>5790.2213095000006</v>
      </c>
      <c r="J311" s="457">
        <v>10229.390609999999</v>
      </c>
      <c r="K311" s="479">
        <v>1.5474730000000001E-2</v>
      </c>
      <c r="L311" s="479">
        <v>1.6280276857255405E-2</v>
      </c>
      <c r="M311" s="697">
        <v>3.0332390999999999</v>
      </c>
    </row>
    <row r="312" spans="2:13" ht="30" hidden="1">
      <c r="B312" s="708" t="s">
        <v>835</v>
      </c>
      <c r="C312" s="457">
        <v>8271554</v>
      </c>
      <c r="D312" s="457">
        <v>0</v>
      </c>
      <c r="E312" s="457">
        <v>0</v>
      </c>
      <c r="F312" s="457">
        <v>0</v>
      </c>
      <c r="G312" s="457">
        <v>0</v>
      </c>
      <c r="H312" s="457">
        <v>8271554</v>
      </c>
      <c r="I312" s="457">
        <v>1654.3112800000001</v>
      </c>
      <c r="J312" s="457">
        <v>11166.597900000001</v>
      </c>
      <c r="K312" s="479">
        <v>1.6892520000000001E-2</v>
      </c>
      <c r="L312" s="479">
        <v>1.7771860738989499E-2</v>
      </c>
      <c r="M312" s="697">
        <v>2.9036557099999998</v>
      </c>
    </row>
    <row r="313" spans="2:13" hidden="1">
      <c r="B313" s="708" t="s">
        <v>1373</v>
      </c>
      <c r="C313" s="457">
        <v>1775606</v>
      </c>
      <c r="D313" s="457">
        <v>0</v>
      </c>
      <c r="E313" s="457">
        <v>0</v>
      </c>
      <c r="F313" s="457">
        <v>0</v>
      </c>
      <c r="G313" s="457">
        <v>0</v>
      </c>
      <c r="H313" s="457">
        <v>1775606</v>
      </c>
      <c r="I313" s="457">
        <v>0</v>
      </c>
      <c r="J313" s="457">
        <v>0</v>
      </c>
      <c r="K313" s="479">
        <v>0</v>
      </c>
      <c r="L313" s="479">
        <v>0</v>
      </c>
      <c r="M313" s="697">
        <v>3.4939118499999999</v>
      </c>
    </row>
    <row r="314" spans="2:13" hidden="1">
      <c r="B314" s="708" t="s">
        <v>1375</v>
      </c>
      <c r="C314" s="457">
        <v>993701</v>
      </c>
      <c r="D314" s="457">
        <v>0</v>
      </c>
      <c r="E314" s="457">
        <v>0</v>
      </c>
      <c r="F314" s="457">
        <v>0</v>
      </c>
      <c r="G314" s="457">
        <v>0</v>
      </c>
      <c r="H314" s="457">
        <v>993701</v>
      </c>
      <c r="I314" s="457">
        <v>4004.6154799999999</v>
      </c>
      <c r="J314" s="457">
        <v>15481.861580000001</v>
      </c>
      <c r="K314" s="479">
        <v>2.342052E-2</v>
      </c>
      <c r="L314" s="479">
        <v>2.4639687973368501E-2</v>
      </c>
      <c r="M314" s="697">
        <v>0.13018736</v>
      </c>
    </row>
    <row r="315" spans="2:13" hidden="1">
      <c r="B315" s="708" t="s">
        <v>1432</v>
      </c>
      <c r="C315" s="457">
        <v>500000</v>
      </c>
      <c r="D315" s="457">
        <v>0</v>
      </c>
      <c r="E315" s="457">
        <v>0</v>
      </c>
      <c r="F315" s="457">
        <v>0</v>
      </c>
      <c r="G315" s="457">
        <v>0</v>
      </c>
      <c r="H315" s="457">
        <v>500000</v>
      </c>
      <c r="I315" s="457">
        <v>1900</v>
      </c>
      <c r="J315" s="457">
        <v>2280</v>
      </c>
      <c r="K315" s="479">
        <v>3.44912E-3</v>
      </c>
      <c r="L315" s="479">
        <v>3.6286649566647385E-3</v>
      </c>
      <c r="M315" s="697">
        <v>2.5</v>
      </c>
    </row>
    <row r="316" spans="2:13" hidden="1">
      <c r="B316" s="708" t="s">
        <v>1377</v>
      </c>
      <c r="C316" s="457">
        <v>1949080</v>
      </c>
      <c r="D316" s="457">
        <v>0</v>
      </c>
      <c r="E316" s="457">
        <v>0</v>
      </c>
      <c r="F316" s="457">
        <v>0</v>
      </c>
      <c r="G316" s="457">
        <v>615500</v>
      </c>
      <c r="H316" s="457">
        <v>1333580</v>
      </c>
      <c r="I316" s="457">
        <v>6974.6234000000004</v>
      </c>
      <c r="J316" s="457">
        <v>79708.0766</v>
      </c>
      <c r="K316" s="479">
        <v>0.12058014</v>
      </c>
      <c r="L316" s="479">
        <v>0.12685697557963538</v>
      </c>
      <c r="M316" s="697">
        <v>1.62526858</v>
      </c>
    </row>
    <row r="317" spans="2:13" hidden="1">
      <c r="B317" s="708" t="s">
        <v>1379</v>
      </c>
      <c r="C317" s="457">
        <v>326292</v>
      </c>
      <c r="D317" s="457">
        <v>0</v>
      </c>
      <c r="E317" s="457">
        <v>0</v>
      </c>
      <c r="F317" s="457">
        <v>0</v>
      </c>
      <c r="G317" s="457">
        <v>0</v>
      </c>
      <c r="H317" s="457">
        <v>326292</v>
      </c>
      <c r="I317" s="457">
        <v>0</v>
      </c>
      <c r="J317" s="457">
        <v>0</v>
      </c>
      <c r="K317" s="479">
        <v>0</v>
      </c>
      <c r="L317" s="479">
        <v>0</v>
      </c>
      <c r="M317" s="697">
        <v>3.2629199999999998</v>
      </c>
    </row>
    <row r="318" spans="2:13" hidden="1">
      <c r="B318" s="708" t="s">
        <v>1010</v>
      </c>
      <c r="C318" s="457">
        <v>826752</v>
      </c>
      <c r="D318" s="457">
        <v>0</v>
      </c>
      <c r="E318" s="457">
        <v>0</v>
      </c>
      <c r="F318" s="457">
        <v>0</v>
      </c>
      <c r="G318" s="457">
        <v>154000</v>
      </c>
      <c r="H318" s="457">
        <v>672752</v>
      </c>
      <c r="I318" s="457">
        <v>322.92088969999998</v>
      </c>
      <c r="J318" s="457">
        <v>941.8528</v>
      </c>
      <c r="K318" s="479">
        <v>1.4248100000000001E-3</v>
      </c>
      <c r="L318" s="479">
        <v>1.4989773024984923E-3</v>
      </c>
      <c r="M318" s="697">
        <v>1.4896912099999999</v>
      </c>
    </row>
    <row r="319" spans="2:13" hidden="1">
      <c r="B319" s="708" t="s">
        <v>1381</v>
      </c>
      <c r="C319" s="457">
        <v>2277698</v>
      </c>
      <c r="D319" s="457">
        <v>0</v>
      </c>
      <c r="E319" s="457">
        <v>0</v>
      </c>
      <c r="F319" s="457">
        <v>0</v>
      </c>
      <c r="G319" s="457">
        <v>15000</v>
      </c>
      <c r="H319" s="457">
        <v>2262698</v>
      </c>
      <c r="I319" s="457">
        <v>2828.3720033</v>
      </c>
      <c r="J319" s="457">
        <v>5543.6100999999999</v>
      </c>
      <c r="K319" s="479">
        <v>8.3862199999999998E-3</v>
      </c>
      <c r="L319" s="479">
        <v>8.8227647821415376E-3</v>
      </c>
      <c r="M319" s="697">
        <v>4.3992604100000001</v>
      </c>
    </row>
    <row r="320" spans="2:13" hidden="1">
      <c r="B320" s="708" t="s">
        <v>1383</v>
      </c>
      <c r="C320" s="457">
        <v>417026</v>
      </c>
      <c r="D320" s="457">
        <v>0</v>
      </c>
      <c r="E320" s="457">
        <v>0</v>
      </c>
      <c r="F320" s="457">
        <v>0</v>
      </c>
      <c r="G320" s="457">
        <v>1000</v>
      </c>
      <c r="H320" s="457">
        <v>416026</v>
      </c>
      <c r="I320" s="457">
        <v>703.08416319999992</v>
      </c>
      <c r="J320" s="457">
        <v>931.89823999999999</v>
      </c>
      <c r="K320" s="479">
        <v>1.40975E-3</v>
      </c>
      <c r="L320" s="479">
        <v>1.4831344239761167E-3</v>
      </c>
      <c r="M320" s="697">
        <v>1.1460771300000001</v>
      </c>
    </row>
    <row r="321" spans="2:13" hidden="1">
      <c r="B321" s="709"/>
      <c r="C321" s="492">
        <v>30990261</v>
      </c>
      <c r="D321" s="492">
        <v>0</v>
      </c>
      <c r="E321" s="492">
        <v>0</v>
      </c>
      <c r="F321" s="492">
        <v>0</v>
      </c>
      <c r="G321" s="492">
        <v>885500</v>
      </c>
      <c r="H321" s="492">
        <v>30104761</v>
      </c>
      <c r="I321" s="492">
        <v>33634.299645100007</v>
      </c>
      <c r="J321" s="492">
        <v>136937.65854</v>
      </c>
      <c r="K321" s="493">
        <v>0.20715544999999999</v>
      </c>
      <c r="L321" s="493">
        <v>0.21793898368062273</v>
      </c>
      <c r="M321" s="626"/>
    </row>
    <row r="322" spans="2:13" hidden="1">
      <c r="B322" s="710" t="s">
        <v>837</v>
      </c>
      <c r="C322" s="494"/>
      <c r="D322" s="494"/>
      <c r="E322" s="494"/>
      <c r="F322" s="494"/>
      <c r="G322" s="494"/>
      <c r="H322" s="494"/>
      <c r="I322" s="494"/>
      <c r="J322" s="494"/>
      <c r="K322" s="495"/>
      <c r="L322" s="495"/>
      <c r="M322" s="626"/>
    </row>
    <row r="323" spans="2:13" hidden="1">
      <c r="B323" s="708" t="s">
        <v>838</v>
      </c>
      <c r="C323" s="457">
        <v>1858077</v>
      </c>
      <c r="D323" s="457">
        <v>0</v>
      </c>
      <c r="E323" s="457">
        <v>0</v>
      </c>
      <c r="F323" s="457">
        <v>0</v>
      </c>
      <c r="G323" s="457">
        <v>0</v>
      </c>
      <c r="H323" s="457">
        <v>1858077</v>
      </c>
      <c r="I323" s="457">
        <v>2396.9193300000002</v>
      </c>
      <c r="J323" s="457">
        <v>12393.373589999999</v>
      </c>
      <c r="K323" s="479">
        <v>1.874835E-2</v>
      </c>
      <c r="L323" s="479">
        <v>1.9724298438985641E-2</v>
      </c>
      <c r="M323" s="697">
        <v>2.3807368200000001</v>
      </c>
    </row>
    <row r="324" spans="2:13" hidden="1">
      <c r="B324" s="708" t="s">
        <v>840</v>
      </c>
      <c r="C324" s="457">
        <v>172406</v>
      </c>
      <c r="D324" s="457">
        <v>0</v>
      </c>
      <c r="E324" s="457">
        <v>0</v>
      </c>
      <c r="F324" s="457">
        <v>0</v>
      </c>
      <c r="G324" s="457">
        <v>0</v>
      </c>
      <c r="H324" s="457">
        <v>172406</v>
      </c>
      <c r="I324" s="457">
        <v>0</v>
      </c>
      <c r="J324" s="457">
        <v>0</v>
      </c>
      <c r="K324" s="479">
        <v>0</v>
      </c>
      <c r="L324" s="479">
        <v>0</v>
      </c>
      <c r="M324" s="697">
        <v>1.7240599999999999</v>
      </c>
    </row>
    <row r="325" spans="2:13" hidden="1">
      <c r="B325" s="708" t="s">
        <v>1385</v>
      </c>
      <c r="C325" s="457">
        <v>157629</v>
      </c>
      <c r="D325" s="457">
        <v>0</v>
      </c>
      <c r="E325" s="457">
        <v>0</v>
      </c>
      <c r="F325" s="457">
        <v>0</v>
      </c>
      <c r="G325" s="457">
        <v>0</v>
      </c>
      <c r="H325" s="457">
        <v>157629</v>
      </c>
      <c r="I325" s="457">
        <v>53.593859999999999</v>
      </c>
      <c r="J325" s="457">
        <v>53.593859999999999</v>
      </c>
      <c r="K325" s="479">
        <v>8.1080000000000003E-5</v>
      </c>
      <c r="L325" s="479">
        <v>8.5295684944910552E-5</v>
      </c>
      <c r="M325" s="697">
        <v>3.1525799999999999</v>
      </c>
    </row>
    <row r="326" spans="2:13" hidden="1">
      <c r="B326" s="708" t="s">
        <v>1389</v>
      </c>
      <c r="C326" s="457">
        <v>1584070</v>
      </c>
      <c r="D326" s="457">
        <v>0</v>
      </c>
      <c r="E326" s="457">
        <v>0</v>
      </c>
      <c r="F326" s="457">
        <v>0</v>
      </c>
      <c r="G326" s="457">
        <v>0</v>
      </c>
      <c r="H326" s="457">
        <v>1584070</v>
      </c>
      <c r="I326" s="457">
        <v>8981.6769000000004</v>
      </c>
      <c r="J326" s="457">
        <v>15317.956900000001</v>
      </c>
      <c r="K326" s="479">
        <v>2.317257E-2</v>
      </c>
      <c r="L326" s="479">
        <v>2.4378830443302996E-2</v>
      </c>
      <c r="M326" s="697">
        <v>0.78574900999999997</v>
      </c>
    </row>
    <row r="327" spans="2:13" hidden="1">
      <c r="B327" s="708" t="s">
        <v>843</v>
      </c>
      <c r="C327" s="457">
        <v>6429358</v>
      </c>
      <c r="D327" s="457">
        <v>0</v>
      </c>
      <c r="E327" s="457">
        <v>0</v>
      </c>
      <c r="F327" s="457">
        <v>0</v>
      </c>
      <c r="G327" s="457">
        <v>0</v>
      </c>
      <c r="H327" s="457">
        <v>6429358</v>
      </c>
      <c r="I327" s="457">
        <v>35940.164700000001</v>
      </c>
      <c r="J327" s="457">
        <v>161569.76653999998</v>
      </c>
      <c r="K327" s="479">
        <v>0.2444182</v>
      </c>
      <c r="L327" s="479">
        <v>0.25714146925447406</v>
      </c>
      <c r="M327" s="697">
        <v>2.2678511499999998</v>
      </c>
    </row>
    <row r="328" spans="2:13" hidden="1">
      <c r="B328" s="708" t="s">
        <v>844</v>
      </c>
      <c r="C328" s="457">
        <v>10108128</v>
      </c>
      <c r="D328" s="457">
        <v>0</v>
      </c>
      <c r="E328" s="457">
        <v>0</v>
      </c>
      <c r="F328" s="457">
        <v>0</v>
      </c>
      <c r="G328" s="457">
        <v>0</v>
      </c>
      <c r="H328" s="457">
        <v>10108128</v>
      </c>
      <c r="I328" s="457">
        <v>20519.49984</v>
      </c>
      <c r="J328" s="457">
        <v>112301.30207999999</v>
      </c>
      <c r="K328" s="479">
        <v>0.16988624999999999</v>
      </c>
      <c r="L328" s="479">
        <v>0.17872973659891089</v>
      </c>
      <c r="M328" s="697">
        <v>3.5576341399999998</v>
      </c>
    </row>
    <row r="329" spans="2:13" hidden="1">
      <c r="B329" s="708" t="s">
        <v>845</v>
      </c>
      <c r="C329" s="457">
        <v>1948462</v>
      </c>
      <c r="D329" s="457">
        <v>0</v>
      </c>
      <c r="E329" s="457">
        <v>0</v>
      </c>
      <c r="F329" s="457">
        <v>0</v>
      </c>
      <c r="G329" s="457">
        <v>0</v>
      </c>
      <c r="H329" s="457">
        <v>1948462</v>
      </c>
      <c r="I329" s="457">
        <v>13269.026220000002</v>
      </c>
      <c r="J329" s="457">
        <v>50172.896500000003</v>
      </c>
      <c r="K329" s="479">
        <v>7.590015E-2</v>
      </c>
      <c r="L329" s="479">
        <v>7.9851154080665315E-2</v>
      </c>
      <c r="M329" s="697">
        <v>4.2933268699999996</v>
      </c>
    </row>
    <row r="330" spans="2:13" hidden="1">
      <c r="B330" s="709"/>
      <c r="C330" s="492">
        <v>22258130</v>
      </c>
      <c r="D330" s="492">
        <v>0</v>
      </c>
      <c r="E330" s="492">
        <v>0</v>
      </c>
      <c r="F330" s="492">
        <v>0</v>
      </c>
      <c r="G330" s="492">
        <v>0</v>
      </c>
      <c r="H330" s="492">
        <v>22258130</v>
      </c>
      <c r="I330" s="492">
        <v>81160.880850000001</v>
      </c>
      <c r="J330" s="492">
        <v>351808.88946999994</v>
      </c>
      <c r="K330" s="493">
        <v>0.53220660000000009</v>
      </c>
      <c r="L330" s="493">
        <v>0.55991078450128384</v>
      </c>
      <c r="M330" s="626"/>
    </row>
    <row r="331" spans="2:13" hidden="1">
      <c r="B331" s="710" t="s">
        <v>1864</v>
      </c>
      <c r="C331" s="625"/>
      <c r="D331" s="625"/>
      <c r="E331" s="625"/>
      <c r="F331" s="625"/>
      <c r="G331" s="625"/>
      <c r="H331" s="625"/>
      <c r="I331" s="625"/>
      <c r="J331" s="625"/>
      <c r="K331" s="626"/>
      <c r="L331" s="626"/>
      <c r="M331" s="626"/>
    </row>
    <row r="332" spans="2:13" hidden="1">
      <c r="B332" s="708" t="s">
        <v>700</v>
      </c>
      <c r="C332" s="457">
        <v>458109</v>
      </c>
      <c r="D332" s="457">
        <v>0</v>
      </c>
      <c r="E332" s="457">
        <v>0</v>
      </c>
      <c r="F332" s="457">
        <v>0</v>
      </c>
      <c r="G332" s="457">
        <v>0</v>
      </c>
      <c r="H332" s="457">
        <v>458109</v>
      </c>
      <c r="I332" s="457">
        <v>0</v>
      </c>
      <c r="J332" s="457">
        <v>0</v>
      </c>
      <c r="K332" s="479">
        <v>0</v>
      </c>
      <c r="L332" s="479">
        <v>0</v>
      </c>
      <c r="M332" s="697">
        <v>4.9259032300000003</v>
      </c>
    </row>
    <row r="333" spans="2:13" hidden="1">
      <c r="B333" s="708" t="s">
        <v>1167</v>
      </c>
      <c r="C333" s="457">
        <v>59110</v>
      </c>
      <c r="D333" s="457">
        <v>0</v>
      </c>
      <c r="E333" s="457">
        <v>0</v>
      </c>
      <c r="F333" s="457">
        <v>0</v>
      </c>
      <c r="G333" s="457">
        <v>0</v>
      </c>
      <c r="H333" s="457">
        <v>59110</v>
      </c>
      <c r="I333" s="457">
        <v>0</v>
      </c>
      <c r="J333" s="457">
        <v>0</v>
      </c>
      <c r="K333" s="479">
        <v>0</v>
      </c>
      <c r="L333" s="479">
        <v>0</v>
      </c>
      <c r="M333" s="697">
        <v>2.4629166699999998</v>
      </c>
    </row>
    <row r="334" spans="2:13" hidden="1">
      <c r="B334" s="708" t="s">
        <v>1169</v>
      </c>
      <c r="C334" s="457">
        <v>121</v>
      </c>
      <c r="D334" s="457">
        <v>0</v>
      </c>
      <c r="E334" s="457">
        <v>0</v>
      </c>
      <c r="F334" s="457">
        <v>0</v>
      </c>
      <c r="G334" s="457">
        <v>0</v>
      </c>
      <c r="H334" s="457">
        <v>121</v>
      </c>
      <c r="I334" s="457">
        <v>0</v>
      </c>
      <c r="J334" s="457">
        <v>0</v>
      </c>
      <c r="K334" s="479">
        <v>0</v>
      </c>
      <c r="L334" s="479">
        <v>0</v>
      </c>
      <c r="M334" s="697">
        <v>2.94261E-3</v>
      </c>
    </row>
    <row r="335" spans="2:13" hidden="1">
      <c r="B335" s="708" t="s">
        <v>1048</v>
      </c>
      <c r="C335" s="457">
        <v>269806</v>
      </c>
      <c r="D335" s="457">
        <v>0</v>
      </c>
      <c r="E335" s="457">
        <v>0</v>
      </c>
      <c r="F335" s="457">
        <v>0</v>
      </c>
      <c r="G335" s="457">
        <v>0</v>
      </c>
      <c r="H335" s="457">
        <v>269806</v>
      </c>
      <c r="I335" s="457">
        <v>0</v>
      </c>
      <c r="J335" s="457">
        <v>0</v>
      </c>
      <c r="K335" s="479">
        <v>0</v>
      </c>
      <c r="L335" s="479">
        <v>0</v>
      </c>
      <c r="M335" s="697">
        <v>6.4511393300000002</v>
      </c>
    </row>
    <row r="336" spans="2:13" hidden="1">
      <c r="B336" s="708" t="s">
        <v>617</v>
      </c>
      <c r="C336" s="457">
        <v>136201</v>
      </c>
      <c r="D336" s="457">
        <v>0</v>
      </c>
      <c r="E336" s="457">
        <v>0</v>
      </c>
      <c r="F336" s="457">
        <v>0</v>
      </c>
      <c r="G336" s="457">
        <v>0</v>
      </c>
      <c r="H336" s="457">
        <v>136201</v>
      </c>
      <c r="I336" s="457">
        <v>0</v>
      </c>
      <c r="J336" s="457">
        <v>0</v>
      </c>
      <c r="K336" s="479">
        <v>0</v>
      </c>
      <c r="L336" s="479">
        <v>0</v>
      </c>
      <c r="M336" s="697">
        <v>2.4629475599999999</v>
      </c>
    </row>
    <row r="337" spans="2:13" hidden="1">
      <c r="B337" s="708" t="s">
        <v>1172</v>
      </c>
      <c r="C337" s="457">
        <v>64184</v>
      </c>
      <c r="D337" s="457">
        <v>0</v>
      </c>
      <c r="E337" s="457">
        <v>0</v>
      </c>
      <c r="F337" s="457">
        <v>0</v>
      </c>
      <c r="G337" s="457">
        <v>0</v>
      </c>
      <c r="H337" s="457">
        <v>64184</v>
      </c>
      <c r="I337" s="457">
        <v>0</v>
      </c>
      <c r="J337" s="457">
        <v>0</v>
      </c>
      <c r="K337" s="479">
        <v>0</v>
      </c>
      <c r="L337" s="479">
        <v>0</v>
      </c>
      <c r="M337" s="697">
        <v>3.8456560799999999</v>
      </c>
    </row>
    <row r="338" spans="2:13" hidden="1">
      <c r="B338" s="708" t="s">
        <v>703</v>
      </c>
      <c r="C338" s="457">
        <v>61573</v>
      </c>
      <c r="D338" s="457">
        <v>0</v>
      </c>
      <c r="E338" s="457">
        <v>0</v>
      </c>
      <c r="F338" s="457">
        <v>0</v>
      </c>
      <c r="G338" s="457">
        <v>0</v>
      </c>
      <c r="H338" s="457">
        <v>61573</v>
      </c>
      <c r="I338" s="457">
        <v>0</v>
      </c>
      <c r="J338" s="457">
        <v>0</v>
      </c>
      <c r="K338" s="479">
        <v>0</v>
      </c>
      <c r="L338" s="479">
        <v>0</v>
      </c>
      <c r="M338" s="697">
        <v>2.46292</v>
      </c>
    </row>
    <row r="339" spans="2:13" hidden="1">
      <c r="B339" s="708" t="s">
        <v>704</v>
      </c>
      <c r="C339" s="457">
        <v>320085</v>
      </c>
      <c r="D339" s="457">
        <v>0</v>
      </c>
      <c r="E339" s="457">
        <v>0</v>
      </c>
      <c r="F339" s="457">
        <v>0</v>
      </c>
      <c r="G339" s="457">
        <v>0</v>
      </c>
      <c r="H339" s="457">
        <v>320085</v>
      </c>
      <c r="I339" s="457">
        <v>0</v>
      </c>
      <c r="J339" s="457">
        <v>0</v>
      </c>
      <c r="K339" s="479">
        <v>0</v>
      </c>
      <c r="L339" s="479">
        <v>0</v>
      </c>
      <c r="M339" s="697">
        <v>8.2073076900000004</v>
      </c>
    </row>
    <row r="340" spans="2:13" hidden="1">
      <c r="B340" s="708" t="s">
        <v>705</v>
      </c>
      <c r="C340" s="457">
        <v>299</v>
      </c>
      <c r="D340" s="457">
        <v>0</v>
      </c>
      <c r="E340" s="457">
        <v>0</v>
      </c>
      <c r="F340" s="457">
        <v>0</v>
      </c>
      <c r="G340" s="457">
        <v>0</v>
      </c>
      <c r="H340" s="457">
        <v>299</v>
      </c>
      <c r="I340" s="457">
        <v>0</v>
      </c>
      <c r="J340" s="457">
        <v>0</v>
      </c>
      <c r="K340" s="479">
        <v>0</v>
      </c>
      <c r="L340" s="479">
        <v>0</v>
      </c>
      <c r="M340" s="697">
        <v>7.0836299999999996E-3</v>
      </c>
    </row>
    <row r="341" spans="2:13" hidden="1">
      <c r="B341" s="708" t="s">
        <v>707</v>
      </c>
      <c r="C341" s="457">
        <v>284101</v>
      </c>
      <c r="D341" s="457">
        <v>0</v>
      </c>
      <c r="E341" s="457">
        <v>0</v>
      </c>
      <c r="F341" s="457">
        <v>0</v>
      </c>
      <c r="G341" s="457">
        <v>0</v>
      </c>
      <c r="H341" s="457">
        <v>284101</v>
      </c>
      <c r="I341" s="457">
        <v>0</v>
      </c>
      <c r="J341" s="457">
        <v>0</v>
      </c>
      <c r="K341" s="479">
        <v>0</v>
      </c>
      <c r="L341" s="479">
        <v>0</v>
      </c>
      <c r="M341" s="697">
        <v>4.9250411700000001</v>
      </c>
    </row>
    <row r="342" spans="2:13" hidden="1">
      <c r="B342" s="708" t="s">
        <v>708</v>
      </c>
      <c r="C342" s="457">
        <v>189220</v>
      </c>
      <c r="D342" s="457">
        <v>0</v>
      </c>
      <c r="E342" s="457">
        <v>0</v>
      </c>
      <c r="F342" s="457">
        <v>0</v>
      </c>
      <c r="G342" s="457">
        <v>0</v>
      </c>
      <c r="H342" s="457">
        <v>189220</v>
      </c>
      <c r="I342" s="457">
        <v>0</v>
      </c>
      <c r="J342" s="457">
        <v>0</v>
      </c>
      <c r="K342" s="479">
        <v>0</v>
      </c>
      <c r="L342" s="479">
        <v>0</v>
      </c>
      <c r="M342" s="697">
        <v>0</v>
      </c>
    </row>
    <row r="343" spans="2:13" hidden="1">
      <c r="B343" s="708" t="s">
        <v>1092</v>
      </c>
      <c r="C343" s="457">
        <v>39407</v>
      </c>
      <c r="D343" s="457">
        <v>0</v>
      </c>
      <c r="E343" s="457">
        <v>0</v>
      </c>
      <c r="F343" s="457">
        <v>0</v>
      </c>
      <c r="G343" s="457">
        <v>0</v>
      </c>
      <c r="H343" s="457">
        <v>39407</v>
      </c>
      <c r="I343" s="457">
        <v>0</v>
      </c>
      <c r="J343" s="457">
        <v>0</v>
      </c>
      <c r="K343" s="479">
        <v>0</v>
      </c>
      <c r="L343" s="479">
        <v>0</v>
      </c>
      <c r="M343" s="697">
        <v>1.97035</v>
      </c>
    </row>
    <row r="344" spans="2:13" hidden="1">
      <c r="B344" s="708" t="s">
        <v>710</v>
      </c>
      <c r="C344" s="457">
        <v>168712</v>
      </c>
      <c r="D344" s="457">
        <v>0</v>
      </c>
      <c r="E344" s="457">
        <v>0</v>
      </c>
      <c r="F344" s="457">
        <v>0</v>
      </c>
      <c r="G344" s="457">
        <v>0</v>
      </c>
      <c r="H344" s="457">
        <v>168712</v>
      </c>
      <c r="I344" s="457">
        <v>0</v>
      </c>
      <c r="J344" s="457">
        <v>0</v>
      </c>
      <c r="K344" s="479">
        <v>0</v>
      </c>
      <c r="L344" s="479">
        <v>0</v>
      </c>
      <c r="M344" s="697">
        <v>2.609944</v>
      </c>
    </row>
    <row r="345" spans="2:13" hidden="1">
      <c r="B345" s="708" t="s">
        <v>711</v>
      </c>
      <c r="C345" s="457">
        <v>213390</v>
      </c>
      <c r="D345" s="457">
        <v>0</v>
      </c>
      <c r="E345" s="457">
        <v>0</v>
      </c>
      <c r="F345" s="457">
        <v>0</v>
      </c>
      <c r="G345" s="457">
        <v>0</v>
      </c>
      <c r="H345" s="457">
        <v>213390</v>
      </c>
      <c r="I345" s="457">
        <v>0</v>
      </c>
      <c r="J345" s="457">
        <v>0</v>
      </c>
      <c r="K345" s="479">
        <v>0</v>
      </c>
      <c r="L345" s="479">
        <v>0</v>
      </c>
      <c r="M345" s="697">
        <v>2.4629501399999998</v>
      </c>
    </row>
    <row r="346" spans="2:13" hidden="1">
      <c r="B346" s="708" t="s">
        <v>714</v>
      </c>
      <c r="C346" s="457">
        <v>64250</v>
      </c>
      <c r="D346" s="457">
        <v>0</v>
      </c>
      <c r="E346" s="457">
        <v>0</v>
      </c>
      <c r="F346" s="457">
        <v>0</v>
      </c>
      <c r="G346" s="457">
        <v>0</v>
      </c>
      <c r="H346" s="457">
        <v>64250</v>
      </c>
      <c r="I346" s="457">
        <v>0</v>
      </c>
      <c r="J346" s="457">
        <v>0</v>
      </c>
      <c r="K346" s="479">
        <v>0</v>
      </c>
      <c r="L346" s="479">
        <v>0</v>
      </c>
      <c r="M346" s="697">
        <v>6.4249999999999998</v>
      </c>
    </row>
    <row r="347" spans="2:13" hidden="1">
      <c r="B347" s="708" t="s">
        <v>1057</v>
      </c>
      <c r="C347" s="457">
        <v>74114</v>
      </c>
      <c r="D347" s="457">
        <v>0</v>
      </c>
      <c r="E347" s="457">
        <v>0</v>
      </c>
      <c r="F347" s="457">
        <v>0</v>
      </c>
      <c r="G347" s="457">
        <v>0</v>
      </c>
      <c r="H347" s="457">
        <v>74114</v>
      </c>
      <c r="I347" s="457">
        <v>0</v>
      </c>
      <c r="J347" s="457">
        <v>0</v>
      </c>
      <c r="K347" s="479">
        <v>0</v>
      </c>
      <c r="L347" s="479">
        <v>0</v>
      </c>
      <c r="M347" s="697">
        <v>1.49098737</v>
      </c>
    </row>
    <row r="348" spans="2:13" hidden="1">
      <c r="B348" s="708" t="s">
        <v>1881</v>
      </c>
      <c r="C348" s="457">
        <v>3408091</v>
      </c>
      <c r="D348" s="457">
        <v>0</v>
      </c>
      <c r="E348" s="457">
        <v>0</v>
      </c>
      <c r="F348" s="457">
        <v>0</v>
      </c>
      <c r="G348" s="457">
        <v>0</v>
      </c>
      <c r="H348" s="457">
        <v>3408091</v>
      </c>
      <c r="I348" s="457">
        <v>0</v>
      </c>
      <c r="J348" s="457">
        <v>0</v>
      </c>
      <c r="K348" s="479">
        <v>0</v>
      </c>
      <c r="L348" s="479">
        <v>0</v>
      </c>
      <c r="M348" s="697">
        <v>5.1969243199999999</v>
      </c>
    </row>
    <row r="349" spans="2:13" hidden="1">
      <c r="B349" s="708" t="s">
        <v>1189</v>
      </c>
      <c r="C349" s="457">
        <v>84233</v>
      </c>
      <c r="D349" s="457">
        <v>0</v>
      </c>
      <c r="E349" s="457">
        <v>0</v>
      </c>
      <c r="F349" s="457">
        <v>0</v>
      </c>
      <c r="G349" s="457">
        <v>0</v>
      </c>
      <c r="H349" s="457">
        <v>84233</v>
      </c>
      <c r="I349" s="457">
        <v>0</v>
      </c>
      <c r="J349" s="457">
        <v>0</v>
      </c>
      <c r="K349" s="479">
        <v>0</v>
      </c>
      <c r="L349" s="479">
        <v>0</v>
      </c>
      <c r="M349" s="697">
        <v>4.8133142900000001</v>
      </c>
    </row>
    <row r="350" spans="2:13" hidden="1">
      <c r="B350" s="708" t="s">
        <v>666</v>
      </c>
      <c r="C350" s="457">
        <v>266145</v>
      </c>
      <c r="D350" s="457">
        <v>0</v>
      </c>
      <c r="E350" s="457">
        <v>0</v>
      </c>
      <c r="F350" s="457">
        <v>0</v>
      </c>
      <c r="G350" s="457">
        <v>0</v>
      </c>
      <c r="H350" s="457">
        <v>266145</v>
      </c>
      <c r="I350" s="457">
        <v>0</v>
      </c>
      <c r="J350" s="457">
        <v>0</v>
      </c>
      <c r="K350" s="479">
        <v>0</v>
      </c>
      <c r="L350" s="479">
        <v>0</v>
      </c>
      <c r="M350" s="697">
        <v>7.8277941200000001</v>
      </c>
    </row>
    <row r="351" spans="2:13" hidden="1">
      <c r="B351" s="708" t="s">
        <v>1192</v>
      </c>
      <c r="C351" s="457">
        <v>34948</v>
      </c>
      <c r="D351" s="457">
        <v>0</v>
      </c>
      <c r="E351" s="457">
        <v>0</v>
      </c>
      <c r="F351" s="457">
        <v>0</v>
      </c>
      <c r="G351" s="457">
        <v>0</v>
      </c>
      <c r="H351" s="457">
        <v>34948</v>
      </c>
      <c r="I351" s="457">
        <v>0</v>
      </c>
      <c r="J351" s="457">
        <v>0</v>
      </c>
      <c r="K351" s="479">
        <v>0</v>
      </c>
      <c r="L351" s="479">
        <v>0</v>
      </c>
      <c r="M351" s="697">
        <v>0.45438942999999998</v>
      </c>
    </row>
    <row r="352" spans="2:13" hidden="1">
      <c r="B352" s="708" t="s">
        <v>1050</v>
      </c>
      <c r="C352" s="457">
        <v>43200</v>
      </c>
      <c r="D352" s="457">
        <v>0</v>
      </c>
      <c r="E352" s="457">
        <v>0</v>
      </c>
      <c r="F352" s="457">
        <v>0</v>
      </c>
      <c r="G352" s="457">
        <v>0</v>
      </c>
      <c r="H352" s="457">
        <v>43200</v>
      </c>
      <c r="I352" s="457">
        <v>0</v>
      </c>
      <c r="J352" s="457">
        <v>0</v>
      </c>
      <c r="K352" s="479">
        <v>0</v>
      </c>
      <c r="L352" s="479">
        <v>0</v>
      </c>
      <c r="M352" s="697">
        <v>6.1714285699999998</v>
      </c>
    </row>
    <row r="353" spans="1:13" hidden="1">
      <c r="B353" s="708" t="s">
        <v>1198</v>
      </c>
      <c r="C353" s="457">
        <v>81277</v>
      </c>
      <c r="D353" s="457">
        <v>0</v>
      </c>
      <c r="E353" s="457">
        <v>0</v>
      </c>
      <c r="F353" s="457">
        <v>0</v>
      </c>
      <c r="G353" s="457">
        <v>0</v>
      </c>
      <c r="H353" s="457">
        <v>81277</v>
      </c>
      <c r="I353" s="457">
        <v>0</v>
      </c>
      <c r="J353" s="457">
        <v>0</v>
      </c>
      <c r="K353" s="479">
        <v>0</v>
      </c>
      <c r="L353" s="479">
        <v>0</v>
      </c>
      <c r="M353" s="697">
        <v>0</v>
      </c>
    </row>
    <row r="354" spans="1:13" hidden="1">
      <c r="B354" s="708" t="s">
        <v>719</v>
      </c>
      <c r="C354" s="457">
        <v>727080</v>
      </c>
      <c r="D354" s="457">
        <v>0</v>
      </c>
      <c r="E354" s="457">
        <v>0</v>
      </c>
      <c r="F354" s="457">
        <v>0</v>
      </c>
      <c r="G354" s="457">
        <v>0</v>
      </c>
      <c r="H354" s="457">
        <v>727080</v>
      </c>
      <c r="I354" s="457">
        <v>0</v>
      </c>
      <c r="J354" s="457">
        <v>0</v>
      </c>
      <c r="K354" s="479">
        <v>0</v>
      </c>
      <c r="L354" s="479">
        <v>0</v>
      </c>
      <c r="M354" s="697">
        <v>4.8003486000000004</v>
      </c>
    </row>
    <row r="355" spans="1:13" hidden="1">
      <c r="B355" s="708" t="s">
        <v>1201</v>
      </c>
      <c r="C355" s="457">
        <v>317647</v>
      </c>
      <c r="D355" s="457">
        <v>0</v>
      </c>
      <c r="E355" s="457">
        <v>0</v>
      </c>
      <c r="F355" s="457">
        <v>0</v>
      </c>
      <c r="G355" s="457">
        <v>0</v>
      </c>
      <c r="H355" s="457">
        <v>317647</v>
      </c>
      <c r="I355" s="457">
        <v>0</v>
      </c>
      <c r="J355" s="457">
        <v>0</v>
      </c>
      <c r="K355" s="479">
        <v>0</v>
      </c>
      <c r="L355" s="479">
        <v>0</v>
      </c>
      <c r="M355" s="697">
        <v>4.9249887599999997</v>
      </c>
    </row>
    <row r="356" spans="1:13" hidden="1">
      <c r="A356" s="611"/>
      <c r="B356" s="708" t="s">
        <v>1359</v>
      </c>
      <c r="C356" s="712">
        <v>370674</v>
      </c>
      <c r="D356" s="712">
        <v>0</v>
      </c>
      <c r="E356" s="712">
        <v>0</v>
      </c>
      <c r="F356" s="712">
        <v>0</v>
      </c>
      <c r="G356" s="712">
        <v>0</v>
      </c>
      <c r="H356" s="712">
        <v>370674</v>
      </c>
      <c r="I356" s="712">
        <v>0</v>
      </c>
      <c r="J356" s="712">
        <v>0</v>
      </c>
      <c r="K356" s="716">
        <v>0</v>
      </c>
      <c r="L356" s="716">
        <v>0</v>
      </c>
      <c r="M356" s="717">
        <v>4.9259003300000002</v>
      </c>
    </row>
    <row r="357" spans="1:13" hidden="1">
      <c r="B357" s="708" t="s">
        <v>729</v>
      </c>
      <c r="C357" s="457">
        <v>42005</v>
      </c>
      <c r="D357" s="457">
        <v>0</v>
      </c>
      <c r="E357" s="457">
        <v>0</v>
      </c>
      <c r="F357" s="457">
        <v>0</v>
      </c>
      <c r="G357" s="457">
        <v>0</v>
      </c>
      <c r="H357" s="457">
        <v>42005</v>
      </c>
      <c r="I357" s="457">
        <v>0</v>
      </c>
      <c r="J357" s="457">
        <v>0</v>
      </c>
      <c r="K357" s="479">
        <v>0</v>
      </c>
      <c r="L357" s="479">
        <v>0</v>
      </c>
      <c r="M357" s="697">
        <v>2.10025</v>
      </c>
    </row>
    <row r="358" spans="1:13" hidden="1">
      <c r="B358" s="708" t="s">
        <v>1220</v>
      </c>
      <c r="C358" s="457">
        <v>45835</v>
      </c>
      <c r="D358" s="457">
        <v>0</v>
      </c>
      <c r="E358" s="457">
        <v>0</v>
      </c>
      <c r="F358" s="457">
        <v>0</v>
      </c>
      <c r="G358" s="457">
        <v>0</v>
      </c>
      <c r="H358" s="457">
        <v>45835</v>
      </c>
      <c r="I358" s="457">
        <v>0</v>
      </c>
      <c r="J358" s="457">
        <v>0</v>
      </c>
      <c r="K358" s="479">
        <v>0</v>
      </c>
      <c r="L358" s="479">
        <v>0</v>
      </c>
      <c r="M358" s="697">
        <v>9.1669999999999998</v>
      </c>
    </row>
    <row r="359" spans="1:13" hidden="1">
      <c r="B359" s="708" t="s">
        <v>1222</v>
      </c>
      <c r="C359" s="457">
        <v>49259</v>
      </c>
      <c r="D359" s="457">
        <v>0</v>
      </c>
      <c r="E359" s="457">
        <v>0</v>
      </c>
      <c r="F359" s="457">
        <v>0</v>
      </c>
      <c r="G359" s="457">
        <v>0</v>
      </c>
      <c r="H359" s="457">
        <v>49259</v>
      </c>
      <c r="I359" s="457">
        <v>0</v>
      </c>
      <c r="J359" s="457">
        <v>0</v>
      </c>
      <c r="K359" s="479">
        <v>0</v>
      </c>
      <c r="L359" s="479">
        <v>0</v>
      </c>
      <c r="M359" s="697">
        <v>0.98517999999999994</v>
      </c>
    </row>
    <row r="360" spans="1:13" hidden="1">
      <c r="B360" s="708" t="s">
        <v>1094</v>
      </c>
      <c r="C360" s="457">
        <v>59110</v>
      </c>
      <c r="D360" s="457">
        <v>0</v>
      </c>
      <c r="E360" s="457">
        <v>0</v>
      </c>
      <c r="F360" s="457">
        <v>0</v>
      </c>
      <c r="G360" s="457">
        <v>0</v>
      </c>
      <c r="H360" s="457">
        <v>59110</v>
      </c>
      <c r="I360" s="457">
        <v>0</v>
      </c>
      <c r="J360" s="457">
        <v>0</v>
      </c>
      <c r="K360" s="479">
        <v>0</v>
      </c>
      <c r="L360" s="479">
        <v>0</v>
      </c>
      <c r="M360" s="697">
        <v>0</v>
      </c>
    </row>
    <row r="361" spans="1:13" hidden="1">
      <c r="B361" s="708" t="s">
        <v>1227</v>
      </c>
      <c r="C361" s="457">
        <v>165017</v>
      </c>
      <c r="D361" s="457">
        <v>0</v>
      </c>
      <c r="E361" s="457">
        <v>0</v>
      </c>
      <c r="F361" s="457">
        <v>0</v>
      </c>
      <c r="G361" s="457">
        <v>0</v>
      </c>
      <c r="H361" s="457">
        <v>165017</v>
      </c>
      <c r="I361" s="457">
        <v>0</v>
      </c>
      <c r="J361" s="457">
        <v>0</v>
      </c>
      <c r="K361" s="479">
        <v>0</v>
      </c>
      <c r="L361" s="479">
        <v>0</v>
      </c>
      <c r="M361" s="697">
        <v>5.00051515</v>
      </c>
    </row>
    <row r="362" spans="1:13" hidden="1">
      <c r="B362" s="708" t="s">
        <v>1228</v>
      </c>
      <c r="C362" s="457">
        <v>113022</v>
      </c>
      <c r="D362" s="457">
        <v>0</v>
      </c>
      <c r="E362" s="457">
        <v>0</v>
      </c>
      <c r="F362" s="457">
        <v>0</v>
      </c>
      <c r="G362" s="457">
        <v>0</v>
      </c>
      <c r="H362" s="457">
        <v>113022</v>
      </c>
      <c r="I362" s="457">
        <v>0</v>
      </c>
      <c r="J362" s="457">
        <v>0</v>
      </c>
      <c r="K362" s="479">
        <v>0</v>
      </c>
      <c r="L362" s="479">
        <v>0</v>
      </c>
      <c r="M362" s="697">
        <v>0</v>
      </c>
    </row>
    <row r="363" spans="1:13" hidden="1">
      <c r="B363" s="708" t="s">
        <v>1387</v>
      </c>
      <c r="C363" s="457">
        <v>3769256</v>
      </c>
      <c r="D363" s="457">
        <v>0</v>
      </c>
      <c r="E363" s="457">
        <v>0</v>
      </c>
      <c r="F363" s="457">
        <v>0</v>
      </c>
      <c r="G363" s="457">
        <v>3769256</v>
      </c>
      <c r="H363" s="457">
        <v>0</v>
      </c>
      <c r="I363" s="457">
        <v>0</v>
      </c>
      <c r="J363" s="457">
        <v>0</v>
      </c>
      <c r="K363" s="479">
        <v>0</v>
      </c>
      <c r="L363" s="479">
        <v>0</v>
      </c>
      <c r="M363" s="697">
        <v>0</v>
      </c>
    </row>
    <row r="364" spans="1:13" hidden="1">
      <c r="B364" s="708" t="s">
        <v>1232</v>
      </c>
      <c r="C364" s="457">
        <v>58248</v>
      </c>
      <c r="D364" s="457">
        <v>0</v>
      </c>
      <c r="E364" s="457">
        <v>0</v>
      </c>
      <c r="F364" s="457">
        <v>0</v>
      </c>
      <c r="G364" s="457">
        <v>0</v>
      </c>
      <c r="H364" s="457">
        <v>58248</v>
      </c>
      <c r="I364" s="457">
        <v>0</v>
      </c>
      <c r="J364" s="457">
        <v>0</v>
      </c>
      <c r="K364" s="479">
        <v>0</v>
      </c>
      <c r="L364" s="479">
        <v>0</v>
      </c>
      <c r="M364" s="697">
        <v>0.61572939000000004</v>
      </c>
    </row>
    <row r="365" spans="1:13" hidden="1">
      <c r="B365" s="708" t="s">
        <v>1096</v>
      </c>
      <c r="C365" s="457">
        <v>98518</v>
      </c>
      <c r="D365" s="457">
        <v>0</v>
      </c>
      <c r="E365" s="457">
        <v>0</v>
      </c>
      <c r="F365" s="457">
        <v>0</v>
      </c>
      <c r="G365" s="457">
        <v>0</v>
      </c>
      <c r="H365" s="457">
        <v>98518</v>
      </c>
      <c r="I365" s="457">
        <v>0</v>
      </c>
      <c r="J365" s="457">
        <v>0</v>
      </c>
      <c r="K365" s="479">
        <v>0</v>
      </c>
      <c r="L365" s="479">
        <v>0</v>
      </c>
      <c r="M365" s="697">
        <v>3.28393333</v>
      </c>
    </row>
    <row r="366" spans="1:13" hidden="1">
      <c r="B366" s="708" t="s">
        <v>822</v>
      </c>
      <c r="C366" s="457">
        <v>147</v>
      </c>
      <c r="D366" s="457">
        <v>0</v>
      </c>
      <c r="E366" s="457">
        <v>0</v>
      </c>
      <c r="F366" s="457">
        <v>0</v>
      </c>
      <c r="G366" s="457">
        <v>0</v>
      </c>
      <c r="H366" s="457">
        <v>147</v>
      </c>
      <c r="I366" s="457">
        <v>0</v>
      </c>
      <c r="J366" s="457">
        <v>0</v>
      </c>
      <c r="K366" s="479">
        <v>0</v>
      </c>
      <c r="L366" s="479">
        <v>0</v>
      </c>
      <c r="M366" s="697">
        <v>2.9399999999999999E-4</v>
      </c>
    </row>
    <row r="367" spans="1:13" hidden="1">
      <c r="B367" s="708" t="s">
        <v>1238</v>
      </c>
      <c r="C367" s="457">
        <v>4</v>
      </c>
      <c r="D367" s="457">
        <v>0</v>
      </c>
      <c r="E367" s="457">
        <v>0</v>
      </c>
      <c r="F367" s="457">
        <v>0</v>
      </c>
      <c r="G367" s="457">
        <v>0</v>
      </c>
      <c r="H367" s="457">
        <v>4</v>
      </c>
      <c r="I367" s="457">
        <v>0</v>
      </c>
      <c r="J367" s="457">
        <v>0</v>
      </c>
      <c r="K367" s="479">
        <v>0</v>
      </c>
      <c r="L367" s="479">
        <v>0</v>
      </c>
      <c r="M367" s="697">
        <v>3.2360000000000002E-5</v>
      </c>
    </row>
    <row r="368" spans="1:13" hidden="1">
      <c r="B368" s="708" t="s">
        <v>1368</v>
      </c>
      <c r="C368" s="457">
        <v>1970</v>
      </c>
      <c r="D368" s="457">
        <v>0</v>
      </c>
      <c r="E368" s="457">
        <v>0</v>
      </c>
      <c r="F368" s="457">
        <v>0</v>
      </c>
      <c r="G368" s="457">
        <v>0</v>
      </c>
      <c r="H368" s="457">
        <v>1970</v>
      </c>
      <c r="I368" s="457">
        <v>0</v>
      </c>
      <c r="J368" s="457">
        <v>0</v>
      </c>
      <c r="K368" s="479">
        <v>0</v>
      </c>
      <c r="L368" s="479">
        <v>0</v>
      </c>
      <c r="M368" s="697">
        <v>3.9399999999999998E-2</v>
      </c>
    </row>
    <row r="369" spans="2:13" hidden="1">
      <c r="B369" s="708" t="s">
        <v>839</v>
      </c>
      <c r="C369" s="457">
        <v>35227</v>
      </c>
      <c r="D369" s="457">
        <v>0</v>
      </c>
      <c r="E369" s="457">
        <v>0</v>
      </c>
      <c r="F369" s="457">
        <v>0</v>
      </c>
      <c r="G369" s="457">
        <v>0</v>
      </c>
      <c r="H369" s="457">
        <v>35227</v>
      </c>
      <c r="I369" s="457">
        <v>0</v>
      </c>
      <c r="J369" s="457">
        <v>0</v>
      </c>
      <c r="K369" s="479">
        <v>0</v>
      </c>
      <c r="L369" s="479">
        <v>0</v>
      </c>
      <c r="M369" s="697">
        <v>0.35227000000000003</v>
      </c>
    </row>
    <row r="370" spans="2:13" hidden="1">
      <c r="B370" s="708" t="s">
        <v>1371</v>
      </c>
      <c r="C370" s="457">
        <v>139990</v>
      </c>
      <c r="D370" s="457">
        <v>0</v>
      </c>
      <c r="E370" s="457">
        <v>0</v>
      </c>
      <c r="F370" s="457">
        <v>0</v>
      </c>
      <c r="G370" s="457">
        <v>0</v>
      </c>
      <c r="H370" s="457">
        <v>139990</v>
      </c>
      <c r="I370" s="457">
        <v>0</v>
      </c>
      <c r="J370" s="457">
        <v>0</v>
      </c>
      <c r="K370" s="479">
        <v>0</v>
      </c>
      <c r="L370" s="479">
        <v>0</v>
      </c>
      <c r="M370" s="697">
        <v>0.70815395999999997</v>
      </c>
    </row>
    <row r="371" spans="2:13" hidden="1">
      <c r="B371" s="708" t="s">
        <v>738</v>
      </c>
      <c r="C371" s="457">
        <v>163151</v>
      </c>
      <c r="D371" s="457">
        <v>0</v>
      </c>
      <c r="E371" s="457">
        <v>0</v>
      </c>
      <c r="F371" s="457">
        <v>0</v>
      </c>
      <c r="G371" s="457">
        <v>0</v>
      </c>
      <c r="H371" s="457">
        <v>163151</v>
      </c>
      <c r="I371" s="457">
        <v>0</v>
      </c>
      <c r="J371" s="457">
        <v>0</v>
      </c>
      <c r="K371" s="479">
        <v>0</v>
      </c>
      <c r="L371" s="479">
        <v>0</v>
      </c>
      <c r="M371" s="697">
        <v>2.4629540200000002</v>
      </c>
    </row>
    <row r="372" spans="2:13" hidden="1">
      <c r="B372" s="708" t="s">
        <v>739</v>
      </c>
      <c r="C372" s="457">
        <v>37436</v>
      </c>
      <c r="D372" s="457">
        <v>0</v>
      </c>
      <c r="E372" s="457">
        <v>0</v>
      </c>
      <c r="F372" s="457">
        <v>0</v>
      </c>
      <c r="G372" s="457">
        <v>0</v>
      </c>
      <c r="H372" s="457">
        <v>37436</v>
      </c>
      <c r="I372" s="457">
        <v>0</v>
      </c>
      <c r="J372" s="457">
        <v>0</v>
      </c>
      <c r="K372" s="479">
        <v>0</v>
      </c>
      <c r="L372" s="479">
        <v>0</v>
      </c>
      <c r="M372" s="697">
        <v>1.4974400000000001</v>
      </c>
    </row>
    <row r="373" spans="2:13" hidden="1">
      <c r="B373" s="708" t="s">
        <v>1062</v>
      </c>
      <c r="C373" s="457">
        <v>156102</v>
      </c>
      <c r="D373" s="457">
        <v>0</v>
      </c>
      <c r="E373" s="457">
        <v>0</v>
      </c>
      <c r="F373" s="457">
        <v>0</v>
      </c>
      <c r="G373" s="457">
        <v>0</v>
      </c>
      <c r="H373" s="457">
        <v>156102</v>
      </c>
      <c r="I373" s="457">
        <v>0</v>
      </c>
      <c r="J373" s="457">
        <v>0</v>
      </c>
      <c r="K373" s="479">
        <v>0</v>
      </c>
      <c r="L373" s="479">
        <v>0</v>
      </c>
      <c r="M373" s="697">
        <v>7.8051000000000004</v>
      </c>
    </row>
    <row r="374" spans="2:13" hidden="1">
      <c r="B374" s="708" t="s">
        <v>741</v>
      </c>
      <c r="C374" s="457">
        <v>19223</v>
      </c>
      <c r="D374" s="457">
        <v>0</v>
      </c>
      <c r="E374" s="457">
        <v>0</v>
      </c>
      <c r="F374" s="457">
        <v>0</v>
      </c>
      <c r="G374" s="457">
        <v>0</v>
      </c>
      <c r="H374" s="457">
        <v>19223</v>
      </c>
      <c r="I374" s="457">
        <v>0</v>
      </c>
      <c r="J374" s="457">
        <v>0</v>
      </c>
      <c r="K374" s="479">
        <v>0</v>
      </c>
      <c r="L374" s="479">
        <v>0</v>
      </c>
      <c r="M374" s="697">
        <v>1.97158974</v>
      </c>
    </row>
    <row r="375" spans="2:13" hidden="1">
      <c r="B375" s="708" t="s">
        <v>1250</v>
      </c>
      <c r="C375" s="457">
        <v>62553</v>
      </c>
      <c r="D375" s="457">
        <v>0</v>
      </c>
      <c r="E375" s="457">
        <v>0</v>
      </c>
      <c r="F375" s="457">
        <v>0</v>
      </c>
      <c r="G375" s="457">
        <v>0</v>
      </c>
      <c r="H375" s="457">
        <v>62553</v>
      </c>
      <c r="I375" s="457">
        <v>0</v>
      </c>
      <c r="J375" s="457">
        <v>0</v>
      </c>
      <c r="K375" s="479">
        <v>0</v>
      </c>
      <c r="L375" s="479">
        <v>0</v>
      </c>
      <c r="M375" s="697">
        <v>5.5716576099999999</v>
      </c>
    </row>
    <row r="376" spans="2:13" hidden="1">
      <c r="B376" s="708" t="s">
        <v>743</v>
      </c>
      <c r="C376" s="457">
        <v>169648</v>
      </c>
      <c r="D376" s="457">
        <v>0</v>
      </c>
      <c r="E376" s="457">
        <v>0</v>
      </c>
      <c r="F376" s="457">
        <v>0</v>
      </c>
      <c r="G376" s="457">
        <v>0</v>
      </c>
      <c r="H376" s="457">
        <v>169648</v>
      </c>
      <c r="I376" s="457">
        <v>0</v>
      </c>
      <c r="J376" s="457">
        <v>0</v>
      </c>
      <c r="K376" s="479">
        <v>0</v>
      </c>
      <c r="L376" s="479">
        <v>0</v>
      </c>
      <c r="M376" s="697">
        <v>1.56694099</v>
      </c>
    </row>
    <row r="377" spans="2:13" ht="30" hidden="1">
      <c r="B377" s="708" t="s">
        <v>746</v>
      </c>
      <c r="C377" s="457">
        <v>92360</v>
      </c>
      <c r="D377" s="457">
        <v>0</v>
      </c>
      <c r="E377" s="457">
        <v>0</v>
      </c>
      <c r="F377" s="457">
        <v>0</v>
      </c>
      <c r="G377" s="457">
        <v>0</v>
      </c>
      <c r="H377" s="457">
        <v>92360</v>
      </c>
      <c r="I377" s="457">
        <v>0</v>
      </c>
      <c r="J377" s="457">
        <v>0</v>
      </c>
      <c r="K377" s="479">
        <v>0</v>
      </c>
      <c r="L377" s="479">
        <v>0</v>
      </c>
      <c r="M377" s="697">
        <v>2.5908705200000002</v>
      </c>
    </row>
    <row r="378" spans="2:13" hidden="1">
      <c r="B378" s="708" t="s">
        <v>1395</v>
      </c>
      <c r="C378" s="457">
        <v>321</v>
      </c>
      <c r="D378" s="457">
        <v>0</v>
      </c>
      <c r="E378" s="457">
        <v>0</v>
      </c>
      <c r="F378" s="457">
        <v>0</v>
      </c>
      <c r="G378" s="457">
        <v>0</v>
      </c>
      <c r="H378" s="457">
        <v>321</v>
      </c>
      <c r="I378" s="457">
        <v>0</v>
      </c>
      <c r="J378" s="457">
        <v>0</v>
      </c>
      <c r="K378" s="479">
        <v>0</v>
      </c>
      <c r="L378" s="479">
        <v>0</v>
      </c>
      <c r="M378" s="697">
        <v>4.0538999999999999E-4</v>
      </c>
    </row>
    <row r="379" spans="2:13" hidden="1">
      <c r="B379" s="708" t="s">
        <v>748</v>
      </c>
      <c r="C379" s="457">
        <v>118221</v>
      </c>
      <c r="D379" s="457">
        <v>0</v>
      </c>
      <c r="E379" s="457">
        <v>0</v>
      </c>
      <c r="F379" s="457">
        <v>0</v>
      </c>
      <c r="G379" s="457">
        <v>0</v>
      </c>
      <c r="H379" s="457">
        <v>118221</v>
      </c>
      <c r="I379" s="457">
        <v>0</v>
      </c>
      <c r="J379" s="457">
        <v>0</v>
      </c>
      <c r="K379" s="479">
        <v>0</v>
      </c>
      <c r="L379" s="479">
        <v>0</v>
      </c>
      <c r="M379" s="697">
        <v>4.9258749999999996</v>
      </c>
    </row>
    <row r="380" spans="2:13" hidden="1">
      <c r="B380" s="708" t="s">
        <v>825</v>
      </c>
      <c r="C380" s="457">
        <v>738590</v>
      </c>
      <c r="D380" s="457">
        <v>0</v>
      </c>
      <c r="E380" s="457">
        <v>0</v>
      </c>
      <c r="F380" s="457">
        <v>0</v>
      </c>
      <c r="G380" s="457">
        <v>0</v>
      </c>
      <c r="H380" s="457">
        <v>738590</v>
      </c>
      <c r="I380" s="457">
        <v>0</v>
      </c>
      <c r="J380" s="457">
        <v>0</v>
      </c>
      <c r="K380" s="479">
        <v>0</v>
      </c>
      <c r="L380" s="479">
        <v>0</v>
      </c>
      <c r="M380" s="697">
        <v>2.4619666699999998</v>
      </c>
    </row>
    <row r="381" spans="2:13" hidden="1">
      <c r="B381" s="708" t="s">
        <v>751</v>
      </c>
      <c r="C381" s="457">
        <v>121543</v>
      </c>
      <c r="D381" s="457">
        <v>0</v>
      </c>
      <c r="E381" s="457">
        <v>0</v>
      </c>
      <c r="F381" s="457">
        <v>0</v>
      </c>
      <c r="G381" s="457">
        <v>0</v>
      </c>
      <c r="H381" s="457">
        <v>121543</v>
      </c>
      <c r="I381" s="457">
        <v>0</v>
      </c>
      <c r="J381" s="457">
        <v>0</v>
      </c>
      <c r="K381" s="479">
        <v>0</v>
      </c>
      <c r="L381" s="479">
        <v>0</v>
      </c>
      <c r="M381" s="697">
        <v>3.9585395999999999</v>
      </c>
    </row>
    <row r="382" spans="2:13" ht="30" hidden="1">
      <c r="B382" s="708" t="s">
        <v>681</v>
      </c>
      <c r="C382" s="457">
        <v>172406</v>
      </c>
      <c r="D382" s="457">
        <v>0</v>
      </c>
      <c r="E382" s="457">
        <v>0</v>
      </c>
      <c r="F382" s="457">
        <v>0</v>
      </c>
      <c r="G382" s="457">
        <v>0</v>
      </c>
      <c r="H382" s="457">
        <v>172406</v>
      </c>
      <c r="I382" s="457">
        <v>0</v>
      </c>
      <c r="J382" s="457">
        <v>0</v>
      </c>
      <c r="K382" s="479">
        <v>0</v>
      </c>
      <c r="L382" s="479">
        <v>0</v>
      </c>
      <c r="M382" s="697">
        <v>1.17086256</v>
      </c>
    </row>
    <row r="383" spans="2:13" hidden="1">
      <c r="B383" s="708" t="s">
        <v>753</v>
      </c>
      <c r="C383" s="457">
        <v>159813</v>
      </c>
      <c r="D383" s="457">
        <v>0</v>
      </c>
      <c r="E383" s="457">
        <v>0</v>
      </c>
      <c r="F383" s="457">
        <v>0</v>
      </c>
      <c r="G383" s="457">
        <v>0</v>
      </c>
      <c r="H383" s="457">
        <v>159813</v>
      </c>
      <c r="I383" s="457">
        <v>0</v>
      </c>
      <c r="J383" s="457">
        <v>0</v>
      </c>
      <c r="K383" s="479">
        <v>0</v>
      </c>
      <c r="L383" s="479">
        <v>0</v>
      </c>
      <c r="M383" s="697">
        <v>1.3317749999999999</v>
      </c>
    </row>
    <row r="384" spans="2:13" hidden="1">
      <c r="B384" s="708" t="s">
        <v>755</v>
      </c>
      <c r="C384" s="457">
        <v>416</v>
      </c>
      <c r="D384" s="457">
        <v>0</v>
      </c>
      <c r="E384" s="457">
        <v>0</v>
      </c>
      <c r="F384" s="457">
        <v>0</v>
      </c>
      <c r="G384" s="457">
        <v>0</v>
      </c>
      <c r="H384" s="457">
        <v>416</v>
      </c>
      <c r="I384" s="457">
        <v>0</v>
      </c>
      <c r="J384" s="457">
        <v>0</v>
      </c>
      <c r="K384" s="479">
        <v>0</v>
      </c>
      <c r="L384" s="479">
        <v>0</v>
      </c>
      <c r="M384" s="697">
        <v>1.485714E-2</v>
      </c>
    </row>
    <row r="385" spans="2:13" hidden="1">
      <c r="B385" s="708" t="s">
        <v>1266</v>
      </c>
      <c r="C385" s="457">
        <v>26452</v>
      </c>
      <c r="D385" s="457">
        <v>0</v>
      </c>
      <c r="E385" s="457">
        <v>0</v>
      </c>
      <c r="F385" s="457">
        <v>0</v>
      </c>
      <c r="G385" s="457">
        <v>0</v>
      </c>
      <c r="H385" s="457">
        <v>26452</v>
      </c>
      <c r="I385" s="457">
        <v>0</v>
      </c>
      <c r="J385" s="457">
        <v>0</v>
      </c>
      <c r="K385" s="479">
        <v>0</v>
      </c>
      <c r="L385" s="479">
        <v>0</v>
      </c>
      <c r="M385" s="697">
        <v>7.5577142899999998</v>
      </c>
    </row>
    <row r="386" spans="2:13" hidden="1">
      <c r="B386" s="708" t="s">
        <v>1268</v>
      </c>
      <c r="C386" s="457">
        <v>24629</v>
      </c>
      <c r="D386" s="457">
        <v>0</v>
      </c>
      <c r="E386" s="457">
        <v>0</v>
      </c>
      <c r="F386" s="457">
        <v>0</v>
      </c>
      <c r="G386" s="457">
        <v>0</v>
      </c>
      <c r="H386" s="457">
        <v>24629</v>
      </c>
      <c r="I386" s="457">
        <v>0</v>
      </c>
      <c r="J386" s="457">
        <v>0</v>
      </c>
      <c r="K386" s="479">
        <v>0</v>
      </c>
      <c r="L386" s="479">
        <v>0</v>
      </c>
      <c r="M386" s="697">
        <v>0</v>
      </c>
    </row>
    <row r="387" spans="2:13" hidden="1">
      <c r="B387" s="708" t="s">
        <v>1270</v>
      </c>
      <c r="C387" s="457">
        <v>70637</v>
      </c>
      <c r="D387" s="457">
        <v>0</v>
      </c>
      <c r="E387" s="457">
        <v>0</v>
      </c>
      <c r="F387" s="457">
        <v>0</v>
      </c>
      <c r="G387" s="457">
        <v>0</v>
      </c>
      <c r="H387" s="457">
        <v>70637</v>
      </c>
      <c r="I387" s="457">
        <v>0</v>
      </c>
      <c r="J387" s="457">
        <v>0</v>
      </c>
      <c r="K387" s="479">
        <v>0</v>
      </c>
      <c r="L387" s="479">
        <v>0</v>
      </c>
      <c r="M387" s="697">
        <v>3.6224102600000001</v>
      </c>
    </row>
    <row r="388" spans="2:13" hidden="1">
      <c r="B388" s="708" t="s">
        <v>758</v>
      </c>
      <c r="C388" s="457">
        <v>136500</v>
      </c>
      <c r="D388" s="457">
        <v>0</v>
      </c>
      <c r="E388" s="457">
        <v>0</v>
      </c>
      <c r="F388" s="457">
        <v>0</v>
      </c>
      <c r="G388" s="457">
        <v>0</v>
      </c>
      <c r="H388" s="457">
        <v>136500</v>
      </c>
      <c r="I388" s="457">
        <v>0</v>
      </c>
      <c r="J388" s="457">
        <v>0</v>
      </c>
      <c r="K388" s="479">
        <v>0</v>
      </c>
      <c r="L388" s="479">
        <v>0</v>
      </c>
      <c r="M388" s="697">
        <v>2.80864198</v>
      </c>
    </row>
    <row r="389" spans="2:13" hidden="1">
      <c r="B389" s="708" t="s">
        <v>1064</v>
      </c>
      <c r="C389" s="457">
        <v>26057</v>
      </c>
      <c r="D389" s="457">
        <v>0</v>
      </c>
      <c r="E389" s="457">
        <v>0</v>
      </c>
      <c r="F389" s="457">
        <v>0</v>
      </c>
      <c r="G389" s="457">
        <v>0</v>
      </c>
      <c r="H389" s="457">
        <v>26057</v>
      </c>
      <c r="I389" s="457">
        <v>0</v>
      </c>
      <c r="J389" s="457">
        <v>0</v>
      </c>
      <c r="K389" s="479">
        <v>0</v>
      </c>
      <c r="L389" s="479">
        <v>0</v>
      </c>
      <c r="M389" s="697">
        <v>5.2114000000000003</v>
      </c>
    </row>
    <row r="390" spans="2:13" hidden="1">
      <c r="B390" s="708" t="s">
        <v>1274</v>
      </c>
      <c r="C390" s="457">
        <v>306342</v>
      </c>
      <c r="D390" s="457">
        <v>0</v>
      </c>
      <c r="E390" s="457">
        <v>0</v>
      </c>
      <c r="F390" s="457">
        <v>0</v>
      </c>
      <c r="G390" s="457">
        <v>0</v>
      </c>
      <c r="H390" s="457">
        <v>306342</v>
      </c>
      <c r="I390" s="457">
        <v>0</v>
      </c>
      <c r="J390" s="457">
        <v>0</v>
      </c>
      <c r="K390" s="479">
        <v>0</v>
      </c>
      <c r="L390" s="479">
        <v>0</v>
      </c>
      <c r="M390" s="697">
        <v>6.8075999999999999</v>
      </c>
    </row>
    <row r="391" spans="2:13" hidden="1">
      <c r="B391" s="708" t="s">
        <v>685</v>
      </c>
      <c r="C391" s="457">
        <v>58618</v>
      </c>
      <c r="D391" s="457">
        <v>0</v>
      </c>
      <c r="E391" s="457">
        <v>0</v>
      </c>
      <c r="F391" s="457">
        <v>0</v>
      </c>
      <c r="G391" s="457">
        <v>0</v>
      </c>
      <c r="H391" s="457">
        <v>58618</v>
      </c>
      <c r="I391" s="457">
        <v>0</v>
      </c>
      <c r="J391" s="457">
        <v>0</v>
      </c>
      <c r="K391" s="479">
        <v>0</v>
      </c>
      <c r="L391" s="479">
        <v>0</v>
      </c>
      <c r="M391" s="697">
        <v>2.6644545499999999</v>
      </c>
    </row>
    <row r="392" spans="2:13" hidden="1">
      <c r="B392" s="708" t="s">
        <v>1052</v>
      </c>
      <c r="C392" s="457">
        <v>103848</v>
      </c>
      <c r="D392" s="457">
        <v>0</v>
      </c>
      <c r="E392" s="457">
        <v>0</v>
      </c>
      <c r="F392" s="457">
        <v>0</v>
      </c>
      <c r="G392" s="457">
        <v>0</v>
      </c>
      <c r="H392" s="457">
        <v>103848</v>
      </c>
      <c r="I392" s="457">
        <v>0</v>
      </c>
      <c r="J392" s="457">
        <v>0</v>
      </c>
      <c r="K392" s="479">
        <v>0</v>
      </c>
      <c r="L392" s="479">
        <v>0</v>
      </c>
      <c r="M392" s="697">
        <v>0</v>
      </c>
    </row>
    <row r="393" spans="2:13" hidden="1">
      <c r="B393" s="708" t="s">
        <v>1280</v>
      </c>
      <c r="C393" s="457">
        <v>229970</v>
      </c>
      <c r="D393" s="457">
        <v>0</v>
      </c>
      <c r="E393" s="457">
        <v>0</v>
      </c>
      <c r="F393" s="457">
        <v>0</v>
      </c>
      <c r="G393" s="457">
        <v>0</v>
      </c>
      <c r="H393" s="457">
        <v>229970</v>
      </c>
      <c r="I393" s="457">
        <v>0</v>
      </c>
      <c r="J393" s="457">
        <v>0</v>
      </c>
      <c r="K393" s="479">
        <v>0</v>
      </c>
      <c r="L393" s="479">
        <v>0</v>
      </c>
      <c r="M393" s="697">
        <v>2.63630319</v>
      </c>
    </row>
    <row r="394" spans="2:13" hidden="1">
      <c r="B394" s="708" t="s">
        <v>1041</v>
      </c>
      <c r="C394" s="457">
        <v>147</v>
      </c>
      <c r="D394" s="457">
        <v>0</v>
      </c>
      <c r="E394" s="457">
        <v>0</v>
      </c>
      <c r="F394" s="457">
        <v>0</v>
      </c>
      <c r="G394" s="457">
        <v>0</v>
      </c>
      <c r="H394" s="457">
        <v>147</v>
      </c>
      <c r="I394" s="457">
        <v>0</v>
      </c>
      <c r="J394" s="457">
        <v>0</v>
      </c>
      <c r="K394" s="479">
        <v>0</v>
      </c>
      <c r="L394" s="479">
        <v>0</v>
      </c>
      <c r="M394" s="697">
        <v>8.5464999999999998E-4</v>
      </c>
    </row>
    <row r="395" spans="2:13" hidden="1">
      <c r="B395" s="708" t="s">
        <v>1055</v>
      </c>
      <c r="C395" s="457">
        <v>29998</v>
      </c>
      <c r="D395" s="457">
        <v>0</v>
      </c>
      <c r="E395" s="457">
        <v>0</v>
      </c>
      <c r="F395" s="457">
        <v>0</v>
      </c>
      <c r="G395" s="457">
        <v>0</v>
      </c>
      <c r="H395" s="457">
        <v>29998</v>
      </c>
      <c r="I395" s="457">
        <v>0</v>
      </c>
      <c r="J395" s="457">
        <v>0</v>
      </c>
      <c r="K395" s="479">
        <v>0</v>
      </c>
      <c r="L395" s="479">
        <v>0</v>
      </c>
      <c r="M395" s="697">
        <v>0</v>
      </c>
    </row>
    <row r="396" spans="2:13" hidden="1">
      <c r="B396" s="708" t="s">
        <v>1078</v>
      </c>
      <c r="C396" s="457">
        <v>443845</v>
      </c>
      <c r="D396" s="457">
        <v>0</v>
      </c>
      <c r="E396" s="457">
        <v>0</v>
      </c>
      <c r="F396" s="457">
        <v>0</v>
      </c>
      <c r="G396" s="457">
        <v>0</v>
      </c>
      <c r="H396" s="457">
        <v>443845</v>
      </c>
      <c r="I396" s="457">
        <v>0</v>
      </c>
      <c r="J396" s="457">
        <v>0</v>
      </c>
      <c r="K396" s="479">
        <v>0</v>
      </c>
      <c r="L396" s="479">
        <v>0</v>
      </c>
      <c r="M396" s="697">
        <v>0</v>
      </c>
    </row>
    <row r="397" spans="2:13" hidden="1">
      <c r="B397" s="708" t="s">
        <v>1282</v>
      </c>
      <c r="C397" s="457">
        <v>56155</v>
      </c>
      <c r="D397" s="457">
        <v>0</v>
      </c>
      <c r="E397" s="457">
        <v>0</v>
      </c>
      <c r="F397" s="457">
        <v>0</v>
      </c>
      <c r="G397" s="457">
        <v>0</v>
      </c>
      <c r="H397" s="457">
        <v>56155</v>
      </c>
      <c r="I397" s="457">
        <v>0</v>
      </c>
      <c r="J397" s="457">
        <v>0</v>
      </c>
      <c r="K397" s="479">
        <v>0</v>
      </c>
      <c r="L397" s="479">
        <v>0</v>
      </c>
      <c r="M397" s="697">
        <v>0</v>
      </c>
    </row>
    <row r="398" spans="2:13" hidden="1">
      <c r="B398" s="708" t="s">
        <v>1100</v>
      </c>
      <c r="C398" s="457">
        <v>108468</v>
      </c>
      <c r="D398" s="457">
        <v>0</v>
      </c>
      <c r="E398" s="457">
        <v>0</v>
      </c>
      <c r="F398" s="457">
        <v>0</v>
      </c>
      <c r="G398" s="457">
        <v>0</v>
      </c>
      <c r="H398" s="457">
        <v>108468</v>
      </c>
      <c r="I398" s="457">
        <v>0</v>
      </c>
      <c r="J398" s="457">
        <v>0</v>
      </c>
      <c r="K398" s="479">
        <v>0</v>
      </c>
      <c r="L398" s="479">
        <v>0</v>
      </c>
      <c r="M398" s="697">
        <v>0</v>
      </c>
    </row>
    <row r="399" spans="2:13" hidden="1">
      <c r="B399" s="708" t="s">
        <v>760</v>
      </c>
      <c r="C399" s="457">
        <v>149</v>
      </c>
      <c r="D399" s="457">
        <v>0</v>
      </c>
      <c r="E399" s="457">
        <v>0</v>
      </c>
      <c r="F399" s="457">
        <v>0</v>
      </c>
      <c r="G399" s="457">
        <v>0</v>
      </c>
      <c r="H399" s="457">
        <v>149</v>
      </c>
      <c r="I399" s="457">
        <v>0</v>
      </c>
      <c r="J399" s="457">
        <v>0</v>
      </c>
      <c r="K399" s="479">
        <v>0</v>
      </c>
      <c r="L399" s="479">
        <v>0</v>
      </c>
      <c r="M399" s="697">
        <v>1.2416700000000001E-3</v>
      </c>
    </row>
    <row r="400" spans="2:13" hidden="1">
      <c r="B400" s="708" t="s">
        <v>1067</v>
      </c>
      <c r="C400" s="457">
        <v>19716</v>
      </c>
      <c r="D400" s="457">
        <v>0</v>
      </c>
      <c r="E400" s="457">
        <v>0</v>
      </c>
      <c r="F400" s="457">
        <v>0</v>
      </c>
      <c r="G400" s="457">
        <v>0</v>
      </c>
      <c r="H400" s="457">
        <v>19716</v>
      </c>
      <c r="I400" s="457">
        <v>0</v>
      </c>
      <c r="J400" s="457">
        <v>0</v>
      </c>
      <c r="K400" s="479">
        <v>0</v>
      </c>
      <c r="L400" s="479">
        <v>0</v>
      </c>
      <c r="M400" s="697">
        <v>1.3144</v>
      </c>
    </row>
    <row r="401" spans="1:13" hidden="1">
      <c r="B401" s="708" t="s">
        <v>1103</v>
      </c>
      <c r="C401" s="457">
        <v>26</v>
      </c>
      <c r="D401" s="457">
        <v>0</v>
      </c>
      <c r="E401" s="457">
        <v>0</v>
      </c>
      <c r="F401" s="457">
        <v>0</v>
      </c>
      <c r="G401" s="457">
        <v>0</v>
      </c>
      <c r="H401" s="457">
        <v>26</v>
      </c>
      <c r="I401" s="457">
        <v>0</v>
      </c>
      <c r="J401" s="457">
        <v>0</v>
      </c>
      <c r="K401" s="479">
        <v>0</v>
      </c>
      <c r="L401" s="479">
        <v>0</v>
      </c>
      <c r="M401" s="697">
        <v>5.1975999999999997E-4</v>
      </c>
    </row>
    <row r="402" spans="1:13" hidden="1">
      <c r="B402" s="708" t="s">
        <v>671</v>
      </c>
      <c r="C402" s="457">
        <v>56155</v>
      </c>
      <c r="D402" s="457">
        <v>0</v>
      </c>
      <c r="E402" s="457">
        <v>0</v>
      </c>
      <c r="F402" s="457">
        <v>0</v>
      </c>
      <c r="G402" s="457">
        <v>0</v>
      </c>
      <c r="H402" s="457">
        <v>56155</v>
      </c>
      <c r="I402" s="457">
        <v>0</v>
      </c>
      <c r="J402" s="457">
        <v>0</v>
      </c>
      <c r="K402" s="479">
        <v>0</v>
      </c>
      <c r="L402" s="479">
        <v>0</v>
      </c>
      <c r="M402" s="697">
        <v>1.4974666700000001</v>
      </c>
    </row>
    <row r="403" spans="1:13" ht="30" hidden="1">
      <c r="B403" s="708" t="s">
        <v>672</v>
      </c>
      <c r="C403" s="457">
        <v>482</v>
      </c>
      <c r="D403" s="457">
        <v>0</v>
      </c>
      <c r="E403" s="457">
        <v>0</v>
      </c>
      <c r="F403" s="457">
        <v>0</v>
      </c>
      <c r="G403" s="457">
        <v>0</v>
      </c>
      <c r="H403" s="457">
        <v>482</v>
      </c>
      <c r="I403" s="457">
        <v>0</v>
      </c>
      <c r="J403" s="457">
        <v>0</v>
      </c>
      <c r="K403" s="479">
        <v>0</v>
      </c>
      <c r="L403" s="479">
        <v>0</v>
      </c>
      <c r="M403" s="697">
        <v>1.8660469999999998E-2</v>
      </c>
    </row>
    <row r="404" spans="1:13" hidden="1">
      <c r="B404" s="708" t="s">
        <v>767</v>
      </c>
      <c r="C404" s="457">
        <v>358212</v>
      </c>
      <c r="D404" s="457">
        <v>0</v>
      </c>
      <c r="E404" s="457">
        <v>0</v>
      </c>
      <c r="F404" s="457">
        <v>0</v>
      </c>
      <c r="G404" s="457">
        <v>0</v>
      </c>
      <c r="H404" s="457">
        <v>358212</v>
      </c>
      <c r="I404" s="457">
        <v>0</v>
      </c>
      <c r="J404" s="457">
        <v>0</v>
      </c>
      <c r="K404" s="479">
        <v>0</v>
      </c>
      <c r="L404" s="479">
        <v>0</v>
      </c>
      <c r="M404" s="697">
        <v>4.8407026999999996</v>
      </c>
    </row>
    <row r="405" spans="1:13" hidden="1">
      <c r="B405" s="708" t="s">
        <v>1291</v>
      </c>
      <c r="C405" s="457">
        <v>162160</v>
      </c>
      <c r="D405" s="457">
        <v>0</v>
      </c>
      <c r="E405" s="457">
        <v>0</v>
      </c>
      <c r="F405" s="457">
        <v>0</v>
      </c>
      <c r="G405" s="457">
        <v>0</v>
      </c>
      <c r="H405" s="457">
        <v>162160</v>
      </c>
      <c r="I405" s="457">
        <v>0</v>
      </c>
      <c r="J405" s="457">
        <v>0</v>
      </c>
      <c r="K405" s="479">
        <v>0</v>
      </c>
      <c r="L405" s="479">
        <v>0</v>
      </c>
      <c r="M405" s="697">
        <v>3.7678330799999999</v>
      </c>
    </row>
    <row r="406" spans="1:13" hidden="1">
      <c r="A406" s="611"/>
      <c r="B406" s="708" t="s">
        <v>1305</v>
      </c>
      <c r="C406" s="712">
        <v>890850</v>
      </c>
      <c r="D406" s="712">
        <v>0</v>
      </c>
      <c r="E406" s="712">
        <v>0</v>
      </c>
      <c r="F406" s="712">
        <v>0</v>
      </c>
      <c r="G406" s="712">
        <v>0</v>
      </c>
      <c r="H406" s="712">
        <v>890850</v>
      </c>
      <c r="I406" s="712">
        <v>0</v>
      </c>
      <c r="J406" s="712">
        <v>0</v>
      </c>
      <c r="K406" s="716">
        <v>0</v>
      </c>
      <c r="L406" s="716">
        <v>0</v>
      </c>
      <c r="M406" s="717">
        <v>6.3721352800000002</v>
      </c>
    </row>
    <row r="407" spans="1:13" hidden="1">
      <c r="B407" s="708" t="s">
        <v>773</v>
      </c>
      <c r="C407" s="457">
        <v>352976</v>
      </c>
      <c r="D407" s="457">
        <v>0</v>
      </c>
      <c r="E407" s="457">
        <v>0</v>
      </c>
      <c r="F407" s="457">
        <v>0</v>
      </c>
      <c r="G407" s="457">
        <v>0</v>
      </c>
      <c r="H407" s="457">
        <v>352976</v>
      </c>
      <c r="I407" s="457">
        <v>0</v>
      </c>
      <c r="J407" s="457">
        <v>3529.76</v>
      </c>
      <c r="K407" s="479">
        <v>5.3397200000000001E-3</v>
      </c>
      <c r="L407" s="479">
        <v>5.6176826392267225E-3</v>
      </c>
      <c r="M407" s="697">
        <v>1.7575772700000001</v>
      </c>
    </row>
    <row r="408" spans="1:13" hidden="1">
      <c r="B408" s="708" t="s">
        <v>1308</v>
      </c>
      <c r="C408" s="457">
        <v>78469</v>
      </c>
      <c r="D408" s="457">
        <v>0</v>
      </c>
      <c r="E408" s="457">
        <v>0</v>
      </c>
      <c r="F408" s="457">
        <v>0</v>
      </c>
      <c r="G408" s="457">
        <v>0</v>
      </c>
      <c r="H408" s="457">
        <v>78469</v>
      </c>
      <c r="I408" s="457">
        <v>0</v>
      </c>
      <c r="J408" s="457">
        <v>0</v>
      </c>
      <c r="K408" s="479">
        <v>0</v>
      </c>
      <c r="L408" s="479">
        <v>0</v>
      </c>
      <c r="M408" s="697">
        <v>3.79077295</v>
      </c>
    </row>
    <row r="409" spans="1:13" hidden="1">
      <c r="B409" s="708" t="s">
        <v>1310</v>
      </c>
      <c r="C409" s="457">
        <v>222109</v>
      </c>
      <c r="D409" s="457">
        <v>0</v>
      </c>
      <c r="E409" s="457">
        <v>0</v>
      </c>
      <c r="F409" s="457">
        <v>0</v>
      </c>
      <c r="G409" s="457">
        <v>0</v>
      </c>
      <c r="H409" s="457">
        <v>222109</v>
      </c>
      <c r="I409" s="457">
        <v>0</v>
      </c>
      <c r="J409" s="457">
        <v>0</v>
      </c>
      <c r="K409" s="479">
        <v>0</v>
      </c>
      <c r="L409" s="479">
        <v>0</v>
      </c>
      <c r="M409" s="697">
        <v>5.1414120399999996</v>
      </c>
    </row>
    <row r="410" spans="1:13" hidden="1">
      <c r="B410" s="708" t="s">
        <v>782</v>
      </c>
      <c r="C410" s="457">
        <v>108222</v>
      </c>
      <c r="D410" s="457">
        <v>0</v>
      </c>
      <c r="E410" s="457">
        <v>0</v>
      </c>
      <c r="F410" s="457">
        <v>0</v>
      </c>
      <c r="G410" s="457">
        <v>0</v>
      </c>
      <c r="H410" s="457">
        <v>108222</v>
      </c>
      <c r="I410" s="457">
        <v>0</v>
      </c>
      <c r="J410" s="457">
        <v>0</v>
      </c>
      <c r="K410" s="479">
        <v>0</v>
      </c>
      <c r="L410" s="479">
        <v>0</v>
      </c>
      <c r="M410" s="697">
        <v>3.5861223400000002</v>
      </c>
    </row>
    <row r="411" spans="1:13" hidden="1">
      <c r="B411" s="708" t="s">
        <v>623</v>
      </c>
      <c r="C411" s="457">
        <v>704745</v>
      </c>
      <c r="D411" s="457">
        <v>0</v>
      </c>
      <c r="E411" s="457">
        <v>0</v>
      </c>
      <c r="F411" s="457">
        <v>0</v>
      </c>
      <c r="G411" s="457">
        <v>0</v>
      </c>
      <c r="H411" s="457">
        <v>704745</v>
      </c>
      <c r="I411" s="457">
        <v>0</v>
      </c>
      <c r="J411" s="457">
        <v>0</v>
      </c>
      <c r="K411" s="479">
        <v>0</v>
      </c>
      <c r="L411" s="479">
        <v>0</v>
      </c>
      <c r="M411" s="697">
        <v>9.4212207899999996</v>
      </c>
    </row>
    <row r="412" spans="1:13" hidden="1">
      <c r="B412" s="708" t="s">
        <v>783</v>
      </c>
      <c r="C412" s="457">
        <v>15024</v>
      </c>
      <c r="D412" s="457">
        <v>0</v>
      </c>
      <c r="E412" s="457">
        <v>0</v>
      </c>
      <c r="F412" s="457">
        <v>0</v>
      </c>
      <c r="G412" s="457">
        <v>0</v>
      </c>
      <c r="H412" s="457">
        <v>15024</v>
      </c>
      <c r="I412" s="457">
        <v>0</v>
      </c>
      <c r="J412" s="457">
        <v>0</v>
      </c>
      <c r="K412" s="479">
        <v>0</v>
      </c>
      <c r="L412" s="479">
        <v>0</v>
      </c>
      <c r="M412" s="697">
        <v>0.13968017999999999</v>
      </c>
    </row>
    <row r="413" spans="1:13" hidden="1">
      <c r="B413" s="708" t="s">
        <v>784</v>
      </c>
      <c r="C413" s="457">
        <v>440918</v>
      </c>
      <c r="D413" s="457">
        <v>0</v>
      </c>
      <c r="E413" s="457">
        <v>0</v>
      </c>
      <c r="F413" s="457">
        <v>0</v>
      </c>
      <c r="G413" s="457">
        <v>0</v>
      </c>
      <c r="H413" s="457">
        <v>440918</v>
      </c>
      <c r="I413" s="457">
        <v>0</v>
      </c>
      <c r="J413" s="457">
        <v>0</v>
      </c>
      <c r="K413" s="479">
        <v>0</v>
      </c>
      <c r="L413" s="479">
        <v>0</v>
      </c>
      <c r="M413" s="697">
        <v>5.6160028500000001</v>
      </c>
    </row>
    <row r="414" spans="1:13" hidden="1">
      <c r="B414" s="708" t="s">
        <v>673</v>
      </c>
      <c r="C414" s="457">
        <v>96055</v>
      </c>
      <c r="D414" s="457">
        <v>0</v>
      </c>
      <c r="E414" s="457">
        <v>0</v>
      </c>
      <c r="F414" s="457">
        <v>0</v>
      </c>
      <c r="G414" s="457">
        <v>0</v>
      </c>
      <c r="H414" s="457">
        <v>96055</v>
      </c>
      <c r="I414" s="457">
        <v>0</v>
      </c>
      <c r="J414" s="457">
        <v>0</v>
      </c>
      <c r="K414" s="479">
        <v>0</v>
      </c>
      <c r="L414" s="479">
        <v>0</v>
      </c>
      <c r="M414" s="697">
        <v>3.69442308</v>
      </c>
    </row>
    <row r="415" spans="1:13" hidden="1">
      <c r="B415" s="708" t="s">
        <v>789</v>
      </c>
      <c r="C415" s="457">
        <v>43100</v>
      </c>
      <c r="D415" s="457">
        <v>0</v>
      </c>
      <c r="E415" s="457">
        <v>0</v>
      </c>
      <c r="F415" s="457">
        <v>0</v>
      </c>
      <c r="G415" s="457">
        <v>0</v>
      </c>
      <c r="H415" s="457">
        <v>43100</v>
      </c>
      <c r="I415" s="457">
        <v>0</v>
      </c>
      <c r="J415" s="457">
        <v>0</v>
      </c>
      <c r="K415" s="479">
        <v>0</v>
      </c>
      <c r="L415" s="479">
        <v>0</v>
      </c>
      <c r="M415" s="697">
        <v>6.1571428600000004</v>
      </c>
    </row>
    <row r="416" spans="1:13" ht="30" hidden="1">
      <c r="B416" s="708" t="s">
        <v>791</v>
      </c>
      <c r="C416" s="457">
        <v>118664</v>
      </c>
      <c r="D416" s="457">
        <v>0</v>
      </c>
      <c r="E416" s="457">
        <v>0</v>
      </c>
      <c r="F416" s="457">
        <v>0</v>
      </c>
      <c r="G416" s="457">
        <v>0</v>
      </c>
      <c r="H416" s="457">
        <v>118664</v>
      </c>
      <c r="I416" s="457">
        <v>0</v>
      </c>
      <c r="J416" s="457">
        <v>0</v>
      </c>
      <c r="K416" s="479">
        <v>0</v>
      </c>
      <c r="L416" s="479">
        <v>0</v>
      </c>
      <c r="M416" s="697">
        <v>0.97665844000000002</v>
      </c>
    </row>
    <row r="417" spans="1:13" hidden="1">
      <c r="A417" s="611"/>
      <c r="B417" s="708" t="s">
        <v>1398</v>
      </c>
      <c r="C417" s="712">
        <v>474032</v>
      </c>
      <c r="D417" s="712">
        <v>0</v>
      </c>
      <c r="E417" s="712">
        <v>0</v>
      </c>
      <c r="F417" s="712">
        <v>0</v>
      </c>
      <c r="G417" s="712">
        <v>0</v>
      </c>
      <c r="H417" s="712">
        <v>474032</v>
      </c>
      <c r="I417" s="712">
        <v>0</v>
      </c>
      <c r="J417" s="712">
        <v>0</v>
      </c>
      <c r="K417" s="716">
        <v>0</v>
      </c>
      <c r="L417" s="716">
        <v>0</v>
      </c>
      <c r="M417" s="717">
        <v>1.8320077299999999</v>
      </c>
    </row>
    <row r="418" spans="1:13" hidden="1">
      <c r="B418" s="708" t="s">
        <v>792</v>
      </c>
      <c r="C418" s="457">
        <v>113264</v>
      </c>
      <c r="D418" s="457">
        <v>0</v>
      </c>
      <c r="E418" s="457">
        <v>0</v>
      </c>
      <c r="F418" s="457">
        <v>0</v>
      </c>
      <c r="G418" s="457">
        <v>0</v>
      </c>
      <c r="H418" s="457">
        <v>113264</v>
      </c>
      <c r="I418" s="457">
        <v>0</v>
      </c>
      <c r="J418" s="457">
        <v>0</v>
      </c>
      <c r="K418" s="479">
        <v>0</v>
      </c>
      <c r="L418" s="479">
        <v>0</v>
      </c>
      <c r="M418" s="697">
        <v>0.81227768</v>
      </c>
    </row>
    <row r="419" spans="1:13" hidden="1">
      <c r="A419" s="718"/>
      <c r="B419" s="708" t="s">
        <v>661</v>
      </c>
      <c r="C419" s="457">
        <v>206888</v>
      </c>
      <c r="D419" s="457">
        <v>0</v>
      </c>
      <c r="E419" s="457">
        <v>0</v>
      </c>
      <c r="F419" s="457">
        <v>0</v>
      </c>
      <c r="G419" s="457">
        <v>0</v>
      </c>
      <c r="H419" s="457">
        <v>206888</v>
      </c>
      <c r="I419" s="457">
        <v>0</v>
      </c>
      <c r="J419" s="457">
        <v>0</v>
      </c>
      <c r="K419" s="479">
        <v>0</v>
      </c>
      <c r="L419" s="479">
        <v>0</v>
      </c>
      <c r="M419" s="697">
        <v>4.8679529400000003</v>
      </c>
    </row>
    <row r="420" spans="1:13" hidden="1">
      <c r="B420" s="708" t="s">
        <v>794</v>
      </c>
      <c r="C420" s="457">
        <v>170879</v>
      </c>
      <c r="D420" s="457">
        <v>0</v>
      </c>
      <c r="E420" s="457">
        <v>0</v>
      </c>
      <c r="F420" s="457">
        <v>0</v>
      </c>
      <c r="G420" s="457">
        <v>0</v>
      </c>
      <c r="H420" s="457">
        <v>170879</v>
      </c>
      <c r="I420" s="457">
        <v>0</v>
      </c>
      <c r="J420" s="457">
        <v>0</v>
      </c>
      <c r="K420" s="479">
        <v>0</v>
      </c>
      <c r="L420" s="479">
        <v>0</v>
      </c>
      <c r="M420" s="697">
        <v>1.70879</v>
      </c>
    </row>
    <row r="421" spans="1:13" ht="30" hidden="1">
      <c r="B421" s="708" t="s">
        <v>1351</v>
      </c>
      <c r="C421" s="457">
        <v>306</v>
      </c>
      <c r="D421" s="457">
        <v>0</v>
      </c>
      <c r="E421" s="457">
        <v>0</v>
      </c>
      <c r="F421" s="457">
        <v>0</v>
      </c>
      <c r="G421" s="457">
        <v>0</v>
      </c>
      <c r="H421" s="457">
        <v>306</v>
      </c>
      <c r="I421" s="457">
        <v>0</v>
      </c>
      <c r="J421" s="457">
        <v>0</v>
      </c>
      <c r="K421" s="479">
        <v>0</v>
      </c>
      <c r="L421" s="479">
        <v>0</v>
      </c>
      <c r="M421" s="697">
        <v>3.7499999999999999E-3</v>
      </c>
    </row>
    <row r="422" spans="1:13" hidden="1">
      <c r="B422" s="708" t="s">
        <v>693</v>
      </c>
      <c r="C422" s="457">
        <v>139748</v>
      </c>
      <c r="D422" s="457">
        <v>0</v>
      </c>
      <c r="E422" s="457">
        <v>0</v>
      </c>
      <c r="F422" s="457">
        <v>0</v>
      </c>
      <c r="G422" s="457">
        <v>0</v>
      </c>
      <c r="H422" s="457">
        <v>139748</v>
      </c>
      <c r="I422" s="457">
        <v>0</v>
      </c>
      <c r="J422" s="457">
        <v>0</v>
      </c>
      <c r="K422" s="479">
        <v>0</v>
      </c>
      <c r="L422" s="479">
        <v>0</v>
      </c>
      <c r="M422" s="697">
        <v>5.2735094299999998</v>
      </c>
    </row>
    <row r="423" spans="1:13" hidden="1">
      <c r="B423" s="708" t="s">
        <v>1328</v>
      </c>
      <c r="C423" s="457">
        <v>66844</v>
      </c>
      <c r="D423" s="457">
        <v>0</v>
      </c>
      <c r="E423" s="457">
        <v>0</v>
      </c>
      <c r="F423" s="457">
        <v>0</v>
      </c>
      <c r="G423" s="457">
        <v>0</v>
      </c>
      <c r="H423" s="457">
        <v>66844</v>
      </c>
      <c r="I423" s="457">
        <v>0</v>
      </c>
      <c r="J423" s="457">
        <v>0</v>
      </c>
      <c r="K423" s="479">
        <v>0</v>
      </c>
      <c r="L423" s="479">
        <v>0</v>
      </c>
      <c r="M423" s="697">
        <v>6.6844000000000001</v>
      </c>
    </row>
    <row r="424" spans="1:13" hidden="1">
      <c r="B424" s="708" t="s">
        <v>796</v>
      </c>
      <c r="C424" s="457">
        <v>412147</v>
      </c>
      <c r="D424" s="457">
        <v>0</v>
      </c>
      <c r="E424" s="457">
        <v>0</v>
      </c>
      <c r="F424" s="457">
        <v>0</v>
      </c>
      <c r="G424" s="457">
        <v>0</v>
      </c>
      <c r="H424" s="457">
        <v>412147</v>
      </c>
      <c r="I424" s="457">
        <v>0</v>
      </c>
      <c r="J424" s="457">
        <v>0</v>
      </c>
      <c r="K424" s="479">
        <v>0</v>
      </c>
      <c r="L424" s="479">
        <v>0</v>
      </c>
      <c r="M424" s="697">
        <v>0.55197273000000002</v>
      </c>
    </row>
    <row r="425" spans="1:13" hidden="1">
      <c r="B425" s="647"/>
      <c r="C425" s="492">
        <v>21199174</v>
      </c>
      <c r="D425" s="492">
        <v>0</v>
      </c>
      <c r="E425" s="492">
        <v>0</v>
      </c>
      <c r="F425" s="492">
        <v>0</v>
      </c>
      <c r="G425" s="492">
        <v>3769256</v>
      </c>
      <c r="H425" s="492">
        <v>17429918</v>
      </c>
      <c r="I425" s="492">
        <v>0</v>
      </c>
      <c r="J425" s="492">
        <v>3529.76</v>
      </c>
      <c r="K425" s="493">
        <v>5.3397200000000001E-3</v>
      </c>
      <c r="L425" s="493">
        <v>5.6176826392267225E-3</v>
      </c>
      <c r="M425" s="626"/>
    </row>
    <row r="426" spans="1:13" hidden="1">
      <c r="B426" s="647"/>
      <c r="C426" s="494"/>
      <c r="D426" s="494"/>
      <c r="E426" s="494"/>
      <c r="F426" s="494"/>
      <c r="G426" s="494"/>
      <c r="H426" s="494"/>
      <c r="I426" s="494"/>
      <c r="J426" s="494"/>
      <c r="K426" s="495"/>
      <c r="L426" s="495"/>
      <c r="M426" s="626"/>
    </row>
    <row r="427" spans="1:13" hidden="1">
      <c r="C427" s="492">
        <v>907025268.15789998</v>
      </c>
      <c r="D427" s="492">
        <v>6207190</v>
      </c>
      <c r="E427" s="492">
        <v>3558093</v>
      </c>
      <c r="F427" s="492">
        <v>14729156</v>
      </c>
      <c r="G427" s="492">
        <v>117160313</v>
      </c>
      <c r="H427" s="492">
        <v>814359394</v>
      </c>
      <c r="I427" s="492">
        <v>12913584.570154101</v>
      </c>
      <c r="J427" s="492">
        <v>59498770.170146197</v>
      </c>
      <c r="K427" s="493">
        <v>90.008041230000003</v>
      </c>
      <c r="L427" s="493">
        <v>94.693440448429598</v>
      </c>
      <c r="M427" s="626"/>
    </row>
    <row r="428" spans="1:13" hidden="1"/>
    <row r="429" spans="1:13" hidden="1"/>
    <row r="430" spans="1:13" hidden="1"/>
    <row r="431" spans="1:13" hidden="1"/>
    <row r="432" spans="1:13"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sheetData>
  <mergeCells count="1">
    <mergeCell ref="A4:A5"/>
  </mergeCells>
  <pageMargins left="0.7" right="0.7" top="0.75" bottom="0.75" header="0.3" footer="0.3"/>
  <pageSetup scale="53" orientation="portrait" r:id="rId1"/>
  <headerFooter>
    <oddFooter>&amp;C10 of 19</oddFooter>
  </headerFooter>
  <rowBreaks count="1" manualBreakCount="1">
    <brk id="7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3"/>
  <sheetViews>
    <sheetView view="pageBreakPreview" topLeftCell="E1" zoomScaleNormal="100" zoomScaleSheetLayoutView="100" workbookViewId="0">
      <selection activeCell="B4" sqref="B4:K6"/>
    </sheetView>
  </sheetViews>
  <sheetFormatPr defaultRowHeight="15.75"/>
  <cols>
    <col min="1" max="1" width="4.25" style="706" customWidth="1"/>
    <col min="2" max="2" width="29.5" style="491" customWidth="1"/>
    <col min="3" max="3" width="12" style="457" customWidth="1"/>
    <col min="4" max="4" width="9.875" style="457" customWidth="1"/>
    <col min="5" max="6" width="11.125" style="457" customWidth="1"/>
    <col min="7" max="7" width="11.75" style="457" customWidth="1"/>
    <col min="8" max="8" width="11.875" style="457" customWidth="1"/>
    <col min="9" max="9" width="11.75" style="457" customWidth="1"/>
    <col min="10" max="10" width="11.375" style="457" customWidth="1"/>
    <col min="11" max="11" width="7.125" style="479" customWidth="1"/>
    <col min="12" max="12" width="9" style="479" customWidth="1"/>
    <col min="13" max="13" width="10.75" style="515" customWidth="1"/>
    <col min="14" max="16384" width="9" style="515"/>
  </cols>
  <sheetData>
    <row r="1" spans="1:13">
      <c r="A1" s="706">
        <v>7.2</v>
      </c>
      <c r="B1" s="612" t="s">
        <v>2046</v>
      </c>
      <c r="C1" s="628"/>
      <c r="D1" s="628"/>
      <c r="E1" s="628"/>
      <c r="F1" s="628"/>
      <c r="G1" s="628"/>
      <c r="H1" s="628"/>
      <c r="I1" s="628"/>
      <c r="J1" s="628"/>
      <c r="K1" s="629"/>
      <c r="L1" s="631"/>
    </row>
    <row r="2" spans="1:13" hidden="1">
      <c r="B2" s="484"/>
      <c r="C2" s="481"/>
      <c r="D2" s="481"/>
      <c r="E2" s="481"/>
      <c r="F2" s="481"/>
      <c r="G2" s="481"/>
      <c r="H2" s="481"/>
      <c r="I2" s="481"/>
      <c r="J2" s="481"/>
      <c r="K2" s="482"/>
      <c r="L2" s="482"/>
      <c r="M2" s="483"/>
    </row>
    <row r="3" spans="1:13" hidden="1">
      <c r="B3" s="484"/>
      <c r="C3" s="481"/>
      <c r="D3" s="481"/>
      <c r="E3" s="481"/>
      <c r="F3" s="481"/>
      <c r="G3" s="481"/>
      <c r="H3" s="481"/>
      <c r="I3" s="481"/>
      <c r="J3" s="481"/>
      <c r="K3" s="482"/>
      <c r="L3" s="482"/>
      <c r="M3" s="483"/>
    </row>
    <row r="4" spans="1:13" ht="75" customHeight="1">
      <c r="A4" s="1032"/>
      <c r="B4" s="690" t="s">
        <v>2007</v>
      </c>
      <c r="C4" s="691" t="s">
        <v>2008</v>
      </c>
      <c r="D4" s="487" t="s">
        <v>2009</v>
      </c>
      <c r="E4" s="487" t="s">
        <v>2010</v>
      </c>
      <c r="F4" s="487" t="s">
        <v>2011</v>
      </c>
      <c r="G4" s="487" t="s">
        <v>2012</v>
      </c>
      <c r="H4" s="487" t="s">
        <v>1998</v>
      </c>
      <c r="I4" s="487" t="s">
        <v>2013</v>
      </c>
      <c r="J4" s="487" t="s">
        <v>2014</v>
      </c>
      <c r="K4" s="488" t="s">
        <v>53</v>
      </c>
      <c r="L4" s="488" t="s">
        <v>2015</v>
      </c>
      <c r="M4" s="692" t="s">
        <v>2016</v>
      </c>
    </row>
    <row r="5" spans="1:13">
      <c r="A5" s="1033"/>
      <c r="B5" s="693"/>
      <c r="C5" s="694" t="s">
        <v>2065</v>
      </c>
      <c r="D5" s="695"/>
      <c r="E5" s="695"/>
      <c r="F5" s="695"/>
      <c r="G5" s="695"/>
      <c r="H5" s="695"/>
      <c r="I5" s="694" t="s">
        <v>2047</v>
      </c>
      <c r="J5" s="695"/>
      <c r="K5" s="694" t="s">
        <v>2019</v>
      </c>
      <c r="L5" s="696"/>
      <c r="M5" s="696"/>
    </row>
    <row r="6" spans="1:13" hidden="1">
      <c r="A6" s="485"/>
      <c r="B6" s="486" t="s">
        <v>2048</v>
      </c>
      <c r="C6" s="487"/>
      <c r="D6" s="487"/>
      <c r="E6" s="487"/>
      <c r="F6" s="487"/>
      <c r="G6" s="487"/>
      <c r="H6" s="487"/>
      <c r="I6" s="487"/>
      <c r="J6" s="488"/>
      <c r="K6" s="488"/>
      <c r="L6" s="488"/>
      <c r="M6" s="488"/>
    </row>
    <row r="7" spans="1:13" hidden="1">
      <c r="B7" s="708" t="s">
        <v>841</v>
      </c>
      <c r="C7" s="457">
        <v>560662.15789999999</v>
      </c>
      <c r="D7" s="457">
        <v>0</v>
      </c>
      <c r="E7" s="457">
        <v>0</v>
      </c>
      <c r="F7" s="457">
        <v>0</v>
      </c>
      <c r="G7" s="457">
        <v>560662</v>
      </c>
      <c r="H7" s="479">
        <v>0</v>
      </c>
      <c r="I7" s="457">
        <v>0</v>
      </c>
      <c r="J7" s="457">
        <v>0</v>
      </c>
      <c r="K7" s="479">
        <v>0</v>
      </c>
      <c r="L7" s="479">
        <v>0</v>
      </c>
      <c r="M7" s="479">
        <v>0</v>
      </c>
    </row>
    <row r="8" spans="1:13" hidden="1">
      <c r="B8" s="708" t="s">
        <v>842</v>
      </c>
      <c r="C8" s="457">
        <v>77069</v>
      </c>
      <c r="D8" s="457">
        <v>0</v>
      </c>
      <c r="E8" s="457">
        <v>0</v>
      </c>
      <c r="F8" s="457">
        <v>0</v>
      </c>
      <c r="G8" s="457">
        <v>77069</v>
      </c>
      <c r="H8" s="479">
        <v>0</v>
      </c>
      <c r="I8" s="457">
        <v>0</v>
      </c>
      <c r="J8" s="457">
        <v>0</v>
      </c>
      <c r="K8" s="479">
        <v>0</v>
      </c>
      <c r="L8" s="479">
        <v>0</v>
      </c>
      <c r="M8" s="479">
        <v>0</v>
      </c>
    </row>
    <row r="9" spans="1:13" hidden="1">
      <c r="B9" s="709"/>
      <c r="C9" s="492">
        <v>637731.15789999999</v>
      </c>
      <c r="D9" s="492">
        <v>0</v>
      </c>
      <c r="E9" s="492">
        <v>0</v>
      </c>
      <c r="F9" s="492">
        <v>0</v>
      </c>
      <c r="G9" s="492">
        <v>637731</v>
      </c>
      <c r="H9" s="493">
        <v>0</v>
      </c>
      <c r="I9" s="492">
        <v>0</v>
      </c>
      <c r="J9" s="492">
        <v>0</v>
      </c>
      <c r="K9" s="492">
        <v>0</v>
      </c>
      <c r="L9" s="492">
        <v>0</v>
      </c>
      <c r="M9" s="625">
        <v>0</v>
      </c>
    </row>
    <row r="10" spans="1:13" hidden="1">
      <c r="B10" s="710" t="s">
        <v>866</v>
      </c>
      <c r="C10" s="494"/>
      <c r="D10" s="494"/>
      <c r="E10" s="494"/>
      <c r="F10" s="494"/>
      <c r="G10" s="494"/>
      <c r="H10" s="494"/>
      <c r="I10" s="494"/>
      <c r="J10" s="494"/>
      <c r="K10" s="495"/>
      <c r="L10" s="495"/>
      <c r="M10" s="626"/>
    </row>
    <row r="11" spans="1:13" hidden="1">
      <c r="B11" s="708" t="s">
        <v>609</v>
      </c>
      <c r="C11" s="457">
        <v>55229</v>
      </c>
      <c r="D11" s="457">
        <v>0</v>
      </c>
      <c r="E11" s="457">
        <v>0</v>
      </c>
      <c r="F11" s="457">
        <v>0</v>
      </c>
      <c r="G11" s="457">
        <v>0</v>
      </c>
      <c r="H11" s="457">
        <v>55229</v>
      </c>
      <c r="I11" s="457">
        <v>14920.147072799999</v>
      </c>
      <c r="J11" s="457">
        <v>28716.31855</v>
      </c>
      <c r="K11" s="479">
        <v>4.3441239999999999E-2</v>
      </c>
      <c r="L11" s="479">
        <v>4.5702587195967793E-2</v>
      </c>
      <c r="M11" s="697">
        <v>6.6585889999999995E-2</v>
      </c>
    </row>
    <row r="12" spans="1:13" hidden="1">
      <c r="B12" s="708" t="s">
        <v>610</v>
      </c>
      <c r="C12" s="457">
        <v>3705657</v>
      </c>
      <c r="D12" s="457">
        <v>0</v>
      </c>
      <c r="E12" s="457">
        <v>0</v>
      </c>
      <c r="F12" s="457">
        <v>0</v>
      </c>
      <c r="G12" s="457">
        <v>709400</v>
      </c>
      <c r="H12" s="457">
        <v>2996257</v>
      </c>
      <c r="I12" s="457">
        <v>276432.11764450005</v>
      </c>
      <c r="J12" s="457">
        <v>460824.32660000003</v>
      </c>
      <c r="K12" s="479">
        <v>0.69712207999999998</v>
      </c>
      <c r="L12" s="479">
        <v>0.73341100224212563</v>
      </c>
      <c r="M12" s="697">
        <v>3.51289907</v>
      </c>
    </row>
    <row r="13" spans="1:13" hidden="1">
      <c r="B13" s="708" t="s">
        <v>1420</v>
      </c>
      <c r="C13" s="457">
        <v>1464033</v>
      </c>
      <c r="D13" s="457">
        <v>0</v>
      </c>
      <c r="E13" s="457">
        <v>0</v>
      </c>
      <c r="F13" s="457">
        <v>0</v>
      </c>
      <c r="G13" s="457">
        <v>45000</v>
      </c>
      <c r="H13" s="457">
        <v>1419033</v>
      </c>
      <c r="I13" s="457">
        <v>31247.020835399999</v>
      </c>
      <c r="J13" s="457">
        <v>98892.409769999998</v>
      </c>
      <c r="K13" s="479">
        <v>0.14960166</v>
      </c>
      <c r="L13" s="479">
        <v>0.15738922009321429</v>
      </c>
      <c r="M13" s="697">
        <v>6.2678136000000002</v>
      </c>
    </row>
    <row r="14" spans="1:13" hidden="1">
      <c r="B14" s="708" t="s">
        <v>2049</v>
      </c>
      <c r="C14" s="457">
        <v>3858854</v>
      </c>
      <c r="D14" s="457">
        <v>0</v>
      </c>
      <c r="E14" s="457">
        <v>764770</v>
      </c>
      <c r="F14" s="457">
        <v>0</v>
      </c>
      <c r="G14" s="457">
        <v>45000</v>
      </c>
      <c r="H14" s="457">
        <v>4578624</v>
      </c>
      <c r="I14" s="457">
        <v>172780.76586000001</v>
      </c>
      <c r="J14" s="457">
        <v>2362020.5491200001</v>
      </c>
      <c r="K14" s="479">
        <v>3.57319824</v>
      </c>
      <c r="L14" s="479">
        <v>3.7592022778569065</v>
      </c>
      <c r="M14" s="697">
        <v>4.1529469399999996</v>
      </c>
    </row>
    <row r="15" spans="1:13" hidden="1">
      <c r="B15" s="708" t="s">
        <v>612</v>
      </c>
      <c r="C15" s="457">
        <v>5007351</v>
      </c>
      <c r="D15" s="494">
        <v>0</v>
      </c>
      <c r="E15" s="457">
        <v>0</v>
      </c>
      <c r="F15" s="457">
        <v>0</v>
      </c>
      <c r="G15" s="457">
        <v>702600</v>
      </c>
      <c r="H15" s="457">
        <v>4304751</v>
      </c>
      <c r="I15" s="457">
        <v>592644.65200689994</v>
      </c>
      <c r="J15" s="457">
        <v>821776.96589999995</v>
      </c>
      <c r="K15" s="479">
        <v>1.2431610799999999</v>
      </c>
      <c r="L15" s="479">
        <v>1.3078742448928085</v>
      </c>
      <c r="M15" s="697">
        <v>5.3831889200000003</v>
      </c>
    </row>
    <row r="16" spans="1:13" hidden="1">
      <c r="B16" s="708" t="s">
        <v>871</v>
      </c>
      <c r="C16" s="457">
        <v>1372143</v>
      </c>
      <c r="D16" s="457">
        <v>429600</v>
      </c>
      <c r="E16" s="457">
        <v>0</v>
      </c>
      <c r="F16" s="457">
        <v>0</v>
      </c>
      <c r="G16" s="457">
        <v>225000</v>
      </c>
      <c r="H16" s="457">
        <v>1576743</v>
      </c>
      <c r="I16" s="457">
        <v>145575.66361459999</v>
      </c>
      <c r="J16" s="457">
        <v>286226.15679000004</v>
      </c>
      <c r="K16" s="479">
        <v>0.43299488000000003</v>
      </c>
      <c r="L16" s="479">
        <v>0.4555345722915351</v>
      </c>
      <c r="M16" s="697">
        <v>3.6660529999999997E-2</v>
      </c>
    </row>
    <row r="17" spans="2:13" hidden="1">
      <c r="B17" s="708" t="s">
        <v>613</v>
      </c>
      <c r="C17" s="457">
        <v>1827472</v>
      </c>
      <c r="D17" s="457">
        <v>251400</v>
      </c>
      <c r="E17" s="457">
        <v>0</v>
      </c>
      <c r="F17" s="457">
        <v>0</v>
      </c>
      <c r="G17" s="457">
        <v>216450</v>
      </c>
      <c r="H17" s="457">
        <v>1862422</v>
      </c>
      <c r="I17" s="457">
        <v>420768.46762959997</v>
      </c>
      <c r="J17" s="457">
        <v>608006.28612000006</v>
      </c>
      <c r="K17" s="479">
        <v>0.91977481000000005</v>
      </c>
      <c r="L17" s="479">
        <v>0.96765399292785903</v>
      </c>
      <c r="M17" s="697">
        <v>0.78734064000000004</v>
      </c>
    </row>
    <row r="18" spans="2:13" hidden="1">
      <c r="B18" s="708" t="s">
        <v>614</v>
      </c>
      <c r="C18" s="457">
        <v>2918274</v>
      </c>
      <c r="D18" s="457">
        <v>630000</v>
      </c>
      <c r="E18" s="457">
        <v>0</v>
      </c>
      <c r="F18" s="457">
        <v>0</v>
      </c>
      <c r="G18" s="457">
        <v>235000</v>
      </c>
      <c r="H18" s="457">
        <v>3313274</v>
      </c>
      <c r="I18" s="457">
        <v>327687.73214020004</v>
      </c>
      <c r="J18" s="457">
        <v>512464.08957999997</v>
      </c>
      <c r="K18" s="479">
        <v>0.77524126000000004</v>
      </c>
      <c r="L18" s="479">
        <v>0.81559670324914257</v>
      </c>
      <c r="M18" s="697">
        <v>0.16804015999999999</v>
      </c>
    </row>
    <row r="19" spans="2:13" hidden="1">
      <c r="B19" s="708" t="s">
        <v>615</v>
      </c>
      <c r="C19" s="457">
        <v>1575000</v>
      </c>
      <c r="D19" s="457">
        <v>0</v>
      </c>
      <c r="E19" s="457">
        <v>0</v>
      </c>
      <c r="F19" s="457">
        <v>0</v>
      </c>
      <c r="G19" s="457">
        <v>0</v>
      </c>
      <c r="H19" s="457">
        <v>1575000</v>
      </c>
      <c r="I19" s="457">
        <v>90483.75</v>
      </c>
      <c r="J19" s="457">
        <v>245259</v>
      </c>
      <c r="K19" s="479">
        <v>0.37102091999999998</v>
      </c>
      <c r="L19" s="479">
        <v>0.39033453447659522</v>
      </c>
      <c r="M19" s="697">
        <v>4.5</v>
      </c>
    </row>
    <row r="20" spans="2:13" hidden="1">
      <c r="B20" s="708" t="s">
        <v>876</v>
      </c>
      <c r="C20" s="457">
        <v>20215015</v>
      </c>
      <c r="D20" s="457">
        <v>0</v>
      </c>
      <c r="E20" s="457">
        <v>0</v>
      </c>
      <c r="F20" s="457">
        <v>0</v>
      </c>
      <c r="G20" s="457">
        <v>0</v>
      </c>
      <c r="H20" s="457">
        <v>20215015</v>
      </c>
      <c r="I20" s="457">
        <v>1300763.8262527999</v>
      </c>
      <c r="J20" s="457">
        <v>6962051.1660000002</v>
      </c>
      <c r="K20" s="479">
        <v>10.53199515</v>
      </c>
      <c r="L20" s="479">
        <v>11.080241707268017</v>
      </c>
      <c r="M20" s="697">
        <v>7.4405830399999999</v>
      </c>
    </row>
    <row r="21" spans="2:13" hidden="1">
      <c r="B21" s="709"/>
      <c r="C21" s="492">
        <v>41999028</v>
      </c>
      <c r="D21" s="492">
        <v>1311000</v>
      </c>
      <c r="E21" s="492">
        <v>764770</v>
      </c>
      <c r="F21" s="492">
        <v>0</v>
      </c>
      <c r="G21" s="492">
        <v>2178450</v>
      </c>
      <c r="H21" s="492">
        <v>41896348</v>
      </c>
      <c r="I21" s="492">
        <v>3373304.1430567997</v>
      </c>
      <c r="J21" s="492">
        <v>12386237.26843</v>
      </c>
      <c r="K21" s="493">
        <v>18.737551320000001</v>
      </c>
      <c r="L21" s="493">
        <v>19.71294084249417</v>
      </c>
      <c r="M21" s="626">
        <v>0</v>
      </c>
    </row>
    <row r="22" spans="2:13" hidden="1">
      <c r="B22" s="710" t="s">
        <v>616</v>
      </c>
      <c r="C22" s="494"/>
      <c r="D22" s="494"/>
      <c r="E22" s="494"/>
      <c r="F22" s="494"/>
      <c r="G22" s="494"/>
      <c r="H22" s="494"/>
      <c r="I22" s="494"/>
      <c r="J22" s="494"/>
      <c r="K22" s="495"/>
      <c r="L22" s="495"/>
      <c r="M22" s="626"/>
    </row>
    <row r="23" spans="2:13" hidden="1">
      <c r="B23" s="708" t="s">
        <v>1027</v>
      </c>
      <c r="C23" s="457">
        <v>889292</v>
      </c>
      <c r="D23" s="457">
        <v>0</v>
      </c>
      <c r="E23" s="457">
        <v>0</v>
      </c>
      <c r="F23" s="457">
        <v>0</v>
      </c>
      <c r="G23" s="457">
        <v>115000</v>
      </c>
      <c r="H23" s="457">
        <v>774292</v>
      </c>
      <c r="I23" s="457">
        <v>15927.389761800001</v>
      </c>
      <c r="J23" s="457">
        <v>24397.940920000001</v>
      </c>
      <c r="K23" s="479">
        <v>3.690852E-2</v>
      </c>
      <c r="L23" s="479">
        <v>3.882980404876344E-2</v>
      </c>
      <c r="M23" s="697">
        <v>0.17064287</v>
      </c>
    </row>
    <row r="24" spans="2:13" hidden="1">
      <c r="B24" s="708" t="s">
        <v>618</v>
      </c>
      <c r="C24" s="457">
        <v>6489167</v>
      </c>
      <c r="D24" s="457">
        <v>0</v>
      </c>
      <c r="E24" s="457">
        <v>0</v>
      </c>
      <c r="F24" s="457">
        <v>0</v>
      </c>
      <c r="G24" s="457">
        <v>452500</v>
      </c>
      <c r="H24" s="457">
        <v>6036667</v>
      </c>
      <c r="I24" s="457">
        <v>45275.002527099998</v>
      </c>
      <c r="J24" s="457">
        <v>45275.002500000002</v>
      </c>
      <c r="K24" s="479">
        <v>6.8490750000000003E-2</v>
      </c>
      <c r="L24" s="479">
        <v>7.2056059203797554E-2</v>
      </c>
      <c r="M24" s="697">
        <v>1.53827867</v>
      </c>
    </row>
    <row r="25" spans="2:13" hidden="1">
      <c r="B25" s="709" t="s">
        <v>1611</v>
      </c>
      <c r="C25" s="457">
        <v>1940646</v>
      </c>
      <c r="D25" s="457">
        <v>0</v>
      </c>
      <c r="E25" s="457">
        <v>0</v>
      </c>
      <c r="F25" s="457">
        <v>0</v>
      </c>
      <c r="G25" s="457">
        <v>181000</v>
      </c>
      <c r="H25" s="457">
        <v>1759646</v>
      </c>
      <c r="I25" s="457">
        <v>16722.6642383</v>
      </c>
      <c r="J25" s="457">
        <v>775951.09661999997</v>
      </c>
      <c r="K25" s="479">
        <v>1.1738369900000001</v>
      </c>
      <c r="L25" s="479">
        <v>1.2349414703467405</v>
      </c>
      <c r="M25" s="697">
        <v>5.15749952</v>
      </c>
    </row>
    <row r="26" spans="2:13" ht="30" hidden="1">
      <c r="B26" s="708" t="s">
        <v>619</v>
      </c>
      <c r="C26" s="641">
        <v>942940</v>
      </c>
      <c r="D26" s="641">
        <v>0</v>
      </c>
      <c r="E26" s="641">
        <v>0</v>
      </c>
      <c r="F26" s="641">
        <v>0</v>
      </c>
      <c r="G26" s="641">
        <v>0</v>
      </c>
      <c r="H26" s="641">
        <v>942940</v>
      </c>
      <c r="I26" s="641">
        <v>27540.207200000001</v>
      </c>
      <c r="J26" s="641">
        <v>86014.986799999999</v>
      </c>
      <c r="K26" s="642">
        <v>0.13012104999999999</v>
      </c>
      <c r="L26" s="642">
        <v>0.13689454752155264</v>
      </c>
      <c r="M26" s="711">
        <v>0.19592048000000001</v>
      </c>
    </row>
    <row r="27" spans="2:13" hidden="1">
      <c r="B27" s="708" t="s">
        <v>1031</v>
      </c>
      <c r="C27" s="457">
        <v>513395</v>
      </c>
      <c r="D27" s="457">
        <v>0</v>
      </c>
      <c r="E27" s="457">
        <v>0</v>
      </c>
      <c r="F27" s="457">
        <v>0</v>
      </c>
      <c r="G27" s="457">
        <v>44500</v>
      </c>
      <c r="H27" s="457">
        <v>468895</v>
      </c>
      <c r="I27" s="457">
        <v>0</v>
      </c>
      <c r="J27" s="457">
        <v>2119.4054000000001</v>
      </c>
      <c r="K27" s="479">
        <v>3.2061799999999999E-3</v>
      </c>
      <c r="L27" s="479">
        <v>3.3730754841868479E-3</v>
      </c>
      <c r="M27" s="697">
        <v>0.23496701</v>
      </c>
    </row>
    <row r="28" spans="2:13" hidden="1">
      <c r="B28" s="708" t="s">
        <v>1033</v>
      </c>
      <c r="C28" s="457">
        <v>1787610</v>
      </c>
      <c r="D28" s="457">
        <v>0</v>
      </c>
      <c r="E28" s="457">
        <v>0</v>
      </c>
      <c r="F28" s="457">
        <v>0</v>
      </c>
      <c r="G28" s="457">
        <v>0</v>
      </c>
      <c r="H28" s="457">
        <v>1787610</v>
      </c>
      <c r="I28" s="457">
        <v>17621.72148</v>
      </c>
      <c r="J28" s="457">
        <v>95726.515499999994</v>
      </c>
      <c r="K28" s="479">
        <v>0.14481237999999999</v>
      </c>
      <c r="L28" s="479">
        <v>0.15235063693792714</v>
      </c>
      <c r="M28" s="697">
        <v>9.4720862199999996</v>
      </c>
    </row>
    <row r="29" spans="2:13" hidden="1">
      <c r="B29" s="708" t="s">
        <v>620</v>
      </c>
      <c r="C29" s="457">
        <v>1949078</v>
      </c>
      <c r="D29" s="457">
        <v>50000</v>
      </c>
      <c r="E29" s="457">
        <v>0</v>
      </c>
      <c r="F29" s="457">
        <v>0</v>
      </c>
      <c r="G29" s="457">
        <v>1035100</v>
      </c>
      <c r="H29" s="457">
        <v>963978</v>
      </c>
      <c r="I29" s="457">
        <v>87594.793283699997</v>
      </c>
      <c r="J29" s="457">
        <v>247645.94819999998</v>
      </c>
      <c r="K29" s="479">
        <v>0.37463182</v>
      </c>
      <c r="L29" s="479">
        <v>0.39413340960234694</v>
      </c>
      <c r="M29" s="697">
        <v>0.18646702000000001</v>
      </c>
    </row>
    <row r="30" spans="2:13" hidden="1">
      <c r="B30" s="708" t="s">
        <v>1617</v>
      </c>
      <c r="C30" s="457">
        <v>712327</v>
      </c>
      <c r="D30" s="457">
        <v>0</v>
      </c>
      <c r="E30" s="457">
        <v>0</v>
      </c>
      <c r="F30" s="457">
        <v>0</v>
      </c>
      <c r="G30" s="457">
        <v>456500</v>
      </c>
      <c r="H30" s="457">
        <v>255827</v>
      </c>
      <c r="I30" s="457">
        <v>5176.3715769</v>
      </c>
      <c r="J30" s="457">
        <v>19734.494780000001</v>
      </c>
      <c r="K30" s="479">
        <v>2.9853790000000002E-2</v>
      </c>
      <c r="L30" s="479">
        <v>3.1407837563890005E-2</v>
      </c>
      <c r="M30" s="697">
        <v>1.9712360000000002E-2</v>
      </c>
    </row>
    <row r="31" spans="2:13" hidden="1">
      <c r="B31" s="708" t="s">
        <v>1036</v>
      </c>
      <c r="C31" s="457">
        <v>3517562</v>
      </c>
      <c r="D31" s="457">
        <v>0</v>
      </c>
      <c r="E31" s="457">
        <v>0</v>
      </c>
      <c r="F31" s="457">
        <v>0</v>
      </c>
      <c r="G31" s="457">
        <v>720000</v>
      </c>
      <c r="H31" s="457">
        <v>2797562</v>
      </c>
      <c r="I31" s="457">
        <v>28371.185652</v>
      </c>
      <c r="J31" s="457">
        <v>107873.99072</v>
      </c>
      <c r="K31" s="479">
        <v>0.16318874</v>
      </c>
      <c r="L31" s="479">
        <v>0.17168358327247421</v>
      </c>
      <c r="M31" s="697">
        <v>0.13321723999999999</v>
      </c>
    </row>
    <row r="32" spans="2:13" hidden="1">
      <c r="B32" s="708" t="s">
        <v>621</v>
      </c>
      <c r="C32" s="457">
        <v>445935</v>
      </c>
      <c r="D32" s="457">
        <v>200000</v>
      </c>
      <c r="E32" s="457">
        <v>0</v>
      </c>
      <c r="F32" s="457">
        <v>0</v>
      </c>
      <c r="G32" s="457">
        <v>0</v>
      </c>
      <c r="H32" s="457">
        <v>645935</v>
      </c>
      <c r="I32" s="457">
        <v>20228.783697700001</v>
      </c>
      <c r="J32" s="457">
        <v>30023.058800000003</v>
      </c>
      <c r="K32" s="479">
        <v>4.541804E-2</v>
      </c>
      <c r="L32" s="479">
        <v>4.7782290069931975E-2</v>
      </c>
      <c r="M32" s="697">
        <v>6.9149779999999994E-2</v>
      </c>
    </row>
    <row r="33" spans="2:13" hidden="1">
      <c r="B33" s="708" t="s">
        <v>883</v>
      </c>
      <c r="C33" s="457">
        <v>30500655</v>
      </c>
      <c r="D33" s="457">
        <v>0</v>
      </c>
      <c r="E33" s="457">
        <v>0</v>
      </c>
      <c r="F33" s="457">
        <v>0</v>
      </c>
      <c r="G33" s="457">
        <v>2855000</v>
      </c>
      <c r="H33" s="457">
        <v>27645655</v>
      </c>
      <c r="I33" s="457">
        <v>641811.67105260002</v>
      </c>
      <c r="J33" s="457">
        <v>3683507.0721999998</v>
      </c>
      <c r="K33" s="479">
        <v>5.57230588</v>
      </c>
      <c r="L33" s="479">
        <v>5.8623741361924866</v>
      </c>
      <c r="M33" s="697">
        <v>2.1729936300000001</v>
      </c>
    </row>
    <row r="34" spans="2:13" hidden="1">
      <c r="B34" s="708" t="s">
        <v>885</v>
      </c>
      <c r="C34" s="457">
        <v>4909</v>
      </c>
      <c r="D34" s="457">
        <v>0</v>
      </c>
      <c r="E34" s="457">
        <v>0</v>
      </c>
      <c r="F34" s="457">
        <v>0</v>
      </c>
      <c r="G34" s="457">
        <v>4909</v>
      </c>
      <c r="H34" s="457">
        <v>0</v>
      </c>
      <c r="I34" s="457">
        <v>0</v>
      </c>
      <c r="J34" s="457">
        <v>0</v>
      </c>
      <c r="K34" s="479">
        <v>0</v>
      </c>
      <c r="L34" s="479">
        <v>0</v>
      </c>
      <c r="M34" s="697">
        <v>0</v>
      </c>
    </row>
    <row r="35" spans="2:13" hidden="1">
      <c r="B35" s="708" t="s">
        <v>1029</v>
      </c>
      <c r="C35" s="457">
        <v>900681</v>
      </c>
      <c r="D35" s="457">
        <v>0</v>
      </c>
      <c r="E35" s="457">
        <v>0</v>
      </c>
      <c r="F35" s="457">
        <v>0</v>
      </c>
      <c r="G35" s="457">
        <v>0</v>
      </c>
      <c r="H35" s="457">
        <v>900681</v>
      </c>
      <c r="I35" s="457">
        <v>70316.165670000002</v>
      </c>
      <c r="J35" s="457">
        <v>144334.13024999999</v>
      </c>
      <c r="K35" s="479">
        <v>0.21834460999999999</v>
      </c>
      <c r="L35" s="479">
        <v>0.22971061424949951</v>
      </c>
      <c r="M35" s="697">
        <v>3.5971555999999998</v>
      </c>
    </row>
    <row r="36" spans="2:13" hidden="1">
      <c r="B36" s="708" t="s">
        <v>1623</v>
      </c>
      <c r="C36" s="457">
        <v>11554572</v>
      </c>
      <c r="D36" s="457">
        <v>0</v>
      </c>
      <c r="E36" s="457">
        <v>0</v>
      </c>
      <c r="F36" s="457">
        <v>0</v>
      </c>
      <c r="G36" s="457">
        <v>6555000</v>
      </c>
      <c r="H36" s="457">
        <v>4999572</v>
      </c>
      <c r="I36" s="457">
        <v>27847.6162927</v>
      </c>
      <c r="J36" s="457">
        <v>27847.616040000001</v>
      </c>
      <c r="K36" s="479">
        <v>4.2127089999999999E-2</v>
      </c>
      <c r="L36" s="479">
        <v>4.4320030022369679E-2</v>
      </c>
      <c r="M36" s="697">
        <v>0.33017753</v>
      </c>
    </row>
    <row r="37" spans="2:13" hidden="1">
      <c r="B37" s="708" t="s">
        <v>1039</v>
      </c>
      <c r="C37" s="457">
        <v>97057</v>
      </c>
      <c r="D37" s="457">
        <v>0</v>
      </c>
      <c r="E37" s="457">
        <v>0</v>
      </c>
      <c r="F37" s="457">
        <v>0</v>
      </c>
      <c r="G37" s="457">
        <v>0</v>
      </c>
      <c r="H37" s="457">
        <v>97057</v>
      </c>
      <c r="I37" s="457">
        <v>1449.0413500000002</v>
      </c>
      <c r="J37" s="457">
        <v>23774.112149999997</v>
      </c>
      <c r="K37" s="479">
        <v>3.596481E-2</v>
      </c>
      <c r="L37" s="479">
        <v>3.7836968260755423E-2</v>
      </c>
      <c r="M37" s="697">
        <v>2.2844466400000001</v>
      </c>
    </row>
    <row r="38" spans="2:13" hidden="1">
      <c r="B38" s="708" t="s">
        <v>622</v>
      </c>
      <c r="C38" s="457">
        <v>147800</v>
      </c>
      <c r="D38" s="457">
        <v>0</v>
      </c>
      <c r="E38" s="457">
        <v>0</v>
      </c>
      <c r="F38" s="457">
        <v>0</v>
      </c>
      <c r="G38" s="457">
        <v>5000</v>
      </c>
      <c r="H38" s="457">
        <v>142800</v>
      </c>
      <c r="I38" s="457">
        <v>0</v>
      </c>
      <c r="J38" s="457">
        <v>1756.44</v>
      </c>
      <c r="K38" s="479">
        <v>2.65709E-3</v>
      </c>
      <c r="L38" s="479">
        <v>2.7954088931948303E-3</v>
      </c>
      <c r="M38" s="697">
        <v>2.38</v>
      </c>
    </row>
    <row r="39" spans="2:13" hidden="1">
      <c r="B39" s="708" t="s">
        <v>624</v>
      </c>
      <c r="C39" s="457">
        <v>698152</v>
      </c>
      <c r="D39" s="457">
        <v>0</v>
      </c>
      <c r="E39" s="457">
        <v>0</v>
      </c>
      <c r="F39" s="457">
        <v>0</v>
      </c>
      <c r="G39" s="457">
        <v>0</v>
      </c>
      <c r="H39" s="457">
        <v>698152</v>
      </c>
      <c r="I39" s="457">
        <v>50406.574119999997</v>
      </c>
      <c r="J39" s="457">
        <v>214109.25536000001</v>
      </c>
      <c r="K39" s="479">
        <v>0.32389846</v>
      </c>
      <c r="L39" s="479">
        <v>0.34075910167649731</v>
      </c>
      <c r="M39" s="697">
        <v>3.2579014900000001</v>
      </c>
    </row>
    <row r="40" spans="2:13" ht="30" hidden="1">
      <c r="B40" s="708" t="s">
        <v>1045</v>
      </c>
      <c r="C40" s="457">
        <v>904776</v>
      </c>
      <c r="D40" s="457">
        <v>0</v>
      </c>
      <c r="E40" s="457">
        <v>0</v>
      </c>
      <c r="F40" s="457">
        <v>0</v>
      </c>
      <c r="G40" s="457">
        <v>0</v>
      </c>
      <c r="H40" s="457">
        <v>904776</v>
      </c>
      <c r="I40" s="457">
        <v>4523.88</v>
      </c>
      <c r="J40" s="457">
        <v>28844.258879999998</v>
      </c>
      <c r="K40" s="479">
        <v>4.3634779999999998E-2</v>
      </c>
      <c r="L40" s="479">
        <v>4.590620675386916E-2</v>
      </c>
      <c r="M40" s="697">
        <v>4.9258811600000003</v>
      </c>
    </row>
    <row r="41" spans="2:13" hidden="1">
      <c r="B41" s="708" t="s">
        <v>1046</v>
      </c>
      <c r="C41" s="457">
        <v>636624</v>
      </c>
      <c r="D41" s="457">
        <v>0</v>
      </c>
      <c r="E41" s="457">
        <v>0</v>
      </c>
      <c r="F41" s="457">
        <v>0</v>
      </c>
      <c r="G41" s="457">
        <v>7500</v>
      </c>
      <c r="H41" s="457">
        <v>629124</v>
      </c>
      <c r="I41" s="457">
        <v>10037.363218</v>
      </c>
      <c r="J41" s="457">
        <v>33029.01</v>
      </c>
      <c r="K41" s="479">
        <v>4.996536E-2</v>
      </c>
      <c r="L41" s="479">
        <v>5.2566320675582992E-2</v>
      </c>
      <c r="M41" s="697">
        <v>6.9902666699999996</v>
      </c>
    </row>
    <row r="42" spans="2:13" hidden="1">
      <c r="B42" s="709"/>
      <c r="C42" s="492">
        <v>64633178</v>
      </c>
      <c r="D42" s="492">
        <v>250000</v>
      </c>
      <c r="E42" s="492">
        <v>0</v>
      </c>
      <c r="F42" s="492">
        <v>0</v>
      </c>
      <c r="G42" s="492">
        <v>12432009</v>
      </c>
      <c r="H42" s="492">
        <v>52451169</v>
      </c>
      <c r="I42" s="492">
        <v>1070850.4311207999</v>
      </c>
      <c r="J42" s="492">
        <v>5591964.3351199999</v>
      </c>
      <c r="K42" s="493">
        <v>8.459366339999999</v>
      </c>
      <c r="L42" s="493">
        <v>8.8997215007758665</v>
      </c>
      <c r="M42" s="626"/>
    </row>
    <row r="43" spans="2:13" hidden="1">
      <c r="B43" s="710" t="s">
        <v>888</v>
      </c>
      <c r="C43" s="494"/>
      <c r="D43" s="494"/>
      <c r="E43" s="494"/>
      <c r="F43" s="494"/>
      <c r="G43" s="494"/>
      <c r="H43" s="494"/>
      <c r="I43" s="494"/>
      <c r="J43" s="494"/>
      <c r="K43" s="495"/>
      <c r="L43" s="479">
        <v>0</v>
      </c>
      <c r="M43" s="626"/>
    </row>
    <row r="44" spans="2:13" hidden="1">
      <c r="B44" s="708" t="s">
        <v>1423</v>
      </c>
      <c r="C44" s="457">
        <v>9033731</v>
      </c>
      <c r="D44" s="457">
        <v>0</v>
      </c>
      <c r="E44" s="457">
        <v>0</v>
      </c>
      <c r="F44" s="457">
        <v>0</v>
      </c>
      <c r="G44" s="457">
        <v>839000</v>
      </c>
      <c r="H44" s="457">
        <v>8194731</v>
      </c>
      <c r="I44" s="457">
        <v>90259.665653699994</v>
      </c>
      <c r="J44" s="457">
        <v>441777.94821</v>
      </c>
      <c r="K44" s="479">
        <v>0.66830924999999997</v>
      </c>
      <c r="L44" s="479">
        <v>0.70309831548108626</v>
      </c>
      <c r="M44" s="697">
        <v>6.7209094800000004</v>
      </c>
    </row>
    <row r="45" spans="2:13" hidden="1">
      <c r="B45" s="708" t="s">
        <v>625</v>
      </c>
      <c r="C45" s="457">
        <v>464326</v>
      </c>
      <c r="D45" s="457">
        <v>0</v>
      </c>
      <c r="E45" s="457">
        <v>0</v>
      </c>
      <c r="F45" s="457">
        <v>0</v>
      </c>
      <c r="G45" s="457">
        <v>0</v>
      </c>
      <c r="H45" s="457">
        <v>464326</v>
      </c>
      <c r="I45" s="457">
        <v>567.56952999999999</v>
      </c>
      <c r="J45" s="457">
        <v>30529.434499999999</v>
      </c>
      <c r="K45" s="479">
        <v>4.6184070000000001E-2</v>
      </c>
      <c r="L45" s="479">
        <v>4.8588196981114676E-2</v>
      </c>
      <c r="M45" s="697">
        <v>7.7387666700000004</v>
      </c>
    </row>
    <row r="46" spans="2:13" hidden="1">
      <c r="B46" s="708" t="s">
        <v>626</v>
      </c>
      <c r="C46" s="457">
        <v>2160000</v>
      </c>
      <c r="D46" s="457">
        <v>0</v>
      </c>
      <c r="E46" s="457">
        <v>432000</v>
      </c>
      <c r="F46" s="457">
        <v>0</v>
      </c>
      <c r="G46" s="457">
        <v>0</v>
      </c>
      <c r="H46" s="457">
        <v>2592000</v>
      </c>
      <c r="I46" s="457">
        <v>60498</v>
      </c>
      <c r="J46" s="457">
        <v>178536.95999999999</v>
      </c>
      <c r="K46" s="479">
        <v>0.27008568999999999</v>
      </c>
      <c r="L46" s="479">
        <v>0.28414509220239215</v>
      </c>
      <c r="M46" s="697">
        <v>4.3742405800000004</v>
      </c>
    </row>
    <row r="47" spans="2:13" hidden="1">
      <c r="B47" s="709"/>
      <c r="C47" s="492">
        <v>11658057</v>
      </c>
      <c r="D47" s="492">
        <v>0</v>
      </c>
      <c r="E47" s="492">
        <v>432000</v>
      </c>
      <c r="F47" s="492">
        <v>0</v>
      </c>
      <c r="G47" s="492">
        <v>839000</v>
      </c>
      <c r="H47" s="492">
        <v>11251057</v>
      </c>
      <c r="I47" s="492">
        <v>151325.23518369999</v>
      </c>
      <c r="J47" s="492">
        <v>650844.34271</v>
      </c>
      <c r="K47" s="493">
        <v>0.98457901000000003</v>
      </c>
      <c r="L47" s="493">
        <v>1.035831604664593</v>
      </c>
      <c r="M47" s="626"/>
    </row>
    <row r="48" spans="2:13" hidden="1">
      <c r="B48" s="710" t="s">
        <v>893</v>
      </c>
      <c r="C48" s="494"/>
      <c r="D48" s="494"/>
      <c r="E48" s="494"/>
      <c r="F48" s="494"/>
      <c r="G48" s="494"/>
      <c r="H48" s="494"/>
      <c r="I48" s="494"/>
      <c r="J48" s="494"/>
      <c r="K48" s="495"/>
      <c r="L48" s="495"/>
      <c r="M48" s="626"/>
    </row>
    <row r="49" spans="2:13" hidden="1">
      <c r="B49" s="708" t="s">
        <v>1425</v>
      </c>
      <c r="C49" s="712">
        <v>1814888</v>
      </c>
      <c r="D49" s="457">
        <v>0</v>
      </c>
      <c r="E49" s="457">
        <v>0</v>
      </c>
      <c r="F49" s="457">
        <v>0</v>
      </c>
      <c r="G49" s="457">
        <v>1197500</v>
      </c>
      <c r="H49" s="457">
        <v>617388</v>
      </c>
      <c r="I49" s="457">
        <v>4364.9329359000003</v>
      </c>
      <c r="J49" s="457">
        <v>4364.9331600000005</v>
      </c>
      <c r="K49" s="479">
        <v>6.6031500000000003E-3</v>
      </c>
      <c r="L49" s="479">
        <v>6.9468771911736322E-3</v>
      </c>
      <c r="M49" s="697">
        <v>0.22818835000000001</v>
      </c>
    </row>
    <row r="50" spans="2:13" ht="30" hidden="1">
      <c r="B50" s="708" t="s">
        <v>1427</v>
      </c>
      <c r="C50" s="712">
        <v>121208</v>
      </c>
      <c r="D50" s="457">
        <v>0</v>
      </c>
      <c r="E50" s="457">
        <v>0</v>
      </c>
      <c r="F50" s="457">
        <v>0</v>
      </c>
      <c r="G50" s="457">
        <v>0</v>
      </c>
      <c r="H50" s="457">
        <v>121208</v>
      </c>
      <c r="I50" s="457">
        <v>0</v>
      </c>
      <c r="J50" s="457">
        <v>1069.05456</v>
      </c>
      <c r="K50" s="479">
        <v>1.61724E-3</v>
      </c>
      <c r="L50" s="479">
        <v>1.7014214116818601E-3</v>
      </c>
      <c r="M50" s="697">
        <v>0.16545066999999999</v>
      </c>
    </row>
    <row r="51" spans="2:13" ht="30" hidden="1">
      <c r="B51" s="708" t="s">
        <v>1058</v>
      </c>
      <c r="C51" s="457">
        <v>3377789</v>
      </c>
      <c r="D51" s="457">
        <v>0</v>
      </c>
      <c r="E51" s="457">
        <v>0</v>
      </c>
      <c r="F51" s="457">
        <v>0</v>
      </c>
      <c r="G51" s="457">
        <v>204000</v>
      </c>
      <c r="H51" s="457">
        <v>3173789</v>
      </c>
      <c r="I51" s="457">
        <v>49935.472108099995</v>
      </c>
      <c r="J51" s="457">
        <v>140694.06637000002</v>
      </c>
      <c r="K51" s="479">
        <v>0.21283803000000001</v>
      </c>
      <c r="L51" s="479">
        <v>0.22391738081029908</v>
      </c>
      <c r="M51" s="697">
        <v>5.1102775899999999</v>
      </c>
    </row>
    <row r="52" spans="2:13" ht="30" hidden="1">
      <c r="B52" s="708" t="s">
        <v>627</v>
      </c>
      <c r="C52" s="457">
        <v>1362396</v>
      </c>
      <c r="D52" s="457">
        <v>0</v>
      </c>
      <c r="E52" s="457">
        <v>0</v>
      </c>
      <c r="F52" s="457">
        <v>0</v>
      </c>
      <c r="G52" s="457">
        <v>26500</v>
      </c>
      <c r="H52" s="457">
        <v>1335896</v>
      </c>
      <c r="I52" s="457">
        <v>6626.3394130999995</v>
      </c>
      <c r="J52" s="457">
        <v>24380.101999999999</v>
      </c>
      <c r="K52" s="479">
        <v>3.6881530000000003E-2</v>
      </c>
      <c r="L52" s="479">
        <v>3.8801413055838549E-2</v>
      </c>
      <c r="M52" s="697">
        <v>2.4077009199999999</v>
      </c>
    </row>
    <row r="53" spans="2:13" hidden="1">
      <c r="B53" s="708" t="s">
        <v>628</v>
      </c>
      <c r="C53" s="457">
        <v>11341133</v>
      </c>
      <c r="D53" s="457">
        <v>0</v>
      </c>
      <c r="E53" s="457">
        <v>0</v>
      </c>
      <c r="F53" s="457">
        <v>0</v>
      </c>
      <c r="G53" s="457">
        <v>935000</v>
      </c>
      <c r="H53" s="457">
        <v>10406133</v>
      </c>
      <c r="I53" s="457">
        <v>293973.25725000002</v>
      </c>
      <c r="J53" s="457">
        <v>679208.30090999999</v>
      </c>
      <c r="K53" s="479">
        <v>1.0274872100000001</v>
      </c>
      <c r="L53" s="479">
        <v>1.0809734034157525</v>
      </c>
      <c r="M53" s="697">
        <v>8.6795456899999994</v>
      </c>
    </row>
    <row r="54" spans="2:13" hidden="1">
      <c r="B54" s="708" t="s">
        <v>629</v>
      </c>
      <c r="C54" s="457">
        <v>2371500</v>
      </c>
      <c r="D54" s="457">
        <v>0</v>
      </c>
      <c r="E54" s="457">
        <v>0</v>
      </c>
      <c r="F54" s="457">
        <v>0</v>
      </c>
      <c r="G54" s="457">
        <v>331000</v>
      </c>
      <c r="H54" s="457">
        <v>2040500</v>
      </c>
      <c r="I54" s="457">
        <v>21425.25</v>
      </c>
      <c r="J54" s="457">
        <v>49012.81</v>
      </c>
      <c r="K54" s="479">
        <v>7.4145199999999994E-2</v>
      </c>
      <c r="L54" s="479">
        <v>7.8004853541520633E-2</v>
      </c>
      <c r="M54" s="697">
        <v>0.46908045999999998</v>
      </c>
    </row>
    <row r="55" spans="2:13" hidden="1">
      <c r="B55" s="708" t="s">
        <v>630</v>
      </c>
      <c r="C55" s="457">
        <v>2922</v>
      </c>
      <c r="D55" s="457">
        <v>0</v>
      </c>
      <c r="E55" s="457">
        <v>0</v>
      </c>
      <c r="F55" s="457">
        <v>0</v>
      </c>
      <c r="G55" s="457">
        <v>0</v>
      </c>
      <c r="H55" s="457">
        <v>2922</v>
      </c>
      <c r="I55" s="457">
        <v>0</v>
      </c>
      <c r="J55" s="457">
        <v>0</v>
      </c>
      <c r="K55" s="479">
        <v>0</v>
      </c>
      <c r="L55" s="479">
        <v>0</v>
      </c>
      <c r="M55" s="697">
        <v>0.16491702999999999</v>
      </c>
    </row>
    <row r="56" spans="2:13" hidden="1">
      <c r="B56" s="709"/>
      <c r="C56" s="492">
        <v>20391836</v>
      </c>
      <c r="D56" s="492">
        <v>0</v>
      </c>
      <c r="E56" s="492">
        <v>0</v>
      </c>
      <c r="F56" s="492">
        <v>0</v>
      </c>
      <c r="G56" s="492">
        <v>2694000</v>
      </c>
      <c r="H56" s="492">
        <v>17697836</v>
      </c>
      <c r="I56" s="492">
        <v>376325.25170710002</v>
      </c>
      <c r="J56" s="492">
        <v>898729.26699999999</v>
      </c>
      <c r="K56" s="493">
        <v>1.3595723600000003</v>
      </c>
      <c r="L56" s="493">
        <v>1.4303453494262661</v>
      </c>
      <c r="M56" s="626"/>
    </row>
    <row r="57" spans="2:13" hidden="1">
      <c r="B57" s="710" t="s">
        <v>898</v>
      </c>
      <c r="C57" s="494"/>
      <c r="D57" s="494"/>
      <c r="E57" s="494"/>
      <c r="F57" s="494"/>
      <c r="G57" s="494"/>
      <c r="H57" s="494"/>
      <c r="I57" s="494"/>
      <c r="J57" s="494"/>
      <c r="K57" s="495"/>
      <c r="L57" s="495"/>
      <c r="M57" s="626"/>
    </row>
    <row r="58" spans="2:13" hidden="1">
      <c r="B58" s="708" t="s">
        <v>631</v>
      </c>
      <c r="C58" s="457">
        <v>66956</v>
      </c>
      <c r="D58" s="457">
        <v>0</v>
      </c>
      <c r="E58" s="457">
        <v>0</v>
      </c>
      <c r="F58" s="457">
        <v>0</v>
      </c>
      <c r="G58" s="457">
        <v>0</v>
      </c>
      <c r="H58" s="457">
        <v>66956</v>
      </c>
      <c r="I58" s="457">
        <v>2457.0147148000001</v>
      </c>
      <c r="J58" s="457">
        <v>12115.688199999999</v>
      </c>
      <c r="K58" s="479">
        <v>1.8328270000000001E-2</v>
      </c>
      <c r="L58" s="479">
        <v>1.9282356665445824E-2</v>
      </c>
      <c r="M58" s="697">
        <v>5.8465370000000003E-2</v>
      </c>
    </row>
    <row r="59" spans="2:13" hidden="1">
      <c r="B59" s="708" t="s">
        <v>1422</v>
      </c>
      <c r="C59" s="457">
        <v>331882</v>
      </c>
      <c r="D59" s="457">
        <v>0</v>
      </c>
      <c r="E59" s="457">
        <v>0</v>
      </c>
      <c r="F59" s="457">
        <v>0</v>
      </c>
      <c r="G59" s="457">
        <v>0</v>
      </c>
      <c r="H59" s="457">
        <v>331882</v>
      </c>
      <c r="I59" s="457">
        <v>19956.064599900001</v>
      </c>
      <c r="J59" s="457">
        <v>94088.547000000006</v>
      </c>
      <c r="K59" s="479">
        <v>0.14233451</v>
      </c>
      <c r="L59" s="479">
        <v>0.14974377777298387</v>
      </c>
      <c r="M59" s="697">
        <v>0.71459684999999995</v>
      </c>
    </row>
    <row r="60" spans="2:13" hidden="1">
      <c r="B60" s="708" t="s">
        <v>632</v>
      </c>
      <c r="C60" s="457">
        <v>618426</v>
      </c>
      <c r="D60" s="457">
        <v>0</v>
      </c>
      <c r="E60" s="457">
        <v>0</v>
      </c>
      <c r="F60" s="457">
        <v>0</v>
      </c>
      <c r="G60" s="457">
        <v>211000</v>
      </c>
      <c r="H60" s="457">
        <v>407426</v>
      </c>
      <c r="I60" s="457">
        <v>4889.1118882000001</v>
      </c>
      <c r="J60" s="457">
        <v>40335.173999999999</v>
      </c>
      <c r="K60" s="479">
        <v>6.1017920000000003E-2</v>
      </c>
      <c r="L60" s="479">
        <v>6.4194224743322231E-2</v>
      </c>
      <c r="M60" s="697">
        <v>2.2402784499999999</v>
      </c>
    </row>
    <row r="61" spans="2:13" hidden="1">
      <c r="B61" s="708" t="s">
        <v>1646</v>
      </c>
      <c r="C61" s="457">
        <v>447020</v>
      </c>
      <c r="D61" s="457">
        <v>0</v>
      </c>
      <c r="E61" s="457">
        <v>0</v>
      </c>
      <c r="F61" s="457">
        <v>0</v>
      </c>
      <c r="G61" s="457">
        <v>0</v>
      </c>
      <c r="H61" s="457">
        <v>447020</v>
      </c>
      <c r="I61" s="457">
        <v>5223.0528408</v>
      </c>
      <c r="J61" s="457">
        <v>51854.32</v>
      </c>
      <c r="K61" s="479">
        <v>7.8443760000000001E-2</v>
      </c>
      <c r="L61" s="479">
        <v>8.2527172734947141E-2</v>
      </c>
      <c r="M61" s="697">
        <v>7.7154239999999999E-2</v>
      </c>
    </row>
    <row r="62" spans="2:13" hidden="1">
      <c r="B62" s="708" t="s">
        <v>633</v>
      </c>
      <c r="C62" s="457">
        <v>175218</v>
      </c>
      <c r="D62" s="457">
        <v>0</v>
      </c>
      <c r="E62" s="457">
        <v>0</v>
      </c>
      <c r="F62" s="457">
        <v>0</v>
      </c>
      <c r="G62" s="457">
        <v>39500</v>
      </c>
      <c r="H62" s="457">
        <v>135718</v>
      </c>
      <c r="I62" s="457">
        <v>761.37810380000008</v>
      </c>
      <c r="J62" s="457">
        <v>5183.07042</v>
      </c>
      <c r="K62" s="479">
        <v>7.8408000000000002E-3</v>
      </c>
      <c r="L62" s="479">
        <v>8.2489587723594687E-3</v>
      </c>
      <c r="M62" s="697">
        <v>9.4248611100000002</v>
      </c>
    </row>
    <row r="63" spans="2:13" hidden="1">
      <c r="B63" s="708" t="s">
        <v>634</v>
      </c>
      <c r="C63" s="457">
        <v>10324023</v>
      </c>
      <c r="D63" s="457">
        <v>0</v>
      </c>
      <c r="E63" s="457">
        <v>0</v>
      </c>
      <c r="F63" s="457">
        <v>6748335</v>
      </c>
      <c r="G63" s="457">
        <v>2550500</v>
      </c>
      <c r="H63" s="457">
        <v>14521858</v>
      </c>
      <c r="I63" s="457">
        <v>212699.6872665</v>
      </c>
      <c r="J63" s="457">
        <v>996489.89595999999</v>
      </c>
      <c r="K63" s="479">
        <v>1.5074618799999999</v>
      </c>
      <c r="L63" s="479">
        <v>1.5859333180440978</v>
      </c>
      <c r="M63" s="697">
        <v>8.2215375599999998</v>
      </c>
    </row>
    <row r="64" spans="2:13" hidden="1">
      <c r="B64" s="708" t="s">
        <v>902</v>
      </c>
      <c r="C64" s="457">
        <v>2163181</v>
      </c>
      <c r="D64" s="457">
        <v>200000</v>
      </c>
      <c r="E64" s="457">
        <v>0</v>
      </c>
      <c r="F64" s="457">
        <v>0</v>
      </c>
      <c r="G64" s="457">
        <v>300000</v>
      </c>
      <c r="H64" s="457">
        <v>2063181</v>
      </c>
      <c r="I64" s="457">
        <v>67233.308324600002</v>
      </c>
      <c r="J64" s="457">
        <v>230663.63580000002</v>
      </c>
      <c r="K64" s="479">
        <v>0.34894145999999998</v>
      </c>
      <c r="L64" s="479">
        <v>0.36710572456330615</v>
      </c>
      <c r="M64" s="697">
        <v>0.47091783999999998</v>
      </c>
    </row>
    <row r="65" spans="2:13" ht="30" hidden="1">
      <c r="B65" s="708" t="s">
        <v>635</v>
      </c>
      <c r="C65" s="457">
        <v>69085</v>
      </c>
      <c r="D65" s="457">
        <v>0</v>
      </c>
      <c r="E65" s="457">
        <v>0</v>
      </c>
      <c r="F65" s="457">
        <v>0</v>
      </c>
      <c r="G65" s="457">
        <v>0</v>
      </c>
      <c r="H65" s="457">
        <v>69085</v>
      </c>
      <c r="I65" s="457">
        <v>0</v>
      </c>
      <c r="J65" s="457">
        <v>0</v>
      </c>
      <c r="K65" s="479">
        <v>0</v>
      </c>
      <c r="L65" s="479">
        <v>0</v>
      </c>
      <c r="M65" s="697">
        <v>2.97421216</v>
      </c>
    </row>
    <row r="66" spans="2:13" hidden="1">
      <c r="B66" s="708" t="s">
        <v>636</v>
      </c>
      <c r="C66" s="457">
        <v>642367</v>
      </c>
      <c r="D66" s="457">
        <v>2250000</v>
      </c>
      <c r="E66" s="457">
        <v>0</v>
      </c>
      <c r="F66" s="457">
        <v>0</v>
      </c>
      <c r="G66" s="457">
        <v>120500</v>
      </c>
      <c r="H66" s="457">
        <v>2771867</v>
      </c>
      <c r="I66" s="457">
        <v>65559.744702299999</v>
      </c>
      <c r="J66" s="457">
        <v>78915.053489999991</v>
      </c>
      <c r="K66" s="479">
        <v>0.11938047</v>
      </c>
      <c r="L66" s="479">
        <v>0.12559486366337119</v>
      </c>
      <c r="M66" s="697">
        <v>0.20823634999999999</v>
      </c>
    </row>
    <row r="67" spans="2:13" hidden="1">
      <c r="B67" s="708" t="s">
        <v>637</v>
      </c>
      <c r="C67" s="457">
        <v>1727655</v>
      </c>
      <c r="D67" s="457">
        <v>0</v>
      </c>
      <c r="E67" s="457">
        <v>0</v>
      </c>
      <c r="F67" s="457">
        <v>0</v>
      </c>
      <c r="G67" s="457">
        <v>566000</v>
      </c>
      <c r="H67" s="457">
        <v>1161655</v>
      </c>
      <c r="I67" s="457">
        <v>4530.4546682999999</v>
      </c>
      <c r="J67" s="457">
        <v>71360.466650000002</v>
      </c>
      <c r="K67" s="479">
        <v>0.10795211</v>
      </c>
      <c r="L67" s="479">
        <v>0.1135715897474113</v>
      </c>
      <c r="M67" s="697">
        <v>2.3158991200000001</v>
      </c>
    </row>
    <row r="68" spans="2:13" hidden="1">
      <c r="B68" s="708" t="s">
        <v>638</v>
      </c>
      <c r="C68" s="457">
        <v>102600</v>
      </c>
      <c r="D68" s="457">
        <v>0</v>
      </c>
      <c r="E68" s="457">
        <v>0</v>
      </c>
      <c r="F68" s="457">
        <v>0</v>
      </c>
      <c r="G68" s="457">
        <v>0</v>
      </c>
      <c r="H68" s="457">
        <v>102600</v>
      </c>
      <c r="I68" s="457">
        <v>8096.1670565000004</v>
      </c>
      <c r="J68" s="457">
        <v>16521.678</v>
      </c>
      <c r="K68" s="479">
        <v>2.499353E-2</v>
      </c>
      <c r="L68" s="479">
        <v>2.6294576308727526E-2</v>
      </c>
      <c r="M68" s="697">
        <v>6.6404069999999996E-2</v>
      </c>
    </row>
    <row r="69" spans="2:13" hidden="1">
      <c r="B69" s="708" t="s">
        <v>639</v>
      </c>
      <c r="C69" s="457">
        <v>14582909</v>
      </c>
      <c r="D69" s="457">
        <v>0</v>
      </c>
      <c r="E69" s="457">
        <v>0</v>
      </c>
      <c r="F69" s="457">
        <v>0</v>
      </c>
      <c r="G69" s="457">
        <v>600000</v>
      </c>
      <c r="H69" s="457">
        <v>13982909</v>
      </c>
      <c r="I69" s="457">
        <v>26287.8692324</v>
      </c>
      <c r="J69" s="457">
        <v>213519.02043</v>
      </c>
      <c r="K69" s="479">
        <v>0.32300557000000002</v>
      </c>
      <c r="L69" s="479">
        <v>0.33981973114724706</v>
      </c>
      <c r="M69" s="697">
        <v>1.0652472200000001</v>
      </c>
    </row>
    <row r="70" spans="2:13" hidden="1">
      <c r="B70" s="708" t="s">
        <v>640</v>
      </c>
      <c r="C70" s="457">
        <v>1902735</v>
      </c>
      <c r="D70" s="457">
        <v>29000</v>
      </c>
      <c r="E70" s="457">
        <v>0</v>
      </c>
      <c r="F70" s="457">
        <v>0</v>
      </c>
      <c r="G70" s="457">
        <v>313500</v>
      </c>
      <c r="H70" s="457">
        <v>1618235</v>
      </c>
      <c r="I70" s="457">
        <v>103957.0357543</v>
      </c>
      <c r="J70" s="457">
        <v>721635.71589999995</v>
      </c>
      <c r="K70" s="479">
        <v>1.09167021</v>
      </c>
      <c r="L70" s="479">
        <v>1.1484974709491231</v>
      </c>
      <c r="M70" s="697">
        <v>0.50042056000000001</v>
      </c>
    </row>
    <row r="71" spans="2:13" hidden="1">
      <c r="B71" s="708" t="s">
        <v>641</v>
      </c>
      <c r="C71" s="457">
        <v>1220246</v>
      </c>
      <c r="D71" s="457">
        <v>0</v>
      </c>
      <c r="E71" s="457">
        <v>0</v>
      </c>
      <c r="F71" s="457">
        <v>0</v>
      </c>
      <c r="G71" s="457">
        <v>970500</v>
      </c>
      <c r="H71" s="457">
        <v>249746</v>
      </c>
      <c r="I71" s="457">
        <v>577.62362719999999</v>
      </c>
      <c r="J71" s="457">
        <v>11997.797839999999</v>
      </c>
      <c r="K71" s="479">
        <v>1.8149930000000002E-2</v>
      </c>
      <c r="L71" s="479">
        <v>1.9094731832963108E-2</v>
      </c>
      <c r="M71" s="697">
        <v>4.7324230000000002E-2</v>
      </c>
    </row>
    <row r="72" spans="2:13" hidden="1">
      <c r="B72" s="708" t="s">
        <v>642</v>
      </c>
      <c r="C72" s="457">
        <v>486444</v>
      </c>
      <c r="D72" s="457">
        <v>0</v>
      </c>
      <c r="E72" s="457">
        <v>0</v>
      </c>
      <c r="F72" s="457">
        <v>0</v>
      </c>
      <c r="G72" s="457">
        <v>57000</v>
      </c>
      <c r="H72" s="457">
        <v>429444</v>
      </c>
      <c r="I72" s="457">
        <v>1417.1652801</v>
      </c>
      <c r="J72" s="457">
        <v>33754.2984</v>
      </c>
      <c r="K72" s="479">
        <v>5.1062549999999998E-2</v>
      </c>
      <c r="L72" s="479">
        <v>5.3720631465300282E-2</v>
      </c>
      <c r="M72" s="697">
        <v>0.18905844999999999</v>
      </c>
    </row>
    <row r="73" spans="2:13" hidden="1">
      <c r="B73" s="708" t="s">
        <v>643</v>
      </c>
      <c r="C73" s="457">
        <v>89947</v>
      </c>
      <c r="D73" s="457">
        <v>0</v>
      </c>
      <c r="E73" s="457">
        <v>0</v>
      </c>
      <c r="F73" s="457">
        <v>0</v>
      </c>
      <c r="G73" s="457">
        <v>0</v>
      </c>
      <c r="H73" s="457">
        <v>89947</v>
      </c>
      <c r="I73" s="457">
        <v>0</v>
      </c>
      <c r="J73" s="457">
        <v>0</v>
      </c>
      <c r="K73" s="479">
        <v>0</v>
      </c>
      <c r="L73" s="479">
        <v>0</v>
      </c>
      <c r="M73" s="697">
        <v>1.2321506799999999</v>
      </c>
    </row>
    <row r="74" spans="2:13" hidden="1">
      <c r="B74" s="708" t="s">
        <v>1081</v>
      </c>
      <c r="C74" s="457">
        <v>3517735</v>
      </c>
      <c r="D74" s="457">
        <v>0</v>
      </c>
      <c r="E74" s="457">
        <v>0</v>
      </c>
      <c r="F74" s="457">
        <v>1969236</v>
      </c>
      <c r="G74" s="457">
        <v>122500</v>
      </c>
      <c r="H74" s="457">
        <v>5364471</v>
      </c>
      <c r="I74" s="457">
        <v>30896.6423861</v>
      </c>
      <c r="J74" s="457">
        <v>43237.636259999999</v>
      </c>
      <c r="K74" s="479">
        <v>6.5408679999999997E-2</v>
      </c>
      <c r="L74" s="479">
        <v>6.8813550660385359E-2</v>
      </c>
      <c r="M74" s="697">
        <v>3.54163432</v>
      </c>
    </row>
    <row r="75" spans="2:13" hidden="1">
      <c r="B75" s="708" t="s">
        <v>644</v>
      </c>
      <c r="C75" s="457">
        <v>3266080</v>
      </c>
      <c r="D75" s="457">
        <v>0</v>
      </c>
      <c r="E75" s="457">
        <v>0</v>
      </c>
      <c r="F75" s="457">
        <v>0</v>
      </c>
      <c r="G75" s="457">
        <v>79500</v>
      </c>
      <c r="H75" s="457">
        <v>3186580</v>
      </c>
      <c r="I75" s="457">
        <v>57058.014393500001</v>
      </c>
      <c r="J75" s="457">
        <v>79791.963199999998</v>
      </c>
      <c r="K75" s="479">
        <v>0.12070704</v>
      </c>
      <c r="L75" s="479">
        <v>0.12699048275759753</v>
      </c>
      <c r="M75" s="697">
        <v>3.1955915699999999</v>
      </c>
    </row>
    <row r="76" spans="2:13" hidden="1">
      <c r="B76" s="708" t="s">
        <v>645</v>
      </c>
      <c r="C76" s="457">
        <v>486248</v>
      </c>
      <c r="D76" s="457">
        <v>0</v>
      </c>
      <c r="E76" s="457">
        <v>0</v>
      </c>
      <c r="F76" s="457">
        <v>0</v>
      </c>
      <c r="G76" s="457">
        <v>0</v>
      </c>
      <c r="H76" s="457">
        <v>486248</v>
      </c>
      <c r="I76" s="457">
        <v>0</v>
      </c>
      <c r="J76" s="457">
        <v>213.94911999999999</v>
      </c>
      <c r="K76" s="479">
        <v>3.2365999999999997E-4</v>
      </c>
      <c r="L76" s="479">
        <v>3.4050424309353461E-4</v>
      </c>
      <c r="M76" s="697">
        <v>0.11365223000000001</v>
      </c>
    </row>
    <row r="77" spans="2:13" hidden="1">
      <c r="B77" s="709"/>
      <c r="C77" s="492">
        <v>42220757</v>
      </c>
      <c r="D77" s="492">
        <v>2479000</v>
      </c>
      <c r="E77" s="492">
        <v>0</v>
      </c>
      <c r="F77" s="492">
        <v>8717571</v>
      </c>
      <c r="G77" s="492">
        <v>5930500</v>
      </c>
      <c r="H77" s="492">
        <v>47486828</v>
      </c>
      <c r="I77" s="492">
        <v>611600.33483930014</v>
      </c>
      <c r="J77" s="492">
        <v>2701677.9106700006</v>
      </c>
      <c r="K77" s="493">
        <v>4.0870223499999998</v>
      </c>
      <c r="L77" s="493">
        <v>4.2997736660716823</v>
      </c>
      <c r="M77" s="626"/>
    </row>
    <row r="78" spans="2:13">
      <c r="B78" s="710" t="s">
        <v>646</v>
      </c>
      <c r="C78" s="494"/>
      <c r="D78" s="494"/>
      <c r="E78" s="494"/>
      <c r="F78" s="494"/>
      <c r="G78" s="494"/>
      <c r="H78" s="494"/>
      <c r="I78" s="494"/>
      <c r="J78" s="494"/>
      <c r="K78" s="495"/>
      <c r="L78" s="495"/>
      <c r="M78" s="626"/>
    </row>
    <row r="79" spans="2:13">
      <c r="B79" s="708" t="s">
        <v>1085</v>
      </c>
      <c r="C79" s="457">
        <v>781030</v>
      </c>
      <c r="D79" s="457">
        <v>0</v>
      </c>
      <c r="E79" s="457">
        <v>0</v>
      </c>
      <c r="F79" s="457">
        <v>0</v>
      </c>
      <c r="G79" s="457">
        <v>217500</v>
      </c>
      <c r="H79" s="457">
        <v>563530</v>
      </c>
      <c r="I79" s="457">
        <v>0</v>
      </c>
      <c r="J79" s="457">
        <v>2930.8760000000002</v>
      </c>
      <c r="K79" s="479">
        <v>4.4337500000000002E-3</v>
      </c>
      <c r="L79" s="479">
        <v>4.6645469445305799E-3</v>
      </c>
      <c r="M79" s="697">
        <v>9.3938333299999996</v>
      </c>
    </row>
    <row r="80" spans="2:13">
      <c r="B80" s="708" t="s">
        <v>647</v>
      </c>
      <c r="C80" s="457">
        <v>49259</v>
      </c>
      <c r="D80" s="457">
        <v>0</v>
      </c>
      <c r="E80" s="457">
        <v>0</v>
      </c>
      <c r="F80" s="457">
        <v>0</v>
      </c>
      <c r="G80" s="457">
        <v>0</v>
      </c>
      <c r="H80" s="457">
        <v>49259</v>
      </c>
      <c r="I80" s="457">
        <v>0</v>
      </c>
      <c r="J80" s="457">
        <v>0</v>
      </c>
      <c r="K80" s="479">
        <v>0</v>
      </c>
      <c r="L80" s="479">
        <v>0</v>
      </c>
      <c r="M80" s="697">
        <v>1.2314750000000001</v>
      </c>
    </row>
    <row r="81" spans="2:13">
      <c r="B81" s="708" t="s">
        <v>648</v>
      </c>
      <c r="C81" s="457">
        <v>914286</v>
      </c>
      <c r="D81" s="457">
        <v>0</v>
      </c>
      <c r="E81" s="457">
        <v>0</v>
      </c>
      <c r="F81" s="457">
        <v>0</v>
      </c>
      <c r="G81" s="457">
        <v>0</v>
      </c>
      <c r="H81" s="457">
        <v>914286</v>
      </c>
      <c r="I81" s="457">
        <v>32755.994280000003</v>
      </c>
      <c r="J81" s="457">
        <v>65609.163360000006</v>
      </c>
      <c r="K81" s="479">
        <v>9.9251699999999998E-2</v>
      </c>
      <c r="L81" s="479">
        <v>0.10441827715812463</v>
      </c>
      <c r="M81" s="697">
        <v>0.74200082999999994</v>
      </c>
    </row>
    <row r="82" spans="2:13">
      <c r="B82" s="708" t="s">
        <v>649</v>
      </c>
      <c r="C82" s="457">
        <v>160986</v>
      </c>
      <c r="D82" s="457">
        <v>0</v>
      </c>
      <c r="E82" s="457">
        <v>0</v>
      </c>
      <c r="F82" s="457">
        <v>0</v>
      </c>
      <c r="G82" s="457">
        <v>0</v>
      </c>
      <c r="H82" s="457">
        <v>160986</v>
      </c>
      <c r="I82" s="457">
        <v>0</v>
      </c>
      <c r="J82" s="457">
        <v>0</v>
      </c>
      <c r="K82" s="479">
        <v>0</v>
      </c>
      <c r="L82" s="479">
        <v>0</v>
      </c>
      <c r="M82" s="697">
        <v>9.8552800699999992</v>
      </c>
    </row>
    <row r="83" spans="2:13">
      <c r="B83" s="708" t="s">
        <v>650</v>
      </c>
      <c r="C83" s="457">
        <v>5815232</v>
      </c>
      <c r="D83" s="457">
        <v>0</v>
      </c>
      <c r="E83" s="457">
        <v>0</v>
      </c>
      <c r="F83" s="457">
        <v>0</v>
      </c>
      <c r="G83" s="457">
        <v>972000</v>
      </c>
      <c r="H83" s="457">
        <v>4843232</v>
      </c>
      <c r="I83" s="457">
        <v>45373.323617499998</v>
      </c>
      <c r="J83" s="457">
        <v>82625.537920000002</v>
      </c>
      <c r="K83" s="479">
        <v>0.12499359</v>
      </c>
      <c r="L83" s="479">
        <v>0.1315001727964375</v>
      </c>
      <c r="M83" s="697">
        <v>12.013712290000001</v>
      </c>
    </row>
    <row r="84" spans="2:13">
      <c r="B84" s="708" t="s">
        <v>651</v>
      </c>
      <c r="C84" s="457">
        <v>4485528</v>
      </c>
      <c r="D84" s="457">
        <v>0</v>
      </c>
      <c r="E84" s="457">
        <v>0</v>
      </c>
      <c r="F84" s="457">
        <v>0</v>
      </c>
      <c r="G84" s="457">
        <v>147000</v>
      </c>
      <c r="H84" s="457">
        <v>4338528</v>
      </c>
      <c r="I84" s="457">
        <v>352245.08831999998</v>
      </c>
      <c r="J84" s="457">
        <v>2407926.4252800001</v>
      </c>
      <c r="K84" s="479">
        <v>3.6426433600000001</v>
      </c>
      <c r="L84" s="479">
        <v>3.8322623849300568</v>
      </c>
      <c r="M84" s="697">
        <v>5.1416848899999996</v>
      </c>
    </row>
    <row r="85" spans="2:13" ht="30">
      <c r="B85" s="708" t="s">
        <v>910</v>
      </c>
      <c r="C85" s="457">
        <v>983658</v>
      </c>
      <c r="D85" s="457">
        <v>0</v>
      </c>
      <c r="E85" s="457">
        <v>0</v>
      </c>
      <c r="F85" s="457">
        <v>0</v>
      </c>
      <c r="G85" s="457">
        <v>0</v>
      </c>
      <c r="H85" s="457">
        <v>983658</v>
      </c>
      <c r="I85" s="457">
        <v>598221.4487999999</v>
      </c>
      <c r="J85" s="457">
        <v>890367.87527999992</v>
      </c>
      <c r="K85" s="479">
        <v>1.3469234699999999</v>
      </c>
      <c r="L85" s="479">
        <v>1.4170380296353404</v>
      </c>
      <c r="M85" s="697">
        <v>11.92746453</v>
      </c>
    </row>
    <row r="86" spans="2:13">
      <c r="B86" s="708" t="s">
        <v>912</v>
      </c>
      <c r="C86" s="457">
        <v>2746908</v>
      </c>
      <c r="D86" s="457">
        <v>0</v>
      </c>
      <c r="E86" s="457">
        <v>0</v>
      </c>
      <c r="F86" s="457">
        <v>0</v>
      </c>
      <c r="G86" s="457">
        <v>37500</v>
      </c>
      <c r="H86" s="457">
        <v>2709408</v>
      </c>
      <c r="I86" s="457">
        <v>102533.65221170001</v>
      </c>
      <c r="J86" s="457">
        <v>691820.23872000002</v>
      </c>
      <c r="K86" s="479">
        <v>1.0465662</v>
      </c>
      <c r="L86" s="479">
        <v>1.1010455511204815</v>
      </c>
      <c r="M86" s="697">
        <v>3.34370974</v>
      </c>
    </row>
    <row r="87" spans="2:13">
      <c r="B87" s="708" t="s">
        <v>652</v>
      </c>
      <c r="C87" s="457">
        <v>378091</v>
      </c>
      <c r="D87" s="457">
        <v>0</v>
      </c>
      <c r="E87" s="457">
        <v>0</v>
      </c>
      <c r="F87" s="457">
        <v>0</v>
      </c>
      <c r="G87" s="457">
        <v>0</v>
      </c>
      <c r="H87" s="457">
        <v>378091</v>
      </c>
      <c r="I87" s="457">
        <v>36875.215229999994</v>
      </c>
      <c r="J87" s="457">
        <v>67931.609970000005</v>
      </c>
      <c r="K87" s="479">
        <v>0.10276502999999999</v>
      </c>
      <c r="L87" s="479">
        <v>0.10811449673155964</v>
      </c>
      <c r="M87" s="697">
        <v>1.2603033299999999</v>
      </c>
    </row>
    <row r="88" spans="2:13">
      <c r="B88" s="709"/>
      <c r="C88" s="492">
        <v>16314978</v>
      </c>
      <c r="D88" s="492">
        <v>0</v>
      </c>
      <c r="E88" s="492">
        <v>0</v>
      </c>
      <c r="F88" s="492">
        <v>0</v>
      </c>
      <c r="G88" s="492">
        <v>1374000</v>
      </c>
      <c r="H88" s="492">
        <v>14940978</v>
      </c>
      <c r="I88" s="492">
        <v>1168004.7224591998</v>
      </c>
      <c r="J88" s="492">
        <v>4209211.7265299996</v>
      </c>
      <c r="K88" s="493">
        <v>6.3675770999999992</v>
      </c>
      <c r="L88" s="493">
        <v>6.6990434593165311</v>
      </c>
      <c r="M88" s="626"/>
    </row>
    <row r="89" spans="2:13">
      <c r="B89" s="710" t="s">
        <v>1090</v>
      </c>
      <c r="C89" s="494"/>
      <c r="D89" s="494"/>
      <c r="E89" s="494"/>
      <c r="F89" s="494"/>
      <c r="G89" s="494"/>
      <c r="H89" s="494"/>
      <c r="I89" s="494"/>
      <c r="J89" s="494"/>
      <c r="K89" s="495"/>
      <c r="L89" s="495"/>
      <c r="M89" s="626"/>
    </row>
    <row r="90" spans="2:13" ht="30">
      <c r="B90" s="708" t="s">
        <v>653</v>
      </c>
      <c r="C90" s="457">
        <v>574324</v>
      </c>
      <c r="D90" s="457">
        <v>0</v>
      </c>
      <c r="E90" s="457">
        <v>0</v>
      </c>
      <c r="F90" s="457">
        <v>0</v>
      </c>
      <c r="G90" s="457">
        <v>39500</v>
      </c>
      <c r="H90" s="457">
        <v>534824</v>
      </c>
      <c r="I90" s="457">
        <v>0</v>
      </c>
      <c r="J90" s="457">
        <v>10749.9624</v>
      </c>
      <c r="K90" s="479">
        <v>1.6262240000000001E-2</v>
      </c>
      <c r="L90" s="479">
        <v>1.7108777125589284E-2</v>
      </c>
      <c r="M90" s="697">
        <v>9.8132844000000006</v>
      </c>
    </row>
    <row r="91" spans="2:13">
      <c r="B91" s="708" t="s">
        <v>654</v>
      </c>
      <c r="C91" s="457">
        <v>1758827</v>
      </c>
      <c r="D91" s="457">
        <v>0</v>
      </c>
      <c r="E91" s="457">
        <v>0</v>
      </c>
      <c r="F91" s="457">
        <v>0</v>
      </c>
      <c r="G91" s="457">
        <v>0</v>
      </c>
      <c r="H91" s="457">
        <v>1758827</v>
      </c>
      <c r="I91" s="457">
        <v>11872.16786</v>
      </c>
      <c r="J91" s="457">
        <v>231760.63378999999</v>
      </c>
      <c r="K91" s="479">
        <v>0.35060097000000001</v>
      </c>
      <c r="L91" s="479">
        <v>0.36885161849481696</v>
      </c>
      <c r="M91" s="697">
        <v>6.1794753800000004</v>
      </c>
    </row>
    <row r="92" spans="2:13">
      <c r="B92" s="708" t="s">
        <v>655</v>
      </c>
      <c r="C92" s="457">
        <v>8</v>
      </c>
      <c r="D92" s="457">
        <v>0</v>
      </c>
      <c r="E92" s="457">
        <v>0</v>
      </c>
      <c r="F92" s="457">
        <v>0</v>
      </c>
      <c r="G92" s="457">
        <v>0</v>
      </c>
      <c r="H92" s="457">
        <v>8</v>
      </c>
      <c r="I92" s="457">
        <v>0</v>
      </c>
      <c r="J92" s="713">
        <v>0.2</v>
      </c>
      <c r="K92" s="479">
        <v>0</v>
      </c>
      <c r="L92" s="479">
        <v>3.1830394356708231E-7</v>
      </c>
      <c r="M92" s="697">
        <v>0</v>
      </c>
    </row>
    <row r="93" spans="2:13">
      <c r="B93" s="709"/>
      <c r="C93" s="492">
        <v>2333159</v>
      </c>
      <c r="D93" s="492">
        <v>0</v>
      </c>
      <c r="E93" s="492">
        <v>0</v>
      </c>
      <c r="F93" s="492">
        <v>0</v>
      </c>
      <c r="G93" s="492">
        <v>39500</v>
      </c>
      <c r="H93" s="492">
        <v>2293659</v>
      </c>
      <c r="I93" s="492">
        <v>11872.16786</v>
      </c>
      <c r="J93" s="492">
        <v>242510.79618999999</v>
      </c>
      <c r="K93" s="493">
        <v>0.36686321</v>
      </c>
      <c r="L93" s="493">
        <v>0.38596071392434983</v>
      </c>
      <c r="M93" s="626"/>
    </row>
    <row r="94" spans="2:13">
      <c r="B94" s="710" t="s">
        <v>656</v>
      </c>
      <c r="C94" s="494"/>
      <c r="D94" s="494"/>
      <c r="E94" s="494"/>
      <c r="F94" s="494"/>
      <c r="G94" s="494"/>
      <c r="H94" s="494"/>
      <c r="I94" s="494"/>
      <c r="J94" s="494"/>
      <c r="K94" s="495"/>
      <c r="L94" s="495"/>
      <c r="M94" s="626"/>
    </row>
    <row r="95" spans="2:13">
      <c r="B95" s="708" t="s">
        <v>657</v>
      </c>
      <c r="C95" s="457">
        <v>490276</v>
      </c>
      <c r="D95" s="457">
        <v>0</v>
      </c>
      <c r="E95" s="457">
        <v>0</v>
      </c>
      <c r="F95" s="457">
        <v>0</v>
      </c>
      <c r="G95" s="457">
        <v>0</v>
      </c>
      <c r="H95" s="457">
        <v>490276</v>
      </c>
      <c r="I95" s="457">
        <v>4849.6931699999996</v>
      </c>
      <c r="J95" s="457">
        <v>25739.49</v>
      </c>
      <c r="K95" s="479">
        <v>3.8937979999999997E-2</v>
      </c>
      <c r="L95" s="479">
        <v>4.0964905862027397E-2</v>
      </c>
      <c r="M95" s="697">
        <v>4.2734887800000001</v>
      </c>
    </row>
    <row r="96" spans="2:13">
      <c r="B96" s="708" t="s">
        <v>658</v>
      </c>
      <c r="C96" s="457">
        <v>158577</v>
      </c>
      <c r="D96" s="457">
        <v>0</v>
      </c>
      <c r="E96" s="457">
        <v>0</v>
      </c>
      <c r="F96" s="457">
        <v>0</v>
      </c>
      <c r="G96" s="457">
        <v>0</v>
      </c>
      <c r="H96" s="457">
        <v>158577</v>
      </c>
      <c r="I96" s="457">
        <v>1030.7505000000001</v>
      </c>
      <c r="J96" s="457">
        <v>5604.1111799999999</v>
      </c>
      <c r="K96" s="479">
        <v>8.4777399999999992E-3</v>
      </c>
      <c r="L96" s="479">
        <v>8.9190534439118757E-3</v>
      </c>
      <c r="M96" s="697">
        <v>0.74433843</v>
      </c>
    </row>
    <row r="97" spans="2:13">
      <c r="B97" s="708" t="s">
        <v>659</v>
      </c>
      <c r="C97" s="457">
        <v>463752</v>
      </c>
      <c r="D97" s="457">
        <v>0</v>
      </c>
      <c r="E97" s="457">
        <v>0</v>
      </c>
      <c r="F97" s="457">
        <v>0</v>
      </c>
      <c r="G97" s="457">
        <v>0</v>
      </c>
      <c r="H97" s="457">
        <v>463752</v>
      </c>
      <c r="I97" s="457">
        <v>32485.827600000001</v>
      </c>
      <c r="J97" s="457">
        <v>394527.73895999999</v>
      </c>
      <c r="K97" s="479">
        <v>0.59683045999999995</v>
      </c>
      <c r="L97" s="479">
        <v>0.62789867578786207</v>
      </c>
      <c r="M97" s="697">
        <v>3.7397545299999999</v>
      </c>
    </row>
    <row r="98" spans="2:13">
      <c r="B98" s="708" t="s">
        <v>1108</v>
      </c>
      <c r="C98" s="457">
        <v>1424659</v>
      </c>
      <c r="D98" s="457">
        <v>0</v>
      </c>
      <c r="E98" s="457">
        <v>0</v>
      </c>
      <c r="F98" s="457">
        <v>0</v>
      </c>
      <c r="G98" s="457">
        <v>132500</v>
      </c>
      <c r="H98" s="457">
        <v>1292159</v>
      </c>
      <c r="I98" s="457">
        <v>27313.412905999998</v>
      </c>
      <c r="J98" s="457">
        <v>173084.69805000001</v>
      </c>
      <c r="K98" s="479">
        <v>0.26183766000000003</v>
      </c>
      <c r="L98" s="479">
        <v>0.2754677098021634</v>
      </c>
      <c r="M98" s="697">
        <v>9.7890833300000004</v>
      </c>
    </row>
    <row r="99" spans="2:13">
      <c r="B99" s="708" t="s">
        <v>660</v>
      </c>
      <c r="C99" s="457">
        <v>661180</v>
      </c>
      <c r="D99" s="457">
        <v>0</v>
      </c>
      <c r="E99" s="457">
        <v>0</v>
      </c>
      <c r="F99" s="457">
        <v>0</v>
      </c>
      <c r="G99" s="457">
        <v>49401</v>
      </c>
      <c r="H99" s="457">
        <v>611779</v>
      </c>
      <c r="I99" s="457">
        <v>100133.6861523</v>
      </c>
      <c r="J99" s="457">
        <v>328158.25560000003</v>
      </c>
      <c r="K99" s="479">
        <v>0.49642858000000001</v>
      </c>
      <c r="L99" s="479">
        <v>0.52227033435787296</v>
      </c>
      <c r="M99" s="697">
        <v>1.38122481</v>
      </c>
    </row>
    <row r="100" spans="2:13">
      <c r="B100" s="709"/>
      <c r="C100" s="492">
        <v>3198444</v>
      </c>
      <c r="D100" s="492">
        <v>0</v>
      </c>
      <c r="E100" s="492">
        <v>0</v>
      </c>
      <c r="F100" s="492">
        <v>0</v>
      </c>
      <c r="G100" s="492">
        <v>181901</v>
      </c>
      <c r="H100" s="492">
        <v>3016543</v>
      </c>
      <c r="I100" s="492">
        <v>165813.37032829999</v>
      </c>
      <c r="J100" s="492">
        <v>927114.29379000003</v>
      </c>
      <c r="K100" s="493">
        <v>1.4025124199999999</v>
      </c>
      <c r="L100" s="493">
        <v>1.4755206792538376</v>
      </c>
      <c r="M100" s="626"/>
    </row>
    <row r="101" spans="2:13">
      <c r="B101" s="710" t="s">
        <v>662</v>
      </c>
      <c r="C101" s="494"/>
      <c r="D101" s="494"/>
      <c r="E101" s="494"/>
      <c r="F101" s="494"/>
      <c r="G101" s="494"/>
      <c r="H101" s="494"/>
      <c r="I101" s="494"/>
      <c r="J101" s="494"/>
      <c r="K101" s="495"/>
      <c r="L101" s="495"/>
      <c r="M101" s="626"/>
    </row>
    <row r="102" spans="2:13" ht="30">
      <c r="B102" s="708" t="s">
        <v>663</v>
      </c>
      <c r="C102" s="457">
        <v>436564</v>
      </c>
      <c r="D102" s="457">
        <v>0</v>
      </c>
      <c r="E102" s="457">
        <v>0</v>
      </c>
      <c r="F102" s="457">
        <v>0</v>
      </c>
      <c r="G102" s="457">
        <v>0</v>
      </c>
      <c r="H102" s="457">
        <v>436564</v>
      </c>
      <c r="I102" s="457">
        <v>4482.9208799999997</v>
      </c>
      <c r="J102" s="457">
        <v>65541.353319999995</v>
      </c>
      <c r="K102" s="479">
        <v>9.9149119999999993E-2</v>
      </c>
      <c r="L102" s="479">
        <v>0.10431035614239741</v>
      </c>
      <c r="M102" s="697">
        <v>0.33057163000000001</v>
      </c>
    </row>
    <row r="103" spans="2:13">
      <c r="B103" s="708" t="s">
        <v>1113</v>
      </c>
      <c r="C103" s="457">
        <v>1136</v>
      </c>
      <c r="D103" s="457">
        <v>0</v>
      </c>
      <c r="E103" s="457">
        <v>0</v>
      </c>
      <c r="F103" s="457">
        <v>0</v>
      </c>
      <c r="G103" s="457">
        <v>0</v>
      </c>
      <c r="H103" s="457">
        <v>1136</v>
      </c>
      <c r="I103" s="457">
        <v>0</v>
      </c>
      <c r="J103" s="457">
        <v>0</v>
      </c>
      <c r="K103" s="479">
        <v>0</v>
      </c>
      <c r="L103" s="479">
        <v>0</v>
      </c>
      <c r="M103" s="697">
        <v>2.2720000000000001E-2</v>
      </c>
    </row>
    <row r="104" spans="2:13">
      <c r="B104" s="709"/>
      <c r="C104" s="492">
        <v>437700</v>
      </c>
      <c r="D104" s="492">
        <v>0</v>
      </c>
      <c r="E104" s="492">
        <v>0</v>
      </c>
      <c r="F104" s="492">
        <v>0</v>
      </c>
      <c r="G104" s="492">
        <v>0</v>
      </c>
      <c r="H104" s="492">
        <v>437700</v>
      </c>
      <c r="I104" s="492">
        <v>4482.9208799999997</v>
      </c>
      <c r="J104" s="492">
        <v>65541.353319999995</v>
      </c>
      <c r="K104" s="493">
        <v>9.9149119999999993E-2</v>
      </c>
      <c r="L104" s="493">
        <v>0.10431035614239741</v>
      </c>
      <c r="M104" s="626"/>
    </row>
    <row r="105" spans="2:13">
      <c r="B105" s="710" t="s">
        <v>918</v>
      </c>
      <c r="C105" s="494"/>
      <c r="D105" s="494"/>
      <c r="E105" s="494"/>
      <c r="F105" s="494"/>
      <c r="G105" s="494"/>
      <c r="H105" s="494"/>
      <c r="I105" s="494"/>
      <c r="J105" s="494"/>
      <c r="K105" s="495"/>
      <c r="L105" s="495"/>
      <c r="M105" s="626"/>
    </row>
    <row r="106" spans="2:13">
      <c r="B106" s="708" t="s">
        <v>1116</v>
      </c>
      <c r="C106" s="457">
        <v>1308720</v>
      </c>
      <c r="D106" s="457">
        <v>0</v>
      </c>
      <c r="E106" s="457">
        <v>0</v>
      </c>
      <c r="F106" s="457">
        <v>0</v>
      </c>
      <c r="G106" s="457">
        <v>74500</v>
      </c>
      <c r="H106" s="457">
        <v>1234220</v>
      </c>
      <c r="I106" s="457">
        <v>9198.5254920000007</v>
      </c>
      <c r="J106" s="457">
        <v>197475.20000000001</v>
      </c>
      <c r="K106" s="479">
        <v>0.29873493000000001</v>
      </c>
      <c r="L106" s="479">
        <v>0.31428567458349149</v>
      </c>
      <c r="M106" s="697">
        <v>4.2854861099999999</v>
      </c>
    </row>
    <row r="107" spans="2:13">
      <c r="B107" s="708" t="s">
        <v>664</v>
      </c>
      <c r="C107" s="457">
        <v>277566</v>
      </c>
      <c r="D107" s="457">
        <v>0</v>
      </c>
      <c r="E107" s="457">
        <v>0</v>
      </c>
      <c r="F107" s="457">
        <v>0</v>
      </c>
      <c r="G107" s="457">
        <v>0</v>
      </c>
      <c r="H107" s="457">
        <v>277566</v>
      </c>
      <c r="I107" s="457">
        <v>644.64656000000002</v>
      </c>
      <c r="J107" s="457">
        <v>92984.61</v>
      </c>
      <c r="K107" s="479">
        <v>0.1406645</v>
      </c>
      <c r="L107" s="479">
        <v>0.14798684027023579</v>
      </c>
      <c r="M107" s="697">
        <v>0.2684222</v>
      </c>
    </row>
    <row r="108" spans="2:13">
      <c r="B108" s="708" t="s">
        <v>665</v>
      </c>
      <c r="C108" s="457">
        <v>1467160</v>
      </c>
      <c r="D108" s="457">
        <v>0</v>
      </c>
      <c r="E108" s="457">
        <v>0</v>
      </c>
      <c r="F108" s="457">
        <v>0</v>
      </c>
      <c r="G108" s="457">
        <v>12000</v>
      </c>
      <c r="H108" s="457">
        <v>1455160</v>
      </c>
      <c r="I108" s="457">
        <v>38008.779017300003</v>
      </c>
      <c r="J108" s="457">
        <v>69120.100000000006</v>
      </c>
      <c r="K108" s="479">
        <v>0.10456293999999999</v>
      </c>
      <c r="L108" s="479">
        <v>0.11000600204875544</v>
      </c>
      <c r="M108" s="697">
        <v>10.912949729999999</v>
      </c>
    </row>
    <row r="109" spans="2:13">
      <c r="B109" s="708" t="s">
        <v>667</v>
      </c>
      <c r="C109" s="457">
        <v>531894</v>
      </c>
      <c r="D109" s="457">
        <v>0</v>
      </c>
      <c r="E109" s="457">
        <v>0</v>
      </c>
      <c r="F109" s="457">
        <v>0</v>
      </c>
      <c r="G109" s="457">
        <v>30900</v>
      </c>
      <c r="H109" s="457">
        <v>500994</v>
      </c>
      <c r="I109" s="457">
        <v>14451.781396600001</v>
      </c>
      <c r="J109" s="457">
        <v>513834.47622000001</v>
      </c>
      <c r="K109" s="479">
        <v>0.77731433999999999</v>
      </c>
      <c r="L109" s="479">
        <v>0.81777770060776089</v>
      </c>
      <c r="M109" s="697">
        <v>6.4489612000000003</v>
      </c>
    </row>
    <row r="110" spans="2:13" ht="30">
      <c r="B110" s="708" t="s">
        <v>1122</v>
      </c>
      <c r="C110" s="457">
        <v>3454476</v>
      </c>
      <c r="D110" s="457">
        <v>0</v>
      </c>
      <c r="E110" s="457">
        <v>0</v>
      </c>
      <c r="F110" s="457">
        <v>0</v>
      </c>
      <c r="G110" s="457">
        <v>520000</v>
      </c>
      <c r="H110" s="457">
        <v>2934476</v>
      </c>
      <c r="I110" s="457">
        <v>29784.931555799998</v>
      </c>
      <c r="J110" s="457">
        <v>343656.48436</v>
      </c>
      <c r="K110" s="479">
        <v>0.51987386000000002</v>
      </c>
      <c r="L110" s="479">
        <v>0.54693607102093678</v>
      </c>
      <c r="M110" s="697">
        <v>4.9095067400000003</v>
      </c>
    </row>
    <row r="111" spans="2:13">
      <c r="B111" s="708" t="s">
        <v>668</v>
      </c>
      <c r="C111" s="457">
        <v>1434711</v>
      </c>
      <c r="D111" s="457">
        <v>0</v>
      </c>
      <c r="E111" s="457">
        <v>0</v>
      </c>
      <c r="F111" s="457">
        <v>0</v>
      </c>
      <c r="G111" s="457">
        <v>75000</v>
      </c>
      <c r="H111" s="457">
        <v>1359711</v>
      </c>
      <c r="I111" s="457">
        <v>3290.5008626999997</v>
      </c>
      <c r="J111" s="457">
        <v>63525.697919999999</v>
      </c>
      <c r="K111" s="479">
        <v>9.6099889999999993E-2</v>
      </c>
      <c r="L111" s="479">
        <v>0.10110240082893598</v>
      </c>
      <c r="M111" s="697">
        <v>3.0214121399999998</v>
      </c>
    </row>
    <row r="112" spans="2:13">
      <c r="B112" s="708" t="s">
        <v>669</v>
      </c>
      <c r="C112" s="457">
        <v>2785489</v>
      </c>
      <c r="D112" s="457">
        <v>0</v>
      </c>
      <c r="E112" s="457">
        <v>0</v>
      </c>
      <c r="F112" s="457">
        <v>0</v>
      </c>
      <c r="G112" s="457">
        <v>167500</v>
      </c>
      <c r="H112" s="457">
        <v>2617989</v>
      </c>
      <c r="I112" s="457">
        <v>22619.424974399997</v>
      </c>
      <c r="J112" s="457">
        <v>480217.72226999997</v>
      </c>
      <c r="K112" s="479">
        <v>0.72645985999999996</v>
      </c>
      <c r="L112" s="479">
        <v>0.76427597384671442</v>
      </c>
      <c r="M112" s="697">
        <v>1.83332563</v>
      </c>
    </row>
    <row r="113" spans="2:13">
      <c r="B113" s="708" t="s">
        <v>670</v>
      </c>
      <c r="C113" s="457">
        <v>642906</v>
      </c>
      <c r="D113" s="457">
        <v>0</v>
      </c>
      <c r="E113" s="457">
        <v>0</v>
      </c>
      <c r="F113" s="457">
        <v>0</v>
      </c>
      <c r="G113" s="457">
        <v>44100</v>
      </c>
      <c r="H113" s="457">
        <v>598806</v>
      </c>
      <c r="I113" s="457">
        <v>67959.248175500004</v>
      </c>
      <c r="J113" s="457">
        <v>607812.04223999998</v>
      </c>
      <c r="K113" s="479">
        <v>0.91948096000000001</v>
      </c>
      <c r="L113" s="479">
        <v>0.96734484996277004</v>
      </c>
      <c r="M113" s="697">
        <v>0.76183968999999996</v>
      </c>
    </row>
    <row r="114" spans="2:13">
      <c r="B114" s="708" t="s">
        <v>922</v>
      </c>
      <c r="C114" s="457">
        <v>2452790</v>
      </c>
      <c r="D114" s="457">
        <v>0</v>
      </c>
      <c r="E114" s="457">
        <v>0</v>
      </c>
      <c r="F114" s="457">
        <v>0</v>
      </c>
      <c r="G114" s="457">
        <v>522500</v>
      </c>
      <c r="H114" s="457">
        <v>1930290</v>
      </c>
      <c r="I114" s="457">
        <v>118932.1811916</v>
      </c>
      <c r="J114" s="457">
        <v>668845.48499999999</v>
      </c>
      <c r="K114" s="479">
        <v>1.01181063</v>
      </c>
      <c r="L114" s="479">
        <v>1.064480777562689</v>
      </c>
      <c r="M114" s="697">
        <v>2.3454356000000001</v>
      </c>
    </row>
    <row r="115" spans="2:13">
      <c r="B115" s="709"/>
      <c r="C115" s="492">
        <v>14355712</v>
      </c>
      <c r="D115" s="492">
        <v>0</v>
      </c>
      <c r="E115" s="492">
        <v>0</v>
      </c>
      <c r="F115" s="492">
        <v>0</v>
      </c>
      <c r="G115" s="492">
        <v>1446500</v>
      </c>
      <c r="H115" s="492">
        <v>12909212</v>
      </c>
      <c r="I115" s="492">
        <v>304890.0192259</v>
      </c>
      <c r="J115" s="492">
        <v>3037471.8180099996</v>
      </c>
      <c r="K115" s="493">
        <v>4.5950019099999997</v>
      </c>
      <c r="L115" s="493">
        <v>4.8341962907322902</v>
      </c>
      <c r="M115" s="626"/>
    </row>
    <row r="116" spans="2:13">
      <c r="B116" s="710" t="s">
        <v>674</v>
      </c>
      <c r="C116" s="494"/>
      <c r="D116" s="494"/>
      <c r="E116" s="494"/>
      <c r="F116" s="494"/>
      <c r="G116" s="494"/>
      <c r="H116" s="494"/>
      <c r="I116" s="494"/>
      <c r="J116" s="494"/>
      <c r="K116" s="495"/>
      <c r="L116" s="495"/>
      <c r="M116" s="626"/>
    </row>
    <row r="117" spans="2:13">
      <c r="B117" s="708" t="s">
        <v>675</v>
      </c>
      <c r="C117" s="457">
        <v>1380823</v>
      </c>
      <c r="D117" s="457">
        <v>0</v>
      </c>
      <c r="E117" s="457">
        <v>138082</v>
      </c>
      <c r="F117" s="457">
        <v>0</v>
      </c>
      <c r="G117" s="457">
        <v>22700</v>
      </c>
      <c r="H117" s="457">
        <v>1496205</v>
      </c>
      <c r="I117" s="457">
        <v>75774.0961713</v>
      </c>
      <c r="J117" s="457">
        <v>1403814.3412500001</v>
      </c>
      <c r="K117" s="479">
        <v>2.1236508399999998</v>
      </c>
      <c r="L117" s="479">
        <v>2.2341982042795041</v>
      </c>
      <c r="M117" s="697">
        <v>18.735349360000001</v>
      </c>
    </row>
    <row r="118" spans="2:13">
      <c r="B118" s="709"/>
      <c r="C118" s="492">
        <v>1380823</v>
      </c>
      <c r="D118" s="492">
        <v>0</v>
      </c>
      <c r="E118" s="492">
        <v>138082</v>
      </c>
      <c r="F118" s="492">
        <v>0</v>
      </c>
      <c r="G118" s="492">
        <v>22700</v>
      </c>
      <c r="H118" s="492">
        <v>1496205</v>
      </c>
      <c r="I118" s="492">
        <v>75774.0961713</v>
      </c>
      <c r="J118" s="492">
        <v>1403814.3412500001</v>
      </c>
      <c r="K118" s="493">
        <v>2.1236508399999998</v>
      </c>
      <c r="L118" s="493">
        <v>2.2341982042795041</v>
      </c>
      <c r="M118" s="626"/>
    </row>
    <row r="119" spans="2:13">
      <c r="B119" s="710" t="s">
        <v>676</v>
      </c>
      <c r="C119" s="494"/>
      <c r="D119" s="494"/>
      <c r="E119" s="494"/>
      <c r="F119" s="494"/>
      <c r="G119" s="494"/>
      <c r="H119" s="494"/>
      <c r="I119" s="494"/>
      <c r="J119" s="494"/>
      <c r="K119" s="495"/>
      <c r="L119" s="495"/>
      <c r="M119" s="626"/>
    </row>
    <row r="120" spans="2:13">
      <c r="B120" s="708" t="s">
        <v>1131</v>
      </c>
      <c r="C120" s="457">
        <v>829583</v>
      </c>
      <c r="D120" s="457">
        <v>0</v>
      </c>
      <c r="E120" s="457">
        <v>0</v>
      </c>
      <c r="F120" s="457">
        <v>0</v>
      </c>
      <c r="G120" s="457">
        <v>0</v>
      </c>
      <c r="H120" s="457">
        <v>829583</v>
      </c>
      <c r="I120" s="457">
        <v>7869.1689335000001</v>
      </c>
      <c r="J120" s="457">
        <v>141501.97231000001</v>
      </c>
      <c r="K120" s="479">
        <v>0.21406020000000001</v>
      </c>
      <c r="L120" s="479">
        <v>0.22520317904396545</v>
      </c>
      <c r="M120" s="697">
        <v>4.7780708799999996</v>
      </c>
    </row>
    <row r="121" spans="2:13">
      <c r="B121" s="708" t="s">
        <v>677</v>
      </c>
      <c r="C121" s="457">
        <v>2330387</v>
      </c>
      <c r="D121" s="457">
        <v>0</v>
      </c>
      <c r="E121" s="457">
        <v>0</v>
      </c>
      <c r="F121" s="457">
        <v>0</v>
      </c>
      <c r="G121" s="457">
        <v>130500</v>
      </c>
      <c r="H121" s="457">
        <v>2199887</v>
      </c>
      <c r="I121" s="457">
        <v>0</v>
      </c>
      <c r="J121" s="457">
        <v>62696.779499999997</v>
      </c>
      <c r="K121" s="479">
        <v>9.484592E-2</v>
      </c>
      <c r="L121" s="479">
        <v>9.9783160819029007E-2</v>
      </c>
      <c r="M121" s="697">
        <v>10.744941069999999</v>
      </c>
    </row>
    <row r="122" spans="2:13">
      <c r="B122" s="708" t="s">
        <v>1133</v>
      </c>
      <c r="C122" s="457">
        <v>942227</v>
      </c>
      <c r="D122" s="457">
        <v>0</v>
      </c>
      <c r="E122" s="457">
        <v>0</v>
      </c>
      <c r="F122" s="457">
        <v>0</v>
      </c>
      <c r="G122" s="457">
        <v>90000</v>
      </c>
      <c r="H122" s="457">
        <v>852227</v>
      </c>
      <c r="I122" s="457">
        <v>2769.7377499999998</v>
      </c>
      <c r="J122" s="457">
        <v>17896.767</v>
      </c>
      <c r="K122" s="479">
        <v>2.7073730000000001E-2</v>
      </c>
      <c r="L122" s="479">
        <v>2.8483057566006106E-2</v>
      </c>
      <c r="M122" s="697">
        <v>2.9702600000000001</v>
      </c>
    </row>
    <row r="123" spans="2:13">
      <c r="B123" s="708" t="s">
        <v>678</v>
      </c>
      <c r="C123" s="457">
        <v>1939932</v>
      </c>
      <c r="D123" s="457">
        <v>0</v>
      </c>
      <c r="E123" s="457">
        <v>0</v>
      </c>
      <c r="F123" s="457">
        <v>0</v>
      </c>
      <c r="G123" s="457">
        <v>7500</v>
      </c>
      <c r="H123" s="457">
        <v>1932432</v>
      </c>
      <c r="I123" s="457">
        <v>3246.4857599999996</v>
      </c>
      <c r="J123" s="457">
        <v>6299.7283200000002</v>
      </c>
      <c r="K123" s="479">
        <v>9.53005E-3</v>
      </c>
      <c r="L123" s="479">
        <v>1.0026141838286151E-2</v>
      </c>
      <c r="M123" s="697">
        <v>5.2925942199999998</v>
      </c>
    </row>
    <row r="124" spans="2:13">
      <c r="B124" s="708" t="s">
        <v>679</v>
      </c>
      <c r="C124" s="457">
        <v>2416774</v>
      </c>
      <c r="D124" s="457">
        <v>0</v>
      </c>
      <c r="E124" s="457">
        <v>0</v>
      </c>
      <c r="F124" s="457">
        <v>0</v>
      </c>
      <c r="G124" s="457">
        <v>131000</v>
      </c>
      <c r="H124" s="457">
        <v>2285774</v>
      </c>
      <c r="I124" s="457">
        <v>27284.123791700003</v>
      </c>
      <c r="J124" s="457">
        <v>100482.62504000001</v>
      </c>
      <c r="K124" s="479">
        <v>0.15200728999999999</v>
      </c>
      <c r="L124" s="479">
        <v>0.15992007905102229</v>
      </c>
      <c r="M124" s="697">
        <v>9.1405001000000006</v>
      </c>
    </row>
    <row r="125" spans="2:13">
      <c r="B125" s="708" t="s">
        <v>1137</v>
      </c>
      <c r="C125" s="457">
        <v>12076751</v>
      </c>
      <c r="D125" s="457">
        <v>0</v>
      </c>
      <c r="E125" s="457">
        <v>0</v>
      </c>
      <c r="F125" s="457">
        <v>0</v>
      </c>
      <c r="G125" s="457">
        <v>6000</v>
      </c>
      <c r="H125" s="457">
        <v>12070751</v>
      </c>
      <c r="I125" s="457">
        <v>38172.599848399994</v>
      </c>
      <c r="J125" s="457">
        <v>382763.51420999999</v>
      </c>
      <c r="K125" s="479">
        <v>0.57903388</v>
      </c>
      <c r="L125" s="479">
        <v>0.60917568013318968</v>
      </c>
      <c r="M125" s="697">
        <v>8.0471673300000006</v>
      </c>
    </row>
    <row r="126" spans="2:13">
      <c r="B126" s="708" t="s">
        <v>2050</v>
      </c>
      <c r="C126" s="457">
        <v>719955</v>
      </c>
      <c r="D126" s="457">
        <v>0</v>
      </c>
      <c r="E126" s="457">
        <v>0</v>
      </c>
      <c r="F126" s="457">
        <v>0</v>
      </c>
      <c r="G126" s="457">
        <v>0</v>
      </c>
      <c r="H126" s="457">
        <v>719955</v>
      </c>
      <c r="I126" s="457">
        <v>2145.4659999999999</v>
      </c>
      <c r="J126" s="457">
        <v>4859.69625</v>
      </c>
      <c r="K126" s="479">
        <v>7.3516099999999997E-3</v>
      </c>
      <c r="L126" s="479">
        <v>7.7343024045658073E-3</v>
      </c>
      <c r="M126" s="697">
        <v>6.5991603699999999</v>
      </c>
    </row>
    <row r="127" spans="2:13">
      <c r="B127" s="708" t="s">
        <v>682</v>
      </c>
      <c r="C127" s="457">
        <v>1173889</v>
      </c>
      <c r="D127" s="457">
        <v>0</v>
      </c>
      <c r="E127" s="457">
        <v>0</v>
      </c>
      <c r="F127" s="457">
        <v>0</v>
      </c>
      <c r="G127" s="457">
        <v>0</v>
      </c>
      <c r="H127" s="457">
        <v>1173889</v>
      </c>
      <c r="I127" s="457">
        <v>0</v>
      </c>
      <c r="J127" s="457">
        <v>61640.911390000001</v>
      </c>
      <c r="K127" s="479">
        <v>9.3248639999999994E-2</v>
      </c>
      <c r="L127" s="479">
        <v>9.8102725902530413E-2</v>
      </c>
      <c r="M127" s="697">
        <v>9.5685512100000008</v>
      </c>
    </row>
    <row r="128" spans="2:13">
      <c r="B128" s="708" t="s">
        <v>2051</v>
      </c>
      <c r="C128" s="457">
        <v>800716</v>
      </c>
      <c r="D128" s="457">
        <v>0</v>
      </c>
      <c r="E128" s="457">
        <v>0</v>
      </c>
      <c r="F128" s="457">
        <v>0</v>
      </c>
      <c r="G128" s="457">
        <v>27950</v>
      </c>
      <c r="H128" s="457">
        <v>772766</v>
      </c>
      <c r="I128" s="457">
        <v>27597.617844799999</v>
      </c>
      <c r="J128" s="457">
        <v>359336.19</v>
      </c>
      <c r="K128" s="479">
        <v>0.54359367999999997</v>
      </c>
      <c r="L128" s="479">
        <v>0.57189063171685184</v>
      </c>
      <c r="M128" s="697">
        <v>9.8129015899999992</v>
      </c>
    </row>
    <row r="129" spans="2:13">
      <c r="B129" s="708" t="s">
        <v>683</v>
      </c>
      <c r="C129" s="457">
        <v>57409</v>
      </c>
      <c r="D129" s="457">
        <v>0</v>
      </c>
      <c r="E129" s="457">
        <v>0</v>
      </c>
      <c r="F129" s="457">
        <v>0</v>
      </c>
      <c r="G129" s="457">
        <v>0</v>
      </c>
      <c r="H129" s="457">
        <v>57409</v>
      </c>
      <c r="I129" s="457">
        <v>0</v>
      </c>
      <c r="J129" s="457">
        <v>0</v>
      </c>
      <c r="K129" s="479">
        <v>0</v>
      </c>
      <c r="L129" s="479">
        <v>0</v>
      </c>
      <c r="M129" s="697">
        <v>10.101882809999999</v>
      </c>
    </row>
    <row r="130" spans="2:13">
      <c r="B130" s="708" t="s">
        <v>684</v>
      </c>
      <c r="C130" s="457">
        <v>98000</v>
      </c>
      <c r="D130" s="457">
        <v>0</v>
      </c>
      <c r="E130" s="457">
        <v>0</v>
      </c>
      <c r="F130" s="457">
        <v>0</v>
      </c>
      <c r="G130" s="457">
        <v>0</v>
      </c>
      <c r="H130" s="457">
        <v>98000</v>
      </c>
      <c r="I130" s="457">
        <v>107014.04</v>
      </c>
      <c r="J130" s="457">
        <v>977550</v>
      </c>
      <c r="K130" s="479">
        <v>1.47881014</v>
      </c>
      <c r="L130" s="479">
        <v>1.5557901001700065</v>
      </c>
      <c r="M130" s="697">
        <v>0.21609916000000001</v>
      </c>
    </row>
    <row r="131" spans="2:13">
      <c r="B131" s="708" t="s">
        <v>686</v>
      </c>
      <c r="C131" s="457">
        <v>779820</v>
      </c>
      <c r="D131" s="457">
        <v>0</v>
      </c>
      <c r="E131" s="457">
        <v>0</v>
      </c>
      <c r="F131" s="457">
        <v>0</v>
      </c>
      <c r="G131" s="457">
        <v>19000</v>
      </c>
      <c r="H131" s="457">
        <v>760820</v>
      </c>
      <c r="I131" s="457">
        <v>0</v>
      </c>
      <c r="J131" s="457">
        <v>1521.64</v>
      </c>
      <c r="K131" s="479">
        <v>2.30189E-3</v>
      </c>
      <c r="L131" s="479">
        <v>2.4217200634470758E-3</v>
      </c>
      <c r="M131" s="697">
        <v>7.0121659000000003</v>
      </c>
    </row>
    <row r="132" spans="2:13" ht="30">
      <c r="B132" s="708" t="s">
        <v>1146</v>
      </c>
      <c r="C132" s="457">
        <v>58825</v>
      </c>
      <c r="D132" s="457">
        <v>0</v>
      </c>
      <c r="E132" s="457">
        <v>0</v>
      </c>
      <c r="F132" s="457">
        <v>0</v>
      </c>
      <c r="G132" s="457">
        <v>0</v>
      </c>
      <c r="H132" s="457">
        <v>58825</v>
      </c>
      <c r="I132" s="457">
        <v>2439.5977940000002</v>
      </c>
      <c r="J132" s="457">
        <v>5667.2004999999999</v>
      </c>
      <c r="K132" s="479">
        <v>8.5731799999999997E-3</v>
      </c>
      <c r="L132" s="479">
        <v>9.0194613406767033E-3</v>
      </c>
      <c r="M132" s="697">
        <v>1.56866667</v>
      </c>
    </row>
    <row r="133" spans="2:13">
      <c r="B133" s="708" t="s">
        <v>687</v>
      </c>
      <c r="C133" s="457">
        <v>527151</v>
      </c>
      <c r="D133" s="457">
        <v>0</v>
      </c>
      <c r="E133" s="457">
        <v>0</v>
      </c>
      <c r="F133" s="457">
        <v>0</v>
      </c>
      <c r="G133" s="457">
        <v>0</v>
      </c>
      <c r="H133" s="457">
        <v>527151</v>
      </c>
      <c r="I133" s="457">
        <v>6579.2297500000004</v>
      </c>
      <c r="J133" s="457">
        <v>73642.99470000001</v>
      </c>
      <c r="K133" s="479">
        <v>0.11140505000000001</v>
      </c>
      <c r="L133" s="479">
        <v>0.11720427814549872</v>
      </c>
      <c r="M133" s="697">
        <v>9.7790783999999995</v>
      </c>
    </row>
    <row r="134" spans="2:13">
      <c r="B134" s="708" t="s">
        <v>688</v>
      </c>
      <c r="C134" s="457">
        <v>340700</v>
      </c>
      <c r="D134" s="457">
        <v>0</v>
      </c>
      <c r="E134" s="457">
        <v>0</v>
      </c>
      <c r="F134" s="457">
        <v>0</v>
      </c>
      <c r="G134" s="457">
        <v>0</v>
      </c>
      <c r="H134" s="457">
        <v>340700</v>
      </c>
      <c r="I134" s="457">
        <v>0</v>
      </c>
      <c r="J134" s="457">
        <v>766.57500000000005</v>
      </c>
      <c r="K134" s="479">
        <v>1.1596499999999999E-3</v>
      </c>
      <c r="L134" s="479">
        <v>1.2200192276996806E-3</v>
      </c>
      <c r="M134" s="697">
        <v>1.5272547999999999</v>
      </c>
    </row>
    <row r="135" spans="2:13">
      <c r="B135" s="708" t="s">
        <v>1150</v>
      </c>
      <c r="C135" s="457">
        <v>8761</v>
      </c>
      <c r="D135" s="457">
        <v>0</v>
      </c>
      <c r="E135" s="457">
        <v>0</v>
      </c>
      <c r="F135" s="457">
        <v>0</v>
      </c>
      <c r="G135" s="457">
        <v>0</v>
      </c>
      <c r="H135" s="457">
        <v>8761</v>
      </c>
      <c r="I135" s="457">
        <v>0</v>
      </c>
      <c r="J135" s="457">
        <v>0</v>
      </c>
      <c r="K135" s="479">
        <v>0</v>
      </c>
      <c r="L135" s="479">
        <v>0</v>
      </c>
      <c r="M135" s="697">
        <v>0.78111626000000001</v>
      </c>
    </row>
    <row r="136" spans="2:13">
      <c r="B136" s="708" t="s">
        <v>1152</v>
      </c>
      <c r="C136" s="457">
        <v>198</v>
      </c>
      <c r="D136" s="457">
        <v>0</v>
      </c>
      <c r="E136" s="457">
        <v>0</v>
      </c>
      <c r="F136" s="457">
        <v>0</v>
      </c>
      <c r="G136" s="457">
        <v>0</v>
      </c>
      <c r="H136" s="457">
        <v>198</v>
      </c>
      <c r="I136" s="457">
        <v>0</v>
      </c>
      <c r="J136" s="457">
        <v>0</v>
      </c>
      <c r="K136" s="479">
        <v>0</v>
      </c>
      <c r="L136" s="479">
        <v>0</v>
      </c>
      <c r="M136" s="697">
        <v>0.39600000000000002</v>
      </c>
    </row>
    <row r="137" spans="2:13">
      <c r="B137" s="708" t="s">
        <v>689</v>
      </c>
      <c r="C137" s="457">
        <v>1063616</v>
      </c>
      <c r="D137" s="457">
        <v>0</v>
      </c>
      <c r="E137" s="457">
        <v>0</v>
      </c>
      <c r="F137" s="457">
        <v>0</v>
      </c>
      <c r="G137" s="457">
        <v>0</v>
      </c>
      <c r="H137" s="457">
        <v>1063616</v>
      </c>
      <c r="I137" s="457">
        <v>0</v>
      </c>
      <c r="J137" s="457">
        <v>26271.315200000001</v>
      </c>
      <c r="K137" s="479">
        <v>3.9742510000000002E-2</v>
      </c>
      <c r="L137" s="479">
        <v>4.1811316154269161E-2</v>
      </c>
      <c r="M137" s="697">
        <v>8.9035325600000004</v>
      </c>
    </row>
    <row r="138" spans="2:13">
      <c r="B138" s="708" t="s">
        <v>690</v>
      </c>
      <c r="C138" s="457">
        <v>2079410</v>
      </c>
      <c r="D138" s="457">
        <v>0</v>
      </c>
      <c r="E138" s="457">
        <v>0</v>
      </c>
      <c r="F138" s="457">
        <v>0</v>
      </c>
      <c r="G138" s="457">
        <v>289500</v>
      </c>
      <c r="H138" s="457">
        <v>1789910</v>
      </c>
      <c r="I138" s="457">
        <v>0</v>
      </c>
      <c r="J138" s="457">
        <v>51961.087299999999</v>
      </c>
      <c r="K138" s="479">
        <v>7.8605270000000005E-2</v>
      </c>
      <c r="L138" s="479">
        <v>8.2697094998117185E-2</v>
      </c>
      <c r="M138" s="697">
        <v>8.4754342099999995</v>
      </c>
    </row>
    <row r="139" spans="2:13">
      <c r="B139" s="708" t="s">
        <v>691</v>
      </c>
      <c r="C139" s="457">
        <v>801695</v>
      </c>
      <c r="D139" s="457">
        <v>0</v>
      </c>
      <c r="E139" s="457">
        <v>0</v>
      </c>
      <c r="F139" s="457">
        <v>0</v>
      </c>
      <c r="G139" s="457">
        <v>0</v>
      </c>
      <c r="H139" s="457">
        <v>801695</v>
      </c>
      <c r="I139" s="457">
        <v>13393.354310000001</v>
      </c>
      <c r="J139" s="457">
        <v>54397.651343500002</v>
      </c>
      <c r="K139" s="479">
        <v>8.2291240000000002E-2</v>
      </c>
      <c r="L139" s="479">
        <v>8.657493471711622E-2</v>
      </c>
      <c r="M139" s="697">
        <v>6.6745620800000003</v>
      </c>
    </row>
    <row r="140" spans="2:13">
      <c r="B140" s="708" t="s">
        <v>2052</v>
      </c>
      <c r="C140" s="457">
        <v>7194553</v>
      </c>
      <c r="D140" s="457">
        <v>0</v>
      </c>
      <c r="E140" s="457">
        <v>0</v>
      </c>
      <c r="F140" s="457">
        <v>0</v>
      </c>
      <c r="G140" s="457">
        <v>80000</v>
      </c>
      <c r="H140" s="457">
        <v>7114553</v>
      </c>
      <c r="I140" s="457">
        <v>27035.3014</v>
      </c>
      <c r="J140" s="457">
        <v>93983.245129999996</v>
      </c>
      <c r="K140" s="479">
        <v>0.14217521</v>
      </c>
      <c r="L140" s="479">
        <v>0.1495761877705539</v>
      </c>
      <c r="M140" s="697">
        <v>10.233263150000001</v>
      </c>
    </row>
    <row r="141" spans="2:13">
      <c r="B141" s="709"/>
      <c r="C141" s="492">
        <v>36240352</v>
      </c>
      <c r="D141" s="492">
        <v>0</v>
      </c>
      <c r="E141" s="492">
        <v>0</v>
      </c>
      <c r="F141" s="492">
        <v>0</v>
      </c>
      <c r="G141" s="492">
        <v>781450</v>
      </c>
      <c r="H141" s="492">
        <v>35458902</v>
      </c>
      <c r="I141" s="492">
        <v>265546.72318239999</v>
      </c>
      <c r="J141" s="492">
        <v>2423239.8931935001</v>
      </c>
      <c r="K141" s="493">
        <v>3.6658091400000004</v>
      </c>
      <c r="L141" s="493">
        <v>3.8566340710628322</v>
      </c>
      <c r="M141" s="626"/>
    </row>
    <row r="142" spans="2:13">
      <c r="B142" s="710" t="s">
        <v>694</v>
      </c>
      <c r="C142" s="494"/>
      <c r="D142" s="494"/>
      <c r="E142" s="494"/>
      <c r="F142" s="494"/>
      <c r="G142" s="494"/>
      <c r="H142" s="494"/>
      <c r="I142" s="494"/>
      <c r="J142" s="494"/>
      <c r="K142" s="495"/>
      <c r="L142" s="495"/>
      <c r="M142" s="626"/>
    </row>
    <row r="143" spans="2:13">
      <c r="B143" s="708" t="s">
        <v>1158</v>
      </c>
      <c r="C143" s="457">
        <v>1145187</v>
      </c>
      <c r="D143" s="457">
        <v>0</v>
      </c>
      <c r="E143" s="457">
        <v>0</v>
      </c>
      <c r="F143" s="457">
        <v>0</v>
      </c>
      <c r="G143" s="457">
        <v>0</v>
      </c>
      <c r="H143" s="457">
        <v>1145187</v>
      </c>
      <c r="I143" s="457">
        <v>13627.725</v>
      </c>
      <c r="J143" s="457">
        <v>13627.7253</v>
      </c>
      <c r="K143" s="479">
        <v>2.0615640000000001E-2</v>
      </c>
      <c r="L143" s="479">
        <v>2.1688793524194498E-2</v>
      </c>
      <c r="M143" s="697">
        <v>8.5400533900000006</v>
      </c>
    </row>
    <row r="144" spans="2:13">
      <c r="B144" s="708" t="s">
        <v>695</v>
      </c>
      <c r="C144" s="457">
        <v>54184</v>
      </c>
      <c r="D144" s="457">
        <v>0</v>
      </c>
      <c r="E144" s="457">
        <v>0</v>
      </c>
      <c r="F144" s="457">
        <v>0</v>
      </c>
      <c r="G144" s="457">
        <v>0</v>
      </c>
      <c r="H144" s="457">
        <v>54184</v>
      </c>
      <c r="I144" s="457">
        <v>0</v>
      </c>
      <c r="J144" s="457">
        <v>0</v>
      </c>
      <c r="K144" s="479">
        <v>0</v>
      </c>
      <c r="L144" s="479">
        <v>0</v>
      </c>
      <c r="M144" s="697">
        <v>2.4629090900000001</v>
      </c>
    </row>
    <row r="145" spans="2:13">
      <c r="B145" s="708" t="s">
        <v>696</v>
      </c>
      <c r="C145" s="457">
        <v>17740383</v>
      </c>
      <c r="D145" s="457">
        <v>0</v>
      </c>
      <c r="E145" s="457">
        <v>0</v>
      </c>
      <c r="F145" s="457">
        <v>5136734</v>
      </c>
      <c r="G145" s="457">
        <v>12779500</v>
      </c>
      <c r="H145" s="457">
        <v>10097617</v>
      </c>
      <c r="I145" s="457">
        <v>127114.50507320001</v>
      </c>
      <c r="J145" s="457">
        <v>448738.09948000003</v>
      </c>
      <c r="K145" s="479">
        <v>0.67883837000000002</v>
      </c>
      <c r="L145" s="479">
        <v>0.7141755334664085</v>
      </c>
      <c r="M145" s="697">
        <v>3.4238228199999998</v>
      </c>
    </row>
    <row r="146" spans="2:13">
      <c r="B146" s="709"/>
      <c r="C146" s="492">
        <v>18939754</v>
      </c>
      <c r="D146" s="492">
        <v>0</v>
      </c>
      <c r="E146" s="492">
        <v>0</v>
      </c>
      <c r="F146" s="492">
        <v>5136734</v>
      </c>
      <c r="G146" s="492">
        <v>12779500</v>
      </c>
      <c r="H146" s="492">
        <v>11296988</v>
      </c>
      <c r="I146" s="492">
        <v>140742.23007320001</v>
      </c>
      <c r="J146" s="492">
        <v>462365.82478000002</v>
      </c>
      <c r="K146" s="493">
        <v>0.69945401000000007</v>
      </c>
      <c r="L146" s="493">
        <v>0.735864326990603</v>
      </c>
      <c r="M146" s="626"/>
    </row>
    <row r="147" spans="2:13">
      <c r="B147" s="710" t="s">
        <v>697</v>
      </c>
      <c r="C147" s="494"/>
      <c r="D147" s="494"/>
      <c r="E147" s="494"/>
      <c r="F147" s="494"/>
      <c r="G147" s="494"/>
      <c r="H147" s="494"/>
      <c r="I147" s="494"/>
      <c r="J147" s="494"/>
      <c r="K147" s="495"/>
      <c r="L147" s="495"/>
      <c r="M147" s="626"/>
    </row>
    <row r="148" spans="2:13" ht="30">
      <c r="B148" s="708" t="s">
        <v>698</v>
      </c>
      <c r="C148" s="457">
        <v>315909</v>
      </c>
      <c r="D148" s="457">
        <v>0</v>
      </c>
      <c r="E148" s="457">
        <v>0</v>
      </c>
      <c r="F148" s="457">
        <v>0</v>
      </c>
      <c r="G148" s="457">
        <v>0</v>
      </c>
      <c r="H148" s="457">
        <v>315909</v>
      </c>
      <c r="I148" s="457">
        <v>4071.7158599999998</v>
      </c>
      <c r="J148" s="457">
        <v>24519.245444100001</v>
      </c>
      <c r="K148" s="479">
        <v>3.7092020000000003E-2</v>
      </c>
      <c r="L148" s="479">
        <v>3.9022862590731233E-2</v>
      </c>
      <c r="M148" s="697">
        <v>4.2984910100000002</v>
      </c>
    </row>
    <row r="149" spans="2:13">
      <c r="B149" s="709"/>
      <c r="C149" s="492">
        <v>315909</v>
      </c>
      <c r="D149" s="492">
        <v>0</v>
      </c>
      <c r="E149" s="492">
        <v>0</v>
      </c>
      <c r="F149" s="492">
        <v>0</v>
      </c>
      <c r="G149" s="492">
        <v>0</v>
      </c>
      <c r="H149" s="492">
        <v>315909</v>
      </c>
      <c r="I149" s="492">
        <v>4071.7158599999998</v>
      </c>
      <c r="J149" s="492">
        <v>24519.245444100001</v>
      </c>
      <c r="K149" s="493">
        <v>3.7092020000000003E-2</v>
      </c>
      <c r="L149" s="493">
        <v>3.9022862590731233E-2</v>
      </c>
      <c r="M149" s="626"/>
    </row>
    <row r="150" spans="2:13" hidden="1">
      <c r="B150" s="710" t="s">
        <v>699</v>
      </c>
      <c r="C150" s="494"/>
      <c r="D150" s="494"/>
      <c r="E150" s="494"/>
      <c r="F150" s="494"/>
      <c r="G150" s="494"/>
      <c r="H150" s="494"/>
      <c r="I150" s="494"/>
      <c r="J150" s="494"/>
      <c r="K150" s="495"/>
      <c r="L150" s="495"/>
      <c r="M150" s="626"/>
    </row>
    <row r="151" spans="2:13" ht="30" hidden="1">
      <c r="B151" s="708" t="s">
        <v>1164</v>
      </c>
      <c r="C151" s="457">
        <v>328879</v>
      </c>
      <c r="D151" s="457">
        <v>0</v>
      </c>
      <c r="E151" s="457">
        <v>0</v>
      </c>
      <c r="F151" s="457">
        <v>0</v>
      </c>
      <c r="G151" s="457">
        <v>0</v>
      </c>
      <c r="H151" s="457">
        <v>328879</v>
      </c>
      <c r="I151" s="457">
        <v>0</v>
      </c>
      <c r="J151" s="457">
        <v>164.43950000000001</v>
      </c>
      <c r="K151" s="479">
        <v>2.4876E-4</v>
      </c>
      <c r="L151" s="479">
        <v>2.6170870664099619E-4</v>
      </c>
      <c r="M151" s="697">
        <v>8.2219750000000005</v>
      </c>
    </row>
    <row r="152" spans="2:13" hidden="1">
      <c r="B152" s="708" t="s">
        <v>701</v>
      </c>
      <c r="C152" s="457">
        <v>93592</v>
      </c>
      <c r="D152" s="457">
        <v>0</v>
      </c>
      <c r="E152" s="457">
        <v>0</v>
      </c>
      <c r="F152" s="457">
        <v>0</v>
      </c>
      <c r="G152" s="457">
        <v>0</v>
      </c>
      <c r="H152" s="457">
        <v>93592</v>
      </c>
      <c r="I152" s="457">
        <v>0</v>
      </c>
      <c r="J152" s="457">
        <v>832.9688000000001</v>
      </c>
      <c r="K152" s="479">
        <v>1.26009E-3</v>
      </c>
      <c r="L152" s="479">
        <v>1.3256862695417014E-3</v>
      </c>
      <c r="M152" s="697">
        <v>1.2114214699999999</v>
      </c>
    </row>
    <row r="153" spans="2:13" hidden="1">
      <c r="B153" s="708" t="s">
        <v>702</v>
      </c>
      <c r="C153" s="457">
        <v>913009</v>
      </c>
      <c r="D153" s="457">
        <v>0</v>
      </c>
      <c r="E153" s="457">
        <v>0</v>
      </c>
      <c r="F153" s="457">
        <v>0</v>
      </c>
      <c r="G153" s="457">
        <v>0</v>
      </c>
      <c r="H153" s="457">
        <v>913009</v>
      </c>
      <c r="I153" s="457">
        <v>10965.845289999999</v>
      </c>
      <c r="J153" s="457">
        <v>28303.278999999999</v>
      </c>
      <c r="K153" s="479">
        <v>4.2816399999999998E-2</v>
      </c>
      <c r="L153" s="479">
        <v>4.5045226607896928E-2</v>
      </c>
      <c r="M153" s="697">
        <v>6.3366878800000004</v>
      </c>
    </row>
    <row r="154" spans="2:13" hidden="1">
      <c r="B154" s="708" t="s">
        <v>1174</v>
      </c>
      <c r="C154" s="457">
        <v>358753</v>
      </c>
      <c r="D154" s="457">
        <v>0</v>
      </c>
      <c r="E154" s="457">
        <v>0</v>
      </c>
      <c r="F154" s="457">
        <v>0</v>
      </c>
      <c r="G154" s="457">
        <v>0</v>
      </c>
      <c r="H154" s="457">
        <v>358753</v>
      </c>
      <c r="I154" s="457">
        <v>0</v>
      </c>
      <c r="J154" s="457">
        <v>0</v>
      </c>
      <c r="K154" s="479">
        <v>0</v>
      </c>
      <c r="L154" s="479">
        <v>0</v>
      </c>
      <c r="M154" s="697">
        <v>4.8135381700000002</v>
      </c>
    </row>
    <row r="155" spans="2:13" hidden="1">
      <c r="B155" s="708" t="s">
        <v>706</v>
      </c>
      <c r="C155" s="457">
        <v>2290523</v>
      </c>
      <c r="D155" s="457">
        <v>0</v>
      </c>
      <c r="E155" s="457">
        <v>0</v>
      </c>
      <c r="F155" s="457">
        <v>0</v>
      </c>
      <c r="G155" s="457">
        <v>1372000</v>
      </c>
      <c r="H155" s="457">
        <v>918523</v>
      </c>
      <c r="I155" s="457">
        <v>1102.2274402</v>
      </c>
      <c r="J155" s="457">
        <v>1984.0096799999999</v>
      </c>
      <c r="K155" s="479">
        <v>3.0013499999999999E-3</v>
      </c>
      <c r="L155" s="479">
        <v>3.157590526096325E-3</v>
      </c>
      <c r="M155" s="697">
        <v>0.35405414000000002</v>
      </c>
    </row>
    <row r="156" spans="2:13" hidden="1">
      <c r="B156" s="708" t="s">
        <v>709</v>
      </c>
      <c r="C156" s="457">
        <v>1142800</v>
      </c>
      <c r="D156" s="457">
        <v>0</v>
      </c>
      <c r="E156" s="457">
        <v>0</v>
      </c>
      <c r="F156" s="457">
        <v>0</v>
      </c>
      <c r="G156" s="457">
        <v>0</v>
      </c>
      <c r="H156" s="457">
        <v>1142800</v>
      </c>
      <c r="I156" s="457">
        <v>0</v>
      </c>
      <c r="J156" s="457">
        <v>10570.9</v>
      </c>
      <c r="K156" s="479">
        <v>1.599136E-2</v>
      </c>
      <c r="L156" s="479">
        <v>1.6823795785266351E-2</v>
      </c>
      <c r="M156" s="697">
        <v>7.5298148500000002</v>
      </c>
    </row>
    <row r="157" spans="2:13" hidden="1">
      <c r="B157" s="708" t="s">
        <v>1184</v>
      </c>
      <c r="C157" s="457">
        <v>210188</v>
      </c>
      <c r="D157" s="457">
        <v>0</v>
      </c>
      <c r="E157" s="457">
        <v>0</v>
      </c>
      <c r="F157" s="457">
        <v>0</v>
      </c>
      <c r="G157" s="457">
        <v>0</v>
      </c>
      <c r="H157" s="457">
        <v>210188</v>
      </c>
      <c r="I157" s="457">
        <v>0</v>
      </c>
      <c r="J157" s="457">
        <v>0</v>
      </c>
      <c r="K157" s="479">
        <v>0</v>
      </c>
      <c r="L157" s="479">
        <v>0</v>
      </c>
      <c r="M157" s="697">
        <v>2.4628904899999999</v>
      </c>
    </row>
    <row r="158" spans="2:13" hidden="1">
      <c r="B158" s="708" t="s">
        <v>712</v>
      </c>
      <c r="C158" s="457">
        <v>558357</v>
      </c>
      <c r="D158" s="457">
        <v>0</v>
      </c>
      <c r="E158" s="457">
        <v>0</v>
      </c>
      <c r="F158" s="457">
        <v>0</v>
      </c>
      <c r="G158" s="457">
        <v>375000</v>
      </c>
      <c r="H158" s="457">
        <v>183357</v>
      </c>
      <c r="I158" s="457">
        <v>522.56742410000004</v>
      </c>
      <c r="J158" s="457">
        <v>779.26724999999999</v>
      </c>
      <c r="K158" s="479">
        <v>1.1788499999999999E-3</v>
      </c>
      <c r="L158" s="479">
        <v>1.2402191938383771E-3</v>
      </c>
      <c r="M158" s="697">
        <v>4.0804989999999999E-2</v>
      </c>
    </row>
    <row r="159" spans="2:13" hidden="1">
      <c r="B159" s="708" t="s">
        <v>713</v>
      </c>
      <c r="C159" s="457">
        <v>80578</v>
      </c>
      <c r="D159" s="457">
        <v>0</v>
      </c>
      <c r="E159" s="457">
        <v>0</v>
      </c>
      <c r="F159" s="457">
        <v>0</v>
      </c>
      <c r="G159" s="457">
        <v>0</v>
      </c>
      <c r="H159" s="457">
        <v>80578</v>
      </c>
      <c r="I159" s="457">
        <v>392.03325000000001</v>
      </c>
      <c r="J159" s="457">
        <v>3222.8540926000001</v>
      </c>
      <c r="K159" s="479">
        <v>4.87544E-3</v>
      </c>
      <c r="L159" s="479">
        <v>5.1292358360794533E-3</v>
      </c>
      <c r="M159" s="697">
        <v>2.2062866200000002</v>
      </c>
    </row>
    <row r="160" spans="2:13" hidden="1">
      <c r="B160" s="708" t="s">
        <v>715</v>
      </c>
      <c r="C160" s="457">
        <v>1090234</v>
      </c>
      <c r="D160" s="457">
        <v>0</v>
      </c>
      <c r="E160" s="457">
        <v>0</v>
      </c>
      <c r="F160" s="457">
        <v>0</v>
      </c>
      <c r="G160" s="457">
        <v>0</v>
      </c>
      <c r="H160" s="457">
        <v>1090234</v>
      </c>
      <c r="I160" s="457">
        <v>58346.699380000005</v>
      </c>
      <c r="J160" s="457">
        <v>3434237.1</v>
      </c>
      <c r="K160" s="479">
        <v>5.1952172799999996</v>
      </c>
      <c r="L160" s="479">
        <v>5.4656560603719022</v>
      </c>
      <c r="M160" s="697">
        <v>14.42108466</v>
      </c>
    </row>
    <row r="161" spans="2:13" hidden="1">
      <c r="B161" s="708" t="s">
        <v>716</v>
      </c>
      <c r="C161" s="457">
        <v>617961</v>
      </c>
      <c r="D161" s="457">
        <v>0</v>
      </c>
      <c r="E161" s="457">
        <v>0</v>
      </c>
      <c r="F161" s="457">
        <v>0</v>
      </c>
      <c r="G161" s="457">
        <v>15500</v>
      </c>
      <c r="H161" s="457">
        <v>602461</v>
      </c>
      <c r="I161" s="457">
        <v>0</v>
      </c>
      <c r="J161" s="457">
        <v>3940.09494</v>
      </c>
      <c r="K161" s="479">
        <v>5.9604599999999999E-3</v>
      </c>
      <c r="L161" s="479">
        <v>6.270738787153533E-3</v>
      </c>
      <c r="M161" s="697">
        <v>6.14693399</v>
      </c>
    </row>
    <row r="162" spans="2:13" hidden="1">
      <c r="B162" s="708" t="s">
        <v>717</v>
      </c>
      <c r="C162" s="457">
        <v>754008</v>
      </c>
      <c r="D162" s="457">
        <v>0</v>
      </c>
      <c r="E162" s="457">
        <v>0</v>
      </c>
      <c r="F162" s="457">
        <v>0</v>
      </c>
      <c r="G162" s="457">
        <v>0</v>
      </c>
      <c r="H162" s="457">
        <v>754008</v>
      </c>
      <c r="I162" s="457">
        <v>0</v>
      </c>
      <c r="J162" s="457">
        <v>5956.6632</v>
      </c>
      <c r="K162" s="479">
        <v>9.0110699999999995E-3</v>
      </c>
      <c r="L162" s="479">
        <v>9.4801469353045786E-3</v>
      </c>
      <c r="M162" s="697">
        <v>1.8850199999999999</v>
      </c>
    </row>
    <row r="163" spans="2:13" hidden="1">
      <c r="B163" s="708" t="s">
        <v>1735</v>
      </c>
      <c r="C163" s="457">
        <v>1204498</v>
      </c>
      <c r="D163" s="457">
        <v>0</v>
      </c>
      <c r="E163" s="457">
        <v>0</v>
      </c>
      <c r="F163" s="457">
        <v>0</v>
      </c>
      <c r="G163" s="457">
        <v>0</v>
      </c>
      <c r="H163" s="457">
        <v>1204498</v>
      </c>
      <c r="I163" s="457">
        <v>1521.5985900000001</v>
      </c>
      <c r="J163" s="457">
        <v>3155.7847599999996</v>
      </c>
      <c r="K163" s="479">
        <v>4.7739799999999997E-3</v>
      </c>
      <c r="L163" s="479">
        <v>5.0224936707844916E-3</v>
      </c>
      <c r="M163" s="697">
        <v>1.5246810099999999</v>
      </c>
    </row>
    <row r="164" spans="2:13" hidden="1">
      <c r="B164" s="708" t="s">
        <v>1429</v>
      </c>
      <c r="C164" s="457">
        <v>1048579</v>
      </c>
      <c r="D164" s="457">
        <v>0</v>
      </c>
      <c r="E164" s="457">
        <v>0</v>
      </c>
      <c r="F164" s="457">
        <v>0</v>
      </c>
      <c r="G164" s="457">
        <v>0</v>
      </c>
      <c r="H164" s="457">
        <v>1048579</v>
      </c>
      <c r="I164" s="457">
        <v>5505.0394500000002</v>
      </c>
      <c r="J164" s="457">
        <v>42467.449500000002</v>
      </c>
      <c r="K164" s="479">
        <v>6.4243560000000005E-2</v>
      </c>
      <c r="L164" s="479">
        <v>6.7587783245429592E-2</v>
      </c>
      <c r="M164" s="697">
        <v>4.90506479</v>
      </c>
    </row>
    <row r="165" spans="2:13" hidden="1">
      <c r="B165" s="708" t="s">
        <v>718</v>
      </c>
      <c r="C165" s="457">
        <v>852681</v>
      </c>
      <c r="D165" s="457">
        <v>0</v>
      </c>
      <c r="E165" s="457">
        <v>0</v>
      </c>
      <c r="F165" s="457">
        <v>0</v>
      </c>
      <c r="G165" s="457">
        <v>0</v>
      </c>
      <c r="H165" s="457">
        <v>852681</v>
      </c>
      <c r="I165" s="457">
        <v>0</v>
      </c>
      <c r="J165" s="457">
        <v>34320.410250000001</v>
      </c>
      <c r="K165" s="479">
        <v>5.1918949999999998E-2</v>
      </c>
      <c r="L165" s="479">
        <v>5.4621609637075567E-2</v>
      </c>
      <c r="M165" s="697">
        <v>6.86660278</v>
      </c>
    </row>
    <row r="166" spans="2:13" hidden="1">
      <c r="B166" s="708" t="s">
        <v>1196</v>
      </c>
      <c r="C166" s="457">
        <v>1488718</v>
      </c>
      <c r="D166" s="457">
        <v>0</v>
      </c>
      <c r="E166" s="457">
        <v>0</v>
      </c>
      <c r="F166" s="457">
        <v>0</v>
      </c>
      <c r="G166" s="457">
        <v>0</v>
      </c>
      <c r="H166" s="457">
        <v>1488718</v>
      </c>
      <c r="I166" s="457">
        <v>0</v>
      </c>
      <c r="J166" s="457">
        <v>4734.4094400000004</v>
      </c>
      <c r="K166" s="479">
        <v>7.1620800000000004E-3</v>
      </c>
      <c r="L166" s="479">
        <v>7.5349059760661096E-3</v>
      </c>
      <c r="M166" s="697">
        <v>6.2651040499999997</v>
      </c>
    </row>
    <row r="167" spans="2:13" hidden="1">
      <c r="B167" s="708" t="s">
        <v>720</v>
      </c>
      <c r="C167" s="457">
        <v>1870010</v>
      </c>
      <c r="D167" s="457">
        <v>0</v>
      </c>
      <c r="E167" s="457">
        <v>0</v>
      </c>
      <c r="F167" s="457">
        <v>467503</v>
      </c>
      <c r="G167" s="457">
        <v>0</v>
      </c>
      <c r="H167" s="457">
        <v>2337513</v>
      </c>
      <c r="I167" s="457">
        <v>21785.6237</v>
      </c>
      <c r="J167" s="457">
        <v>40298.724119999999</v>
      </c>
      <c r="K167" s="479">
        <v>6.0962780000000001E-2</v>
      </c>
      <c r="L167" s="479">
        <v>6.4136214040589487E-2</v>
      </c>
      <c r="M167" s="697">
        <v>4.7500868699999996</v>
      </c>
    </row>
    <row r="168" spans="2:13" hidden="1">
      <c r="B168" s="708" t="s">
        <v>1203</v>
      </c>
      <c r="C168" s="457">
        <v>336614</v>
      </c>
      <c r="D168" s="457">
        <v>0</v>
      </c>
      <c r="E168" s="457">
        <v>0</v>
      </c>
      <c r="F168" s="457">
        <v>0</v>
      </c>
      <c r="G168" s="457">
        <v>5000</v>
      </c>
      <c r="H168" s="457">
        <v>331614</v>
      </c>
      <c r="I168" s="457">
        <v>596.90519999999992</v>
      </c>
      <c r="J168" s="457">
        <v>14081.656896</v>
      </c>
      <c r="K168" s="479">
        <v>2.1302330000000001E-2</v>
      </c>
      <c r="L168" s="479">
        <v>2.2411234609776998E-2</v>
      </c>
      <c r="M168" s="697">
        <v>10.86404141</v>
      </c>
    </row>
    <row r="169" spans="2:13" hidden="1">
      <c r="B169" s="708" t="s">
        <v>935</v>
      </c>
      <c r="C169" s="457">
        <v>44780</v>
      </c>
      <c r="D169" s="457">
        <v>0</v>
      </c>
      <c r="E169" s="457">
        <v>0</v>
      </c>
      <c r="F169" s="457">
        <v>0</v>
      </c>
      <c r="G169" s="457">
        <v>0</v>
      </c>
      <c r="H169" s="457">
        <v>44780</v>
      </c>
      <c r="I169" s="457">
        <v>34.481000000000002</v>
      </c>
      <c r="J169" s="457">
        <v>147.774</v>
      </c>
      <c r="K169" s="479">
        <v>2.2355000000000001E-4</v>
      </c>
      <c r="L169" s="479">
        <v>2.3518523478341011E-4</v>
      </c>
      <c r="M169" s="697">
        <v>7.4633329999999998E-2</v>
      </c>
    </row>
    <row r="170" spans="2:13" hidden="1">
      <c r="B170" s="708" t="s">
        <v>1204</v>
      </c>
      <c r="C170" s="457">
        <v>266787</v>
      </c>
      <c r="D170" s="457">
        <v>0</v>
      </c>
      <c r="E170" s="457">
        <v>0</v>
      </c>
      <c r="F170" s="457">
        <v>0</v>
      </c>
      <c r="G170" s="457">
        <v>0</v>
      </c>
      <c r="H170" s="457">
        <v>266787</v>
      </c>
      <c r="I170" s="457">
        <v>586.93140000000005</v>
      </c>
      <c r="J170" s="457">
        <v>1640.7400500000001</v>
      </c>
      <c r="K170" s="479">
        <v>2.4820699999999998E-3</v>
      </c>
      <c r="L170" s="479">
        <v>2.6112701414172592E-3</v>
      </c>
      <c r="M170" s="697">
        <v>3.3348374999999999</v>
      </c>
    </row>
    <row r="171" spans="2:13" hidden="1">
      <c r="B171" s="708" t="s">
        <v>721</v>
      </c>
      <c r="C171" s="457">
        <v>618595</v>
      </c>
      <c r="D171" s="457">
        <v>0</v>
      </c>
      <c r="E171" s="457">
        <v>0</v>
      </c>
      <c r="F171" s="457">
        <v>0</v>
      </c>
      <c r="G171" s="457">
        <v>0</v>
      </c>
      <c r="H171" s="457">
        <v>618595</v>
      </c>
      <c r="I171" s="457">
        <v>0</v>
      </c>
      <c r="J171" s="457">
        <v>0</v>
      </c>
      <c r="K171" s="479">
        <v>0</v>
      </c>
      <c r="L171" s="479">
        <v>0</v>
      </c>
      <c r="M171" s="697">
        <v>6.2423811300000001</v>
      </c>
    </row>
    <row r="172" spans="2:13" hidden="1">
      <c r="B172" s="708" t="s">
        <v>722</v>
      </c>
      <c r="C172" s="457">
        <v>275595</v>
      </c>
      <c r="D172" s="457">
        <v>0</v>
      </c>
      <c r="E172" s="457">
        <v>0</v>
      </c>
      <c r="F172" s="457">
        <v>0</v>
      </c>
      <c r="G172" s="457">
        <v>0</v>
      </c>
      <c r="H172" s="457">
        <v>275595</v>
      </c>
      <c r="I172" s="457">
        <v>6003.7842295</v>
      </c>
      <c r="J172" s="457">
        <v>29692.605299999999</v>
      </c>
      <c r="K172" s="479">
        <v>4.4918140000000002E-2</v>
      </c>
      <c r="L172" s="479">
        <v>4.7256366808854242E-2</v>
      </c>
      <c r="M172" s="697">
        <v>0.46665222000000001</v>
      </c>
    </row>
    <row r="173" spans="2:13" hidden="1">
      <c r="B173" s="708" t="s">
        <v>723</v>
      </c>
      <c r="C173" s="457">
        <v>279486</v>
      </c>
      <c r="D173" s="457">
        <v>0</v>
      </c>
      <c r="E173" s="457">
        <v>0</v>
      </c>
      <c r="F173" s="457">
        <v>0</v>
      </c>
      <c r="G173" s="457">
        <v>0</v>
      </c>
      <c r="H173" s="457">
        <v>279486</v>
      </c>
      <c r="I173" s="457">
        <v>279.48559999999998</v>
      </c>
      <c r="J173" s="457">
        <v>2152.0422000000003</v>
      </c>
      <c r="K173" s="479">
        <v>3.2555499999999999E-3</v>
      </c>
      <c r="L173" s="479">
        <v>3.4250175949138988E-3</v>
      </c>
      <c r="M173" s="697">
        <v>4.9183633999999996</v>
      </c>
    </row>
    <row r="174" spans="2:13" ht="30" hidden="1">
      <c r="B174" s="708" t="s">
        <v>2053</v>
      </c>
      <c r="C174" s="457">
        <v>240424</v>
      </c>
      <c r="D174" s="457">
        <v>0</v>
      </c>
      <c r="E174" s="457">
        <v>0</v>
      </c>
      <c r="F174" s="457">
        <v>0</v>
      </c>
      <c r="G174" s="457">
        <v>0</v>
      </c>
      <c r="H174" s="457">
        <v>240424</v>
      </c>
      <c r="I174" s="457">
        <v>480.84800000000001</v>
      </c>
      <c r="J174" s="457">
        <v>1622.8620000000001</v>
      </c>
      <c r="K174" s="479">
        <v>2.45502E-3</v>
      </c>
      <c r="L174" s="479">
        <v>2.5828168723258118E-3</v>
      </c>
      <c r="M174" s="697">
        <v>7.0012242200000001</v>
      </c>
    </row>
    <row r="175" spans="2:13" hidden="1">
      <c r="B175" s="708" t="s">
        <v>724</v>
      </c>
      <c r="C175" s="457">
        <v>340301</v>
      </c>
      <c r="D175" s="457">
        <v>0</v>
      </c>
      <c r="E175" s="457">
        <v>0</v>
      </c>
      <c r="F175" s="457">
        <v>0</v>
      </c>
      <c r="G175" s="457">
        <v>0</v>
      </c>
      <c r="H175" s="457">
        <v>340301</v>
      </c>
      <c r="I175" s="457">
        <v>3846.9830000000002</v>
      </c>
      <c r="J175" s="457">
        <v>42704.247000000003</v>
      </c>
      <c r="K175" s="479">
        <v>6.4601779999999998E-2</v>
      </c>
      <c r="L175" s="479">
        <v>6.7964651135813722E-2</v>
      </c>
      <c r="M175" s="697">
        <v>1.5177308700000001</v>
      </c>
    </row>
    <row r="176" spans="2:13" hidden="1">
      <c r="B176" s="708" t="s">
        <v>725</v>
      </c>
      <c r="C176" s="457">
        <v>706880</v>
      </c>
      <c r="D176" s="457">
        <v>0</v>
      </c>
      <c r="E176" s="457">
        <v>0</v>
      </c>
      <c r="F176" s="457">
        <v>0</v>
      </c>
      <c r="G176" s="457">
        <v>2500</v>
      </c>
      <c r="H176" s="457">
        <v>704380</v>
      </c>
      <c r="I176" s="457">
        <v>7482.3853638000001</v>
      </c>
      <c r="J176" s="457">
        <v>44164.625999999997</v>
      </c>
      <c r="K176" s="479">
        <v>6.6810999999999995E-2</v>
      </c>
      <c r="L176" s="479">
        <v>7.0288873109826469E-2</v>
      </c>
      <c r="M176" s="697">
        <v>6.4326940600000002</v>
      </c>
    </row>
    <row r="177" spans="2:13" hidden="1">
      <c r="B177" s="708" t="s">
        <v>1212</v>
      </c>
      <c r="C177" s="457">
        <v>23118</v>
      </c>
      <c r="D177" s="457">
        <v>0</v>
      </c>
      <c r="E177" s="457">
        <v>0</v>
      </c>
      <c r="F177" s="457">
        <v>0</v>
      </c>
      <c r="G177" s="457">
        <v>0</v>
      </c>
      <c r="H177" s="457">
        <v>23118</v>
      </c>
      <c r="I177" s="457">
        <v>0</v>
      </c>
      <c r="J177" s="457">
        <v>4082.40762</v>
      </c>
      <c r="K177" s="479">
        <v>6.1757499999999998E-3</v>
      </c>
      <c r="L177" s="479">
        <v>6.4972322234715342E-3</v>
      </c>
      <c r="M177" s="697">
        <v>1.1558999999999999</v>
      </c>
    </row>
    <row r="178" spans="2:13" hidden="1">
      <c r="B178" s="708" t="s">
        <v>726</v>
      </c>
      <c r="C178" s="457">
        <v>45300</v>
      </c>
      <c r="D178" s="457">
        <v>0</v>
      </c>
      <c r="E178" s="457">
        <v>0</v>
      </c>
      <c r="F178" s="457">
        <v>0</v>
      </c>
      <c r="G178" s="457">
        <v>0</v>
      </c>
      <c r="H178" s="457">
        <v>45300</v>
      </c>
      <c r="I178" s="457">
        <v>0</v>
      </c>
      <c r="J178" s="457">
        <v>3571.9050000000002</v>
      </c>
      <c r="K178" s="479">
        <v>5.4034799999999996E-3</v>
      </c>
      <c r="L178" s="479">
        <v>5.6847572377348964E-3</v>
      </c>
      <c r="M178" s="697">
        <v>2.2650000000000001</v>
      </c>
    </row>
    <row r="179" spans="2:13" hidden="1">
      <c r="B179" s="708" t="s">
        <v>938</v>
      </c>
      <c r="C179" s="457">
        <v>35925</v>
      </c>
      <c r="D179" s="457">
        <v>0</v>
      </c>
      <c r="E179" s="457">
        <v>0</v>
      </c>
      <c r="F179" s="457">
        <v>0</v>
      </c>
      <c r="G179" s="457">
        <v>0</v>
      </c>
      <c r="H179" s="457">
        <v>35925</v>
      </c>
      <c r="I179" s="457">
        <v>0</v>
      </c>
      <c r="J179" s="457">
        <v>0</v>
      </c>
      <c r="K179" s="479">
        <v>0</v>
      </c>
      <c r="L179" s="479">
        <v>0</v>
      </c>
      <c r="M179" s="697">
        <v>2.8740000000000001</v>
      </c>
    </row>
    <row r="180" spans="2:13" hidden="1">
      <c r="B180" s="708" t="s">
        <v>727</v>
      </c>
      <c r="C180" s="457">
        <v>628671</v>
      </c>
      <c r="D180" s="457">
        <v>0</v>
      </c>
      <c r="E180" s="457">
        <v>0</v>
      </c>
      <c r="F180" s="457">
        <v>0</v>
      </c>
      <c r="G180" s="457">
        <v>0</v>
      </c>
      <c r="H180" s="457">
        <v>628671</v>
      </c>
      <c r="I180" s="457">
        <v>0</v>
      </c>
      <c r="J180" s="457">
        <v>0</v>
      </c>
      <c r="K180" s="479">
        <v>0</v>
      </c>
      <c r="L180" s="479">
        <v>0</v>
      </c>
      <c r="M180" s="697">
        <v>4.4176164699999996</v>
      </c>
    </row>
    <row r="181" spans="2:13" hidden="1">
      <c r="B181" s="708" t="s">
        <v>1216</v>
      </c>
      <c r="C181" s="457">
        <v>1768488</v>
      </c>
      <c r="D181" s="457">
        <v>0</v>
      </c>
      <c r="E181" s="457">
        <v>0</v>
      </c>
      <c r="F181" s="457">
        <v>0</v>
      </c>
      <c r="G181" s="457">
        <v>0</v>
      </c>
      <c r="H181" s="457">
        <v>1768488</v>
      </c>
      <c r="I181" s="457">
        <v>13414.715179999999</v>
      </c>
      <c r="J181" s="457">
        <v>195718.56696</v>
      </c>
      <c r="K181" s="479">
        <v>0.29607753999999997</v>
      </c>
      <c r="L181" s="479">
        <v>0.31148995846333027</v>
      </c>
      <c r="M181" s="697">
        <v>5.8949796499999998</v>
      </c>
    </row>
    <row r="182" spans="2:13" hidden="1">
      <c r="B182" s="708" t="s">
        <v>728</v>
      </c>
      <c r="C182" s="457">
        <v>67755</v>
      </c>
      <c r="D182" s="457">
        <v>0</v>
      </c>
      <c r="E182" s="457">
        <v>0</v>
      </c>
      <c r="F182" s="457">
        <v>0</v>
      </c>
      <c r="G182" s="457">
        <v>0</v>
      </c>
      <c r="H182" s="457">
        <v>67755</v>
      </c>
      <c r="I182" s="457">
        <v>1231.47703</v>
      </c>
      <c r="J182" s="457">
        <v>22571.900699999998</v>
      </c>
      <c r="K182" s="479">
        <v>3.4146139999999998E-2</v>
      </c>
      <c r="L182" s="479">
        <v>3.5923625033072927E-2</v>
      </c>
      <c r="M182" s="697">
        <v>1.0950302999999999</v>
      </c>
    </row>
    <row r="183" spans="2:13" hidden="1">
      <c r="B183" s="708" t="s">
        <v>730</v>
      </c>
      <c r="C183" s="457">
        <v>2472</v>
      </c>
      <c r="D183" s="457">
        <v>0</v>
      </c>
      <c r="E183" s="457">
        <v>0</v>
      </c>
      <c r="F183" s="457">
        <v>0</v>
      </c>
      <c r="G183" s="457">
        <v>0</v>
      </c>
      <c r="H183" s="457">
        <v>2472</v>
      </c>
      <c r="I183" s="457">
        <v>0</v>
      </c>
      <c r="J183" s="457">
        <v>0</v>
      </c>
      <c r="K183" s="479">
        <v>0</v>
      </c>
      <c r="L183" s="479">
        <v>0</v>
      </c>
      <c r="M183" s="697">
        <v>1.5103210000000001E-2</v>
      </c>
    </row>
    <row r="184" spans="2:13" hidden="1">
      <c r="B184" s="708" t="s">
        <v>731</v>
      </c>
      <c r="C184" s="457">
        <v>1519721</v>
      </c>
      <c r="D184" s="457">
        <v>0</v>
      </c>
      <c r="E184" s="457">
        <v>379930</v>
      </c>
      <c r="F184" s="457">
        <v>0</v>
      </c>
      <c r="G184" s="457">
        <v>0</v>
      </c>
      <c r="H184" s="457">
        <v>1899651</v>
      </c>
      <c r="I184" s="457">
        <v>12869.628839999999</v>
      </c>
      <c r="J184" s="457">
        <v>92228.056049999999</v>
      </c>
      <c r="K184" s="479">
        <v>0.13952001</v>
      </c>
      <c r="L184" s="479">
        <v>0.14678276974120452</v>
      </c>
      <c r="M184" s="697">
        <v>0.83127234999999999</v>
      </c>
    </row>
    <row r="185" spans="2:13" hidden="1">
      <c r="B185" s="708" t="s">
        <v>732</v>
      </c>
      <c r="C185" s="457">
        <v>734617</v>
      </c>
      <c r="D185" s="457">
        <v>0</v>
      </c>
      <c r="E185" s="457">
        <v>0</v>
      </c>
      <c r="F185" s="457">
        <v>0</v>
      </c>
      <c r="G185" s="457">
        <v>0</v>
      </c>
      <c r="H185" s="457">
        <v>734617</v>
      </c>
      <c r="I185" s="457">
        <v>5876.9359999999997</v>
      </c>
      <c r="J185" s="457">
        <v>11019.254999999999</v>
      </c>
      <c r="K185" s="479">
        <v>1.666962E-2</v>
      </c>
      <c r="L185" s="479">
        <v>1.7537361608356446E-2</v>
      </c>
      <c r="M185" s="697">
        <v>3.8697047000000002</v>
      </c>
    </row>
    <row r="186" spans="2:13" hidden="1">
      <c r="B186" s="708" t="s">
        <v>733</v>
      </c>
      <c r="C186" s="457">
        <v>1203474</v>
      </c>
      <c r="D186" s="457">
        <v>0</v>
      </c>
      <c r="E186" s="457">
        <v>0</v>
      </c>
      <c r="F186" s="457">
        <v>0</v>
      </c>
      <c r="G186" s="457">
        <v>25000</v>
      </c>
      <c r="H186" s="457">
        <v>1178474</v>
      </c>
      <c r="I186" s="457">
        <v>2356.9477000000002</v>
      </c>
      <c r="J186" s="457">
        <v>2356.9479999999999</v>
      </c>
      <c r="K186" s="479">
        <v>3.56552E-3</v>
      </c>
      <c r="L186" s="479">
        <v>3.7511292159127375E-3</v>
      </c>
      <c r="M186" s="697">
        <v>5.3024701900000002</v>
      </c>
    </row>
    <row r="187" spans="2:13" hidden="1">
      <c r="B187" s="708" t="s">
        <v>734</v>
      </c>
      <c r="C187" s="457">
        <v>518063</v>
      </c>
      <c r="D187" s="457">
        <v>0</v>
      </c>
      <c r="E187" s="457">
        <v>0</v>
      </c>
      <c r="F187" s="457">
        <v>0</v>
      </c>
      <c r="G187" s="457">
        <v>0</v>
      </c>
      <c r="H187" s="457">
        <v>518063</v>
      </c>
      <c r="I187" s="457">
        <v>0</v>
      </c>
      <c r="J187" s="457">
        <v>0</v>
      </c>
      <c r="K187" s="479">
        <v>0</v>
      </c>
      <c r="L187" s="479">
        <v>0</v>
      </c>
      <c r="M187" s="697">
        <v>3.76773091</v>
      </c>
    </row>
    <row r="188" spans="2:13" hidden="1">
      <c r="B188" s="708" t="s">
        <v>735</v>
      </c>
      <c r="C188" s="457">
        <v>257368</v>
      </c>
      <c r="D188" s="457">
        <v>0</v>
      </c>
      <c r="E188" s="457">
        <v>0</v>
      </c>
      <c r="F188" s="457">
        <v>0</v>
      </c>
      <c r="G188" s="457">
        <v>0</v>
      </c>
      <c r="H188" s="457">
        <v>257368</v>
      </c>
      <c r="I188" s="457">
        <v>0</v>
      </c>
      <c r="J188" s="457">
        <v>0</v>
      </c>
      <c r="K188" s="479">
        <v>0</v>
      </c>
      <c r="L188" s="479">
        <v>0</v>
      </c>
      <c r="M188" s="697">
        <v>4.7706680500000003</v>
      </c>
    </row>
    <row r="189" spans="2:13" hidden="1">
      <c r="B189" s="708" t="s">
        <v>736</v>
      </c>
      <c r="C189" s="457">
        <v>1724030</v>
      </c>
      <c r="D189" s="457">
        <v>0</v>
      </c>
      <c r="E189" s="457">
        <v>0</v>
      </c>
      <c r="F189" s="457">
        <v>0</v>
      </c>
      <c r="G189" s="457">
        <v>126500</v>
      </c>
      <c r="H189" s="457">
        <v>1597530</v>
      </c>
      <c r="I189" s="457">
        <v>43197.211200000005</v>
      </c>
      <c r="J189" s="457">
        <v>120278.0337</v>
      </c>
      <c r="K189" s="479">
        <v>0.18195322999999999</v>
      </c>
      <c r="L189" s="479">
        <v>0.19142486225602212</v>
      </c>
      <c r="M189" s="697">
        <v>0.51449082000000002</v>
      </c>
    </row>
    <row r="190" spans="2:13" hidden="1">
      <c r="B190" s="708" t="s">
        <v>1234</v>
      </c>
      <c r="C190" s="457">
        <v>658396</v>
      </c>
      <c r="D190" s="457">
        <v>0</v>
      </c>
      <c r="E190" s="457">
        <v>0</v>
      </c>
      <c r="F190" s="457">
        <v>0</v>
      </c>
      <c r="G190" s="457">
        <v>0</v>
      </c>
      <c r="H190" s="457">
        <v>658396</v>
      </c>
      <c r="I190" s="457">
        <v>921.75440000000003</v>
      </c>
      <c r="J190" s="457">
        <v>8065.3509999999997</v>
      </c>
      <c r="K190" s="479">
        <v>1.220104E-2</v>
      </c>
      <c r="L190" s="479">
        <v>1.2836165147763553E-2</v>
      </c>
      <c r="M190" s="697">
        <v>6.6370564500000002</v>
      </c>
    </row>
    <row r="191" spans="2:13" ht="30" hidden="1">
      <c r="B191" s="708" t="s">
        <v>1236</v>
      </c>
      <c r="C191" s="457">
        <v>525295</v>
      </c>
      <c r="D191" s="457">
        <v>0</v>
      </c>
      <c r="E191" s="457">
        <v>0</v>
      </c>
      <c r="F191" s="457">
        <v>0</v>
      </c>
      <c r="G191" s="457">
        <v>0</v>
      </c>
      <c r="H191" s="457">
        <v>525295</v>
      </c>
      <c r="I191" s="457">
        <v>5508.5060899999999</v>
      </c>
      <c r="J191" s="457">
        <v>351070.40735000005</v>
      </c>
      <c r="K191" s="479">
        <v>0.53108944000000002</v>
      </c>
      <c r="L191" s="479">
        <v>0.5587354756460351</v>
      </c>
      <c r="M191" s="697">
        <v>2.9064054399999999</v>
      </c>
    </row>
    <row r="192" spans="2:13" hidden="1">
      <c r="B192" s="708" t="s">
        <v>737</v>
      </c>
      <c r="C192" s="457">
        <v>443946</v>
      </c>
      <c r="D192" s="457">
        <v>0</v>
      </c>
      <c r="E192" s="457">
        <v>0</v>
      </c>
      <c r="F192" s="457">
        <v>0</v>
      </c>
      <c r="G192" s="457">
        <v>0</v>
      </c>
      <c r="H192" s="457">
        <v>443946</v>
      </c>
      <c r="I192" s="457">
        <v>918.96821999999997</v>
      </c>
      <c r="J192" s="457">
        <v>4039.9086000000002</v>
      </c>
      <c r="K192" s="479">
        <v>6.11146E-3</v>
      </c>
      <c r="L192" s="479">
        <v>6.4295941951528525E-3</v>
      </c>
      <c r="M192" s="697">
        <v>4.5957142900000001</v>
      </c>
    </row>
    <row r="193" spans="2:13" hidden="1">
      <c r="B193" s="708" t="s">
        <v>1242</v>
      </c>
      <c r="C193" s="457">
        <v>354361</v>
      </c>
      <c r="D193" s="457">
        <v>0</v>
      </c>
      <c r="E193" s="457">
        <v>0</v>
      </c>
      <c r="F193" s="457">
        <v>0</v>
      </c>
      <c r="G193" s="457">
        <v>36000</v>
      </c>
      <c r="H193" s="457">
        <v>318361</v>
      </c>
      <c r="I193" s="457">
        <v>0</v>
      </c>
      <c r="J193" s="457">
        <v>1353.0342499999999</v>
      </c>
      <c r="K193" s="479">
        <v>2.0468299999999999E-3</v>
      </c>
      <c r="L193" s="479">
        <v>2.1533806877816475E-3</v>
      </c>
      <c r="M193" s="697">
        <v>2.5264339900000001</v>
      </c>
    </row>
    <row r="194" spans="2:13" hidden="1">
      <c r="B194" s="708" t="s">
        <v>1245</v>
      </c>
      <c r="C194" s="457">
        <v>36944</v>
      </c>
      <c r="D194" s="457">
        <v>0</v>
      </c>
      <c r="E194" s="457">
        <v>0</v>
      </c>
      <c r="F194" s="457">
        <v>0</v>
      </c>
      <c r="G194" s="457">
        <v>0</v>
      </c>
      <c r="H194" s="457">
        <v>36944</v>
      </c>
      <c r="I194" s="457">
        <v>0</v>
      </c>
      <c r="J194" s="457">
        <v>0</v>
      </c>
      <c r="K194" s="479">
        <v>0</v>
      </c>
      <c r="L194" s="479">
        <v>0</v>
      </c>
      <c r="M194" s="697">
        <v>0.43209356999999998</v>
      </c>
    </row>
    <row r="195" spans="2:13" hidden="1">
      <c r="B195" s="708" t="s">
        <v>740</v>
      </c>
      <c r="C195" s="457">
        <v>110562</v>
      </c>
      <c r="D195" s="457">
        <v>0</v>
      </c>
      <c r="E195" s="457">
        <v>0</v>
      </c>
      <c r="F195" s="457">
        <v>0</v>
      </c>
      <c r="G195" s="457">
        <v>0</v>
      </c>
      <c r="H195" s="457">
        <v>110562</v>
      </c>
      <c r="I195" s="457">
        <v>0</v>
      </c>
      <c r="J195" s="457">
        <v>0</v>
      </c>
      <c r="K195" s="479">
        <v>0</v>
      </c>
      <c r="L195" s="479">
        <v>0</v>
      </c>
      <c r="M195" s="697">
        <v>9.3443204899999994</v>
      </c>
    </row>
    <row r="196" spans="2:13" hidden="1">
      <c r="B196" s="708" t="s">
        <v>742</v>
      </c>
      <c r="C196" s="457">
        <v>700498</v>
      </c>
      <c r="D196" s="457">
        <v>0</v>
      </c>
      <c r="E196" s="457">
        <v>0</v>
      </c>
      <c r="F196" s="457">
        <v>0</v>
      </c>
      <c r="G196" s="457">
        <v>0</v>
      </c>
      <c r="H196" s="457">
        <v>700498</v>
      </c>
      <c r="I196" s="457">
        <v>0</v>
      </c>
      <c r="J196" s="457">
        <v>2101.4940000000001</v>
      </c>
      <c r="K196" s="479">
        <v>3.1790799999999999E-3</v>
      </c>
      <c r="L196" s="479">
        <v>3.3445691379128104E-3</v>
      </c>
      <c r="M196" s="697">
        <v>6.5467102800000001</v>
      </c>
    </row>
    <row r="197" spans="2:13" hidden="1">
      <c r="B197" s="708" t="s">
        <v>942</v>
      </c>
      <c r="C197" s="457">
        <v>2859830</v>
      </c>
      <c r="D197" s="457">
        <v>0</v>
      </c>
      <c r="E197" s="457">
        <v>0</v>
      </c>
      <c r="F197" s="457">
        <v>0</v>
      </c>
      <c r="G197" s="457">
        <v>0</v>
      </c>
      <c r="H197" s="457">
        <v>2859830</v>
      </c>
      <c r="I197" s="457">
        <v>3002.8215</v>
      </c>
      <c r="J197" s="457">
        <v>44327.364999999998</v>
      </c>
      <c r="K197" s="479">
        <v>6.7057190000000003E-2</v>
      </c>
      <c r="L197" s="479">
        <v>7.0547875437187296E-2</v>
      </c>
      <c r="M197" s="697">
        <v>5.6173125700000002</v>
      </c>
    </row>
    <row r="198" spans="2:13" hidden="1">
      <c r="B198" s="708" t="s">
        <v>744</v>
      </c>
      <c r="C198" s="457">
        <v>602327</v>
      </c>
      <c r="D198" s="457">
        <v>0</v>
      </c>
      <c r="E198" s="457">
        <v>0</v>
      </c>
      <c r="F198" s="457">
        <v>0</v>
      </c>
      <c r="G198" s="457">
        <v>61500</v>
      </c>
      <c r="H198" s="457">
        <v>540827</v>
      </c>
      <c r="I198" s="457">
        <v>0</v>
      </c>
      <c r="J198" s="457">
        <v>6430.4330300000001</v>
      </c>
      <c r="K198" s="479">
        <v>9.7277800000000001E-3</v>
      </c>
      <c r="L198" s="479">
        <v>1.0234160961465111E-2</v>
      </c>
      <c r="M198" s="697">
        <v>0.41602076999999998</v>
      </c>
    </row>
    <row r="199" spans="2:13" hidden="1">
      <c r="B199" s="708" t="s">
        <v>745</v>
      </c>
      <c r="C199" s="457">
        <v>3161234</v>
      </c>
      <c r="D199" s="457">
        <v>0</v>
      </c>
      <c r="E199" s="457">
        <v>0</v>
      </c>
      <c r="F199" s="457">
        <v>0</v>
      </c>
      <c r="G199" s="457">
        <v>414000</v>
      </c>
      <c r="H199" s="457">
        <v>2747234</v>
      </c>
      <c r="I199" s="457">
        <v>8406.5362660999999</v>
      </c>
      <c r="J199" s="457">
        <v>115795.91309999999</v>
      </c>
      <c r="K199" s="479">
        <v>0.17517279999999999</v>
      </c>
      <c r="L199" s="479">
        <v>0.18429147894340581</v>
      </c>
      <c r="M199" s="697">
        <v>1.11891684</v>
      </c>
    </row>
    <row r="200" spans="2:13" ht="30" hidden="1">
      <c r="B200" s="708" t="s">
        <v>747</v>
      </c>
      <c r="C200" s="457">
        <v>447937</v>
      </c>
      <c r="D200" s="457">
        <v>0</v>
      </c>
      <c r="E200" s="457">
        <v>0</v>
      </c>
      <c r="F200" s="457">
        <v>0</v>
      </c>
      <c r="G200" s="457">
        <v>52500</v>
      </c>
      <c r="H200" s="457">
        <v>395437</v>
      </c>
      <c r="I200" s="457">
        <v>0</v>
      </c>
      <c r="J200" s="457">
        <v>4401.2138099999993</v>
      </c>
      <c r="K200" s="479">
        <v>6.6580299999999997E-3</v>
      </c>
      <c r="L200" s="479">
        <v>7.0046185610245157E-3</v>
      </c>
      <c r="M200" s="697">
        <v>3.26168579</v>
      </c>
    </row>
    <row r="201" spans="2:13" hidden="1">
      <c r="B201" s="708" t="s">
        <v>1255</v>
      </c>
      <c r="C201" s="457">
        <v>1420216</v>
      </c>
      <c r="D201" s="457">
        <v>0</v>
      </c>
      <c r="E201" s="457">
        <v>0</v>
      </c>
      <c r="F201" s="457">
        <v>0</v>
      </c>
      <c r="G201" s="457">
        <v>0</v>
      </c>
      <c r="H201" s="457">
        <v>1420216</v>
      </c>
      <c r="I201" s="457">
        <v>11361.7284</v>
      </c>
      <c r="J201" s="457">
        <v>29512.088480000002</v>
      </c>
      <c r="K201" s="479">
        <v>4.464506E-2</v>
      </c>
      <c r="L201" s="479">
        <v>4.69690707304233E-2</v>
      </c>
      <c r="M201" s="697">
        <v>8.4536666700000005</v>
      </c>
    </row>
    <row r="202" spans="2:13" hidden="1">
      <c r="B202" s="708" t="s">
        <v>749</v>
      </c>
      <c r="C202" s="457">
        <v>2025828</v>
      </c>
      <c r="D202" s="457">
        <v>0</v>
      </c>
      <c r="E202" s="457">
        <v>0</v>
      </c>
      <c r="F202" s="457">
        <v>0</v>
      </c>
      <c r="G202" s="457">
        <v>0</v>
      </c>
      <c r="H202" s="457">
        <v>2025828</v>
      </c>
      <c r="I202" s="457">
        <v>37287.846740000001</v>
      </c>
      <c r="J202" s="457">
        <v>267368.77944000001</v>
      </c>
      <c r="K202" s="479">
        <v>0.40446797000000001</v>
      </c>
      <c r="L202" s="479">
        <v>0.4255226844123472</v>
      </c>
      <c r="M202" s="697">
        <v>3.3763800000000002</v>
      </c>
    </row>
    <row r="203" spans="2:13" hidden="1">
      <c r="B203" s="708" t="s">
        <v>750</v>
      </c>
      <c r="C203" s="457">
        <v>259</v>
      </c>
      <c r="D203" s="457">
        <v>0</v>
      </c>
      <c r="E203" s="457">
        <v>0</v>
      </c>
      <c r="F203" s="457">
        <v>0</v>
      </c>
      <c r="G203" s="457">
        <v>0</v>
      </c>
      <c r="H203" s="457">
        <v>259</v>
      </c>
      <c r="I203" s="457">
        <v>0</v>
      </c>
      <c r="J203" s="457">
        <v>0</v>
      </c>
      <c r="K203" s="479">
        <v>0</v>
      </c>
      <c r="L203" s="479">
        <v>0</v>
      </c>
      <c r="M203" s="697">
        <v>2.8152199999999998E-3</v>
      </c>
    </row>
    <row r="204" spans="2:13" hidden="1">
      <c r="B204" s="708" t="s">
        <v>752</v>
      </c>
      <c r="C204" s="457">
        <v>736078</v>
      </c>
      <c r="D204" s="457">
        <v>0</v>
      </c>
      <c r="E204" s="457">
        <v>0</v>
      </c>
      <c r="F204" s="457">
        <v>0</v>
      </c>
      <c r="G204" s="457">
        <v>50500</v>
      </c>
      <c r="H204" s="457">
        <v>685578</v>
      </c>
      <c r="I204" s="457">
        <v>205.67339999999999</v>
      </c>
      <c r="J204" s="457">
        <v>1576.8293999999999</v>
      </c>
      <c r="K204" s="479">
        <v>2.3853799999999999E-3</v>
      </c>
      <c r="L204" s="479">
        <v>2.5095550817625812E-3</v>
      </c>
      <c r="M204" s="697">
        <v>3.1014331500000001</v>
      </c>
    </row>
    <row r="205" spans="2:13" hidden="1">
      <c r="B205" s="708" t="s">
        <v>754</v>
      </c>
      <c r="C205" s="457">
        <v>115477</v>
      </c>
      <c r="D205" s="457">
        <v>0</v>
      </c>
      <c r="E205" s="457">
        <v>0</v>
      </c>
      <c r="F205" s="457">
        <v>0</v>
      </c>
      <c r="G205" s="457">
        <v>0</v>
      </c>
      <c r="H205" s="457">
        <v>115477</v>
      </c>
      <c r="I205" s="457">
        <v>635.12350000000004</v>
      </c>
      <c r="J205" s="457">
        <v>2540.4940000000001</v>
      </c>
      <c r="K205" s="479">
        <v>3.8431899999999998E-3</v>
      </c>
      <c r="L205" s="479">
        <v>4.0432462940425563E-3</v>
      </c>
      <c r="M205" s="697">
        <v>5.3471476200000003</v>
      </c>
    </row>
    <row r="206" spans="2:13" ht="30" hidden="1">
      <c r="B206" s="708" t="s">
        <v>756</v>
      </c>
      <c r="C206" s="457">
        <v>1328277</v>
      </c>
      <c r="D206" s="457">
        <v>0</v>
      </c>
      <c r="E206" s="457">
        <v>0</v>
      </c>
      <c r="F206" s="457">
        <v>0</v>
      </c>
      <c r="G206" s="457">
        <v>678500</v>
      </c>
      <c r="H206" s="457">
        <v>649777</v>
      </c>
      <c r="I206" s="457">
        <v>311.89284480000003</v>
      </c>
      <c r="J206" s="457">
        <v>2209.2417999999998</v>
      </c>
      <c r="K206" s="479">
        <v>3.3420799999999999E-3</v>
      </c>
      <c r="L206" s="479">
        <v>3.5160518861661965E-3</v>
      </c>
      <c r="M206" s="697">
        <v>3.4399392199999999</v>
      </c>
    </row>
    <row r="207" spans="2:13" hidden="1">
      <c r="B207" s="708" t="s">
        <v>1271</v>
      </c>
      <c r="C207" s="457">
        <v>7091557</v>
      </c>
      <c r="D207" s="457">
        <v>0</v>
      </c>
      <c r="E207" s="457">
        <v>0</v>
      </c>
      <c r="F207" s="457">
        <v>0</v>
      </c>
      <c r="G207" s="457">
        <v>50000</v>
      </c>
      <c r="H207" s="457">
        <v>7041557</v>
      </c>
      <c r="I207" s="457">
        <v>74435.650218199997</v>
      </c>
      <c r="J207" s="457">
        <v>267227.08815000003</v>
      </c>
      <c r="K207" s="479">
        <v>0.40425361999999998</v>
      </c>
      <c r="L207" s="479">
        <v>0.42529717993046667</v>
      </c>
      <c r="M207" s="697">
        <v>3.5175318199999999</v>
      </c>
    </row>
    <row r="208" spans="2:13" hidden="1">
      <c r="B208" s="708" t="s">
        <v>757</v>
      </c>
      <c r="C208" s="457">
        <v>6815099</v>
      </c>
      <c r="D208" s="457">
        <v>215800</v>
      </c>
      <c r="E208" s="457">
        <v>0</v>
      </c>
      <c r="F208" s="457">
        <v>0</v>
      </c>
      <c r="G208" s="457">
        <v>900500</v>
      </c>
      <c r="H208" s="457">
        <v>6130399</v>
      </c>
      <c r="I208" s="457">
        <v>254541.40496389999</v>
      </c>
      <c r="J208" s="457">
        <v>626404.16982000007</v>
      </c>
      <c r="K208" s="479">
        <v>0.94760661000000002</v>
      </c>
      <c r="L208" s="479">
        <v>0.9969345876028517</v>
      </c>
      <c r="M208" s="697">
        <v>1.7435729499999999</v>
      </c>
    </row>
    <row r="209" spans="2:13" hidden="1">
      <c r="B209" s="708" t="s">
        <v>1276</v>
      </c>
      <c r="C209" s="608">
        <v>358359</v>
      </c>
      <c r="D209" s="608">
        <v>0</v>
      </c>
      <c r="E209" s="608">
        <v>0</v>
      </c>
      <c r="F209" s="608">
        <v>0</v>
      </c>
      <c r="G209" s="608">
        <v>0</v>
      </c>
      <c r="H209" s="608">
        <v>358359</v>
      </c>
      <c r="I209" s="608">
        <v>0</v>
      </c>
      <c r="J209" s="608">
        <v>3350.6566499999999</v>
      </c>
      <c r="K209" s="698">
        <v>5.0687800000000002E-3</v>
      </c>
      <c r="L209" s="698">
        <v>5.332636126171345E-3</v>
      </c>
      <c r="M209" s="699">
        <v>3.3169103999999998</v>
      </c>
    </row>
    <row r="210" spans="2:13" hidden="1">
      <c r="B210" s="708" t="s">
        <v>1278</v>
      </c>
      <c r="C210" s="457">
        <v>1951186</v>
      </c>
      <c r="D210" s="457">
        <v>0</v>
      </c>
      <c r="E210" s="457">
        <v>0</v>
      </c>
      <c r="F210" s="457">
        <v>0</v>
      </c>
      <c r="G210" s="457">
        <v>38000</v>
      </c>
      <c r="H210" s="457">
        <v>1913186</v>
      </c>
      <c r="I210" s="457">
        <v>7652.7442000000001</v>
      </c>
      <c r="J210" s="457">
        <v>7652.7439999999997</v>
      </c>
      <c r="K210" s="479">
        <v>1.157686E-2</v>
      </c>
      <c r="L210" s="479">
        <v>1.2179492971546638E-2</v>
      </c>
      <c r="M210" s="697">
        <v>11.02554705</v>
      </c>
    </row>
    <row r="211" spans="2:13" hidden="1">
      <c r="B211" s="708" t="s">
        <v>759</v>
      </c>
      <c r="C211" s="457">
        <v>807307</v>
      </c>
      <c r="D211" s="457">
        <v>0</v>
      </c>
      <c r="E211" s="457">
        <v>0</v>
      </c>
      <c r="F211" s="457">
        <v>0</v>
      </c>
      <c r="G211" s="457">
        <v>0</v>
      </c>
      <c r="H211" s="457">
        <v>807307</v>
      </c>
      <c r="I211" s="457">
        <v>8803.2371600000006</v>
      </c>
      <c r="J211" s="457">
        <v>70453.681890000007</v>
      </c>
      <c r="K211" s="479">
        <v>0.10658035</v>
      </c>
      <c r="L211" s="479">
        <v>0.11212842392203866</v>
      </c>
      <c r="M211" s="697">
        <v>13.09925361</v>
      </c>
    </row>
    <row r="212" spans="2:13" ht="30" hidden="1">
      <c r="B212" s="708" t="s">
        <v>761</v>
      </c>
      <c r="C212" s="457">
        <v>465638</v>
      </c>
      <c r="D212" s="457">
        <v>0</v>
      </c>
      <c r="E212" s="457">
        <v>0</v>
      </c>
      <c r="F212" s="457">
        <v>0</v>
      </c>
      <c r="G212" s="457">
        <v>0</v>
      </c>
      <c r="H212" s="457">
        <v>465638</v>
      </c>
      <c r="I212" s="457">
        <v>3823.5726199999999</v>
      </c>
      <c r="J212" s="457">
        <v>32641.2238</v>
      </c>
      <c r="K212" s="479">
        <v>4.9378730000000003E-2</v>
      </c>
      <c r="L212" s="479">
        <v>5.1949151291978517E-2</v>
      </c>
      <c r="M212" s="697">
        <v>4.5242712799999998</v>
      </c>
    </row>
    <row r="213" spans="2:13" hidden="1">
      <c r="B213" s="708" t="s">
        <v>762</v>
      </c>
      <c r="C213" s="457">
        <v>592645</v>
      </c>
      <c r="D213" s="457">
        <v>0</v>
      </c>
      <c r="E213" s="457">
        <v>0</v>
      </c>
      <c r="F213" s="457">
        <v>0</v>
      </c>
      <c r="G213" s="457">
        <v>0</v>
      </c>
      <c r="H213" s="457">
        <v>592645</v>
      </c>
      <c r="I213" s="457">
        <v>2074.2578899999999</v>
      </c>
      <c r="J213" s="457">
        <v>17174.8521</v>
      </c>
      <c r="K213" s="479">
        <v>2.5981629999999999E-2</v>
      </c>
      <c r="L213" s="479">
        <v>2.7334115768056926E-2</v>
      </c>
      <c r="M213" s="697">
        <v>1.9234913600000001</v>
      </c>
    </row>
    <row r="214" spans="2:13" hidden="1">
      <c r="B214" s="708" t="s">
        <v>763</v>
      </c>
      <c r="C214" s="457">
        <v>482164</v>
      </c>
      <c r="D214" s="457">
        <v>0</v>
      </c>
      <c r="E214" s="457">
        <v>0</v>
      </c>
      <c r="F214" s="457">
        <v>0</v>
      </c>
      <c r="G214" s="457">
        <v>0</v>
      </c>
      <c r="H214" s="457">
        <v>482164</v>
      </c>
      <c r="I214" s="457">
        <v>0</v>
      </c>
      <c r="J214" s="457">
        <v>1861.1530400000001</v>
      </c>
      <c r="K214" s="479">
        <v>2.8154999999999999E-3</v>
      </c>
      <c r="L214" s="479">
        <v>2.9620617610693185E-3</v>
      </c>
      <c r="M214" s="697">
        <v>0.92343107999999996</v>
      </c>
    </row>
    <row r="215" spans="2:13" hidden="1">
      <c r="B215" s="708" t="s">
        <v>764</v>
      </c>
      <c r="C215" s="457">
        <v>1260500</v>
      </c>
      <c r="D215" s="457">
        <v>0</v>
      </c>
      <c r="E215" s="457">
        <v>0</v>
      </c>
      <c r="F215" s="457">
        <v>0</v>
      </c>
      <c r="G215" s="457">
        <v>303500</v>
      </c>
      <c r="H215" s="457">
        <v>957000</v>
      </c>
      <c r="I215" s="457">
        <v>10718.3997975</v>
      </c>
      <c r="J215" s="457">
        <v>10718.4</v>
      </c>
      <c r="K215" s="479">
        <v>1.6214490000000002E-2</v>
      </c>
      <c r="L215" s="479">
        <v>1.7058544943647076E-2</v>
      </c>
      <c r="M215" s="697">
        <v>2.8090464800000001</v>
      </c>
    </row>
    <row r="216" spans="2:13" hidden="1">
      <c r="B216" s="708" t="s">
        <v>765</v>
      </c>
      <c r="C216" s="457">
        <v>985</v>
      </c>
      <c r="D216" s="457">
        <v>0</v>
      </c>
      <c r="E216" s="457">
        <v>0</v>
      </c>
      <c r="F216" s="457">
        <v>0</v>
      </c>
      <c r="G216" s="457">
        <v>0</v>
      </c>
      <c r="H216" s="457">
        <v>985</v>
      </c>
      <c r="I216" s="457">
        <v>0</v>
      </c>
      <c r="J216" s="457">
        <v>0</v>
      </c>
      <c r="K216" s="479">
        <v>0</v>
      </c>
      <c r="L216" s="479">
        <v>0</v>
      </c>
      <c r="M216" s="697">
        <v>3.2833330000000001E-2</v>
      </c>
    </row>
    <row r="217" spans="2:13" hidden="1">
      <c r="B217" s="708" t="s">
        <v>766</v>
      </c>
      <c r="C217" s="457">
        <v>1965871</v>
      </c>
      <c r="D217" s="457">
        <v>0</v>
      </c>
      <c r="E217" s="457">
        <v>0</v>
      </c>
      <c r="F217" s="457">
        <v>0</v>
      </c>
      <c r="G217" s="457">
        <v>10000</v>
      </c>
      <c r="H217" s="457">
        <v>1955871</v>
      </c>
      <c r="I217" s="457">
        <v>4831.00137</v>
      </c>
      <c r="J217" s="457">
        <v>42051.226499999997</v>
      </c>
      <c r="K217" s="479">
        <v>6.3613909999999996E-2</v>
      </c>
      <c r="L217" s="479">
        <v>6.6925356133912969E-2</v>
      </c>
      <c r="M217" s="697">
        <v>7.4049839300000002</v>
      </c>
    </row>
    <row r="218" spans="2:13" hidden="1">
      <c r="B218" s="708" t="s">
        <v>768</v>
      </c>
      <c r="C218" s="457">
        <v>316932</v>
      </c>
      <c r="D218" s="457">
        <v>0</v>
      </c>
      <c r="E218" s="457">
        <v>0</v>
      </c>
      <c r="F218" s="457">
        <v>0</v>
      </c>
      <c r="G218" s="457">
        <v>0</v>
      </c>
      <c r="H218" s="457">
        <v>316932</v>
      </c>
      <c r="I218" s="457">
        <v>0</v>
      </c>
      <c r="J218" s="457">
        <v>4437.0479999999998</v>
      </c>
      <c r="K218" s="479">
        <v>6.7122400000000004E-3</v>
      </c>
      <c r="L218" s="479">
        <v>7.0616493809821769E-3</v>
      </c>
      <c r="M218" s="697">
        <v>1.49019645</v>
      </c>
    </row>
    <row r="219" spans="2:13" hidden="1">
      <c r="B219" s="708" t="s">
        <v>769</v>
      </c>
      <c r="C219" s="457">
        <v>104645</v>
      </c>
      <c r="D219" s="457">
        <v>0</v>
      </c>
      <c r="E219" s="457">
        <v>0</v>
      </c>
      <c r="F219" s="457">
        <v>0</v>
      </c>
      <c r="G219" s="457">
        <v>0</v>
      </c>
      <c r="H219" s="457">
        <v>104645</v>
      </c>
      <c r="I219" s="457">
        <v>956.18083000000001</v>
      </c>
      <c r="J219" s="457">
        <v>14911.9125</v>
      </c>
      <c r="K219" s="479">
        <v>2.255832E-2</v>
      </c>
      <c r="L219" s="479">
        <v>2.3732602774386345E-2</v>
      </c>
      <c r="M219" s="697">
        <v>3.1306468000000001</v>
      </c>
    </row>
    <row r="220" spans="2:13" hidden="1">
      <c r="B220" s="708" t="s">
        <v>770</v>
      </c>
      <c r="C220" s="457">
        <v>348279</v>
      </c>
      <c r="D220" s="457">
        <v>0</v>
      </c>
      <c r="E220" s="457">
        <v>0</v>
      </c>
      <c r="F220" s="457">
        <v>0</v>
      </c>
      <c r="G220" s="457">
        <v>0</v>
      </c>
      <c r="H220" s="457">
        <v>348279</v>
      </c>
      <c r="I220" s="457">
        <v>0</v>
      </c>
      <c r="J220" s="457">
        <v>5394.8417099999997</v>
      </c>
      <c r="K220" s="479">
        <v>8.1611600000000006E-3</v>
      </c>
      <c r="L220" s="479">
        <v>8.585996956065909E-3</v>
      </c>
      <c r="M220" s="697">
        <v>3.9689914499999999</v>
      </c>
    </row>
    <row r="221" spans="2:13" hidden="1">
      <c r="B221" s="708" t="s">
        <v>1295</v>
      </c>
      <c r="C221" s="457">
        <v>328899</v>
      </c>
      <c r="D221" s="457">
        <v>0</v>
      </c>
      <c r="E221" s="457">
        <v>0</v>
      </c>
      <c r="F221" s="457">
        <v>0</v>
      </c>
      <c r="G221" s="457">
        <v>0</v>
      </c>
      <c r="H221" s="457">
        <v>328899</v>
      </c>
      <c r="I221" s="457">
        <v>0</v>
      </c>
      <c r="J221" s="457">
        <v>1558.98126</v>
      </c>
      <c r="K221" s="479">
        <v>2.3583800000000002E-3</v>
      </c>
      <c r="L221" s="479">
        <v>2.4811494150258945E-3</v>
      </c>
      <c r="M221" s="697">
        <v>7.3628609799999998</v>
      </c>
    </row>
    <row r="222" spans="2:13" hidden="1">
      <c r="B222" s="708" t="s">
        <v>771</v>
      </c>
      <c r="C222" s="457">
        <v>423001</v>
      </c>
      <c r="D222" s="457">
        <v>0</v>
      </c>
      <c r="E222" s="457">
        <v>0</v>
      </c>
      <c r="F222" s="457">
        <v>0</v>
      </c>
      <c r="G222" s="457">
        <v>0</v>
      </c>
      <c r="H222" s="457">
        <v>423001</v>
      </c>
      <c r="I222" s="457">
        <v>3925.4544999999998</v>
      </c>
      <c r="J222" s="457">
        <v>27918.065999999999</v>
      </c>
      <c r="K222" s="479">
        <v>4.2233659999999999E-2</v>
      </c>
      <c r="L222" s="479">
        <v>4.4432152522830393E-2</v>
      </c>
      <c r="M222" s="697">
        <v>4.92222209</v>
      </c>
    </row>
    <row r="223" spans="2:13" hidden="1">
      <c r="B223" s="708" t="s">
        <v>772</v>
      </c>
      <c r="C223" s="457">
        <v>224435</v>
      </c>
      <c r="D223" s="457">
        <v>0</v>
      </c>
      <c r="E223" s="457">
        <v>0</v>
      </c>
      <c r="F223" s="457">
        <v>0</v>
      </c>
      <c r="G223" s="457">
        <v>0</v>
      </c>
      <c r="H223" s="457">
        <v>224435</v>
      </c>
      <c r="I223" s="457">
        <v>16945.09</v>
      </c>
      <c r="J223" s="457">
        <v>121531.55250000001</v>
      </c>
      <c r="K223" s="479">
        <v>0.18384950999999999</v>
      </c>
      <c r="L223" s="479">
        <v>0.19341986214289952</v>
      </c>
      <c r="M223" s="697">
        <v>1.1399873</v>
      </c>
    </row>
    <row r="224" spans="2:13" hidden="1">
      <c r="B224" s="708" t="s">
        <v>774</v>
      </c>
      <c r="C224" s="457">
        <v>352976</v>
      </c>
      <c r="D224" s="457">
        <v>0</v>
      </c>
      <c r="E224" s="457">
        <v>0</v>
      </c>
      <c r="F224" s="457">
        <v>0</v>
      </c>
      <c r="G224" s="457">
        <v>0</v>
      </c>
      <c r="H224" s="457">
        <v>352976</v>
      </c>
      <c r="I224" s="457">
        <v>24355.344000000001</v>
      </c>
      <c r="J224" s="457">
        <v>168016.576</v>
      </c>
      <c r="K224" s="479">
        <v>0.25417075</v>
      </c>
      <c r="L224" s="479">
        <v>0.26740169362719196</v>
      </c>
      <c r="M224" s="697">
        <v>1.7575772700000001</v>
      </c>
    </row>
    <row r="225" spans="2:13" hidden="1">
      <c r="B225" s="708" t="s">
        <v>2054</v>
      </c>
      <c r="C225" s="457">
        <v>588202</v>
      </c>
      <c r="D225" s="457">
        <v>0</v>
      </c>
      <c r="E225" s="457">
        <v>0</v>
      </c>
      <c r="F225" s="457">
        <v>0</v>
      </c>
      <c r="G225" s="457">
        <v>0</v>
      </c>
      <c r="H225" s="457">
        <v>588202</v>
      </c>
      <c r="I225" s="457">
        <v>0</v>
      </c>
      <c r="J225" s="457">
        <v>6381.9917000000005</v>
      </c>
      <c r="K225" s="479">
        <v>9.6544999999999999E-3</v>
      </c>
      <c r="L225" s="479">
        <v>1.0157065629611939E-2</v>
      </c>
      <c r="M225" s="697">
        <v>1.8852628199999999</v>
      </c>
    </row>
    <row r="226" spans="2:13" hidden="1">
      <c r="B226" s="708" t="s">
        <v>776</v>
      </c>
      <c r="C226" s="457">
        <v>1423435</v>
      </c>
      <c r="D226" s="457">
        <v>0</v>
      </c>
      <c r="E226" s="457">
        <v>0</v>
      </c>
      <c r="F226" s="457">
        <v>0</v>
      </c>
      <c r="G226" s="457">
        <v>0</v>
      </c>
      <c r="H226" s="457">
        <v>1423435</v>
      </c>
      <c r="I226" s="457">
        <v>0</v>
      </c>
      <c r="J226" s="457">
        <v>11600.99525</v>
      </c>
      <c r="K226" s="479">
        <v>1.7549660000000002E-2</v>
      </c>
      <c r="L226" s="479">
        <v>1.8463212686889951E-2</v>
      </c>
      <c r="M226" s="697">
        <v>4.7701275000000001</v>
      </c>
    </row>
    <row r="227" spans="2:13" hidden="1">
      <c r="B227" s="708" t="s">
        <v>777</v>
      </c>
      <c r="C227" s="457">
        <v>258610</v>
      </c>
      <c r="D227" s="457">
        <v>0</v>
      </c>
      <c r="E227" s="457">
        <v>0</v>
      </c>
      <c r="F227" s="457">
        <v>0</v>
      </c>
      <c r="G227" s="457">
        <v>0</v>
      </c>
      <c r="H227" s="457">
        <v>258610</v>
      </c>
      <c r="I227" s="457">
        <v>0</v>
      </c>
      <c r="J227" s="457">
        <v>0</v>
      </c>
      <c r="K227" s="479">
        <v>0</v>
      </c>
      <c r="L227" s="479">
        <v>0</v>
      </c>
      <c r="M227" s="697">
        <v>2.1604845400000001</v>
      </c>
    </row>
    <row r="228" spans="2:13" hidden="1">
      <c r="B228" s="708" t="s">
        <v>778</v>
      </c>
      <c r="C228" s="457">
        <v>162908</v>
      </c>
      <c r="D228" s="457">
        <v>0</v>
      </c>
      <c r="E228" s="457">
        <v>0</v>
      </c>
      <c r="F228" s="457">
        <v>0</v>
      </c>
      <c r="G228" s="457">
        <v>0</v>
      </c>
      <c r="H228" s="457">
        <v>162908</v>
      </c>
      <c r="I228" s="457">
        <v>0</v>
      </c>
      <c r="J228" s="457">
        <v>2461.5398799999998</v>
      </c>
      <c r="K228" s="479">
        <v>3.7237500000000001E-3</v>
      </c>
      <c r="L228" s="479">
        <v>3.9175892552582121E-3</v>
      </c>
      <c r="M228" s="697">
        <v>3.6615121799999999</v>
      </c>
    </row>
    <row r="229" spans="2:13" hidden="1">
      <c r="B229" s="708" t="s">
        <v>1302</v>
      </c>
      <c r="C229" s="457">
        <v>1349180</v>
      </c>
      <c r="D229" s="457">
        <v>0</v>
      </c>
      <c r="E229" s="457">
        <v>0</v>
      </c>
      <c r="F229" s="457">
        <v>0</v>
      </c>
      <c r="G229" s="457">
        <v>0</v>
      </c>
      <c r="H229" s="457">
        <v>1349180</v>
      </c>
      <c r="I229" s="457">
        <v>0</v>
      </c>
      <c r="J229" s="457">
        <v>0</v>
      </c>
      <c r="K229" s="479">
        <v>0</v>
      </c>
      <c r="L229" s="479">
        <v>0</v>
      </c>
      <c r="M229" s="697">
        <v>8.5636123600000005</v>
      </c>
    </row>
    <row r="230" spans="2:13" hidden="1">
      <c r="B230" s="708" t="s">
        <v>779</v>
      </c>
      <c r="C230" s="457">
        <v>94207</v>
      </c>
      <c r="D230" s="457">
        <v>0</v>
      </c>
      <c r="E230" s="457">
        <v>0</v>
      </c>
      <c r="F230" s="457">
        <v>0</v>
      </c>
      <c r="G230" s="457">
        <v>0</v>
      </c>
      <c r="H230" s="457">
        <v>94207</v>
      </c>
      <c r="I230" s="457">
        <v>0</v>
      </c>
      <c r="J230" s="457">
        <v>3570.4452999999999</v>
      </c>
      <c r="K230" s="479">
        <v>5.4012699999999997E-3</v>
      </c>
      <c r="L230" s="479">
        <v>5.6824340964027713E-3</v>
      </c>
      <c r="M230" s="697">
        <v>3.14023333</v>
      </c>
    </row>
    <row r="231" spans="2:13" hidden="1">
      <c r="B231" s="708" t="s">
        <v>780</v>
      </c>
      <c r="C231" s="457">
        <v>475726</v>
      </c>
      <c r="D231" s="457">
        <v>0</v>
      </c>
      <c r="E231" s="457">
        <v>0</v>
      </c>
      <c r="F231" s="457">
        <v>0</v>
      </c>
      <c r="G231" s="457">
        <v>0</v>
      </c>
      <c r="H231" s="457">
        <v>475726</v>
      </c>
      <c r="I231" s="457">
        <v>4370.4482099999996</v>
      </c>
      <c r="J231" s="457">
        <v>33300.82</v>
      </c>
      <c r="K231" s="479">
        <v>5.0376539999999997E-2</v>
      </c>
      <c r="L231" s="479">
        <v>5.2998911650087827E-2</v>
      </c>
      <c r="M231" s="697">
        <v>4.92469979</v>
      </c>
    </row>
    <row r="232" spans="2:13" hidden="1">
      <c r="B232" s="708" t="s">
        <v>781</v>
      </c>
      <c r="C232" s="457">
        <v>1211998</v>
      </c>
      <c r="D232" s="457">
        <v>0</v>
      </c>
      <c r="E232" s="457">
        <v>0</v>
      </c>
      <c r="F232" s="457">
        <v>0</v>
      </c>
      <c r="G232" s="457">
        <v>0</v>
      </c>
      <c r="H232" s="457">
        <v>1211998</v>
      </c>
      <c r="I232" s="457">
        <v>6908.3885399999999</v>
      </c>
      <c r="J232" s="457">
        <v>39086.9355</v>
      </c>
      <c r="K232" s="479">
        <v>5.9129620000000001E-2</v>
      </c>
      <c r="L232" s="479">
        <v>6.220762855801093E-2</v>
      </c>
      <c r="M232" s="697">
        <v>14.02775463</v>
      </c>
    </row>
    <row r="233" spans="2:13" hidden="1">
      <c r="B233" s="708" t="s">
        <v>2055</v>
      </c>
      <c r="C233" s="457">
        <v>318842</v>
      </c>
      <c r="D233" s="457">
        <v>0</v>
      </c>
      <c r="E233" s="457">
        <v>0</v>
      </c>
      <c r="F233" s="457">
        <v>0</v>
      </c>
      <c r="G233" s="457">
        <v>0</v>
      </c>
      <c r="H233" s="457">
        <v>318842</v>
      </c>
      <c r="I233" s="457">
        <v>2741.1452000000004</v>
      </c>
      <c r="J233" s="457">
        <v>68713.639420000007</v>
      </c>
      <c r="K233" s="479">
        <v>0.10394805999999999</v>
      </c>
      <c r="L233" s="479">
        <v>0.10935911202116262</v>
      </c>
      <c r="M233" s="697">
        <v>4.6208985499999997</v>
      </c>
    </row>
    <row r="234" spans="2:13" hidden="1">
      <c r="B234" s="708" t="s">
        <v>785</v>
      </c>
      <c r="C234" s="457">
        <v>426521</v>
      </c>
      <c r="D234" s="457">
        <v>0</v>
      </c>
      <c r="E234" s="457">
        <v>0</v>
      </c>
      <c r="F234" s="457">
        <v>0</v>
      </c>
      <c r="G234" s="457">
        <v>0</v>
      </c>
      <c r="H234" s="457">
        <v>426521</v>
      </c>
      <c r="I234" s="457">
        <v>0</v>
      </c>
      <c r="J234" s="457">
        <v>0</v>
      </c>
      <c r="K234" s="479">
        <v>0</v>
      </c>
      <c r="L234" s="479">
        <v>0</v>
      </c>
      <c r="M234" s="697">
        <v>5.4326272800000002</v>
      </c>
    </row>
    <row r="235" spans="2:13" hidden="1">
      <c r="B235" s="708" t="s">
        <v>786</v>
      </c>
      <c r="C235" s="457">
        <v>471424</v>
      </c>
      <c r="D235" s="457">
        <v>0</v>
      </c>
      <c r="E235" s="457">
        <v>47142</v>
      </c>
      <c r="F235" s="457">
        <v>0</v>
      </c>
      <c r="G235" s="457">
        <v>0</v>
      </c>
      <c r="H235" s="457">
        <v>518566</v>
      </c>
      <c r="I235" s="457">
        <v>4947.3489900000004</v>
      </c>
      <c r="J235" s="457">
        <v>59790.659799999994</v>
      </c>
      <c r="K235" s="479">
        <v>9.0449630000000003E-2</v>
      </c>
      <c r="L235" s="479">
        <v>9.5158014014089076E-2</v>
      </c>
      <c r="M235" s="697">
        <v>2.1644795100000001</v>
      </c>
    </row>
    <row r="236" spans="2:13" hidden="1">
      <c r="B236" s="708" t="s">
        <v>787</v>
      </c>
      <c r="C236" s="457">
        <v>54324</v>
      </c>
      <c r="D236" s="457">
        <v>0</v>
      </c>
      <c r="E236" s="457">
        <v>0</v>
      </c>
      <c r="F236" s="457">
        <v>0</v>
      </c>
      <c r="G236" s="457">
        <v>0</v>
      </c>
      <c r="H236" s="457">
        <v>54324</v>
      </c>
      <c r="I236" s="457">
        <v>0</v>
      </c>
      <c r="J236" s="457">
        <v>0</v>
      </c>
      <c r="K236" s="479">
        <v>0</v>
      </c>
      <c r="L236" s="479">
        <v>0</v>
      </c>
      <c r="M236" s="697">
        <v>5.6699718199999998</v>
      </c>
    </row>
    <row r="237" spans="2:13" hidden="1">
      <c r="B237" s="714" t="s">
        <v>2058</v>
      </c>
      <c r="C237" s="457">
        <v>0</v>
      </c>
      <c r="D237" s="457">
        <v>255000</v>
      </c>
      <c r="E237" s="457">
        <v>0</v>
      </c>
      <c r="F237" s="457">
        <v>0</v>
      </c>
      <c r="G237" s="457">
        <v>0</v>
      </c>
      <c r="H237" s="457">
        <v>255000</v>
      </c>
      <c r="I237" s="457">
        <v>7650</v>
      </c>
      <c r="J237" s="457">
        <v>12525.6</v>
      </c>
      <c r="K237" s="479">
        <v>1.8948380000000001E-2</v>
      </c>
      <c r="L237" s="479">
        <v>1.9934739377719231E-2</v>
      </c>
      <c r="M237" s="697">
        <v>1.3178748600000001</v>
      </c>
    </row>
    <row r="238" spans="2:13" hidden="1">
      <c r="B238" s="708" t="s">
        <v>788</v>
      </c>
      <c r="C238" s="457">
        <v>1409947</v>
      </c>
      <c r="D238" s="457">
        <v>0</v>
      </c>
      <c r="E238" s="457">
        <v>0</v>
      </c>
      <c r="F238" s="457">
        <v>0</v>
      </c>
      <c r="G238" s="457">
        <v>0</v>
      </c>
      <c r="H238" s="457">
        <v>1409947</v>
      </c>
      <c r="I238" s="457">
        <v>0</v>
      </c>
      <c r="J238" s="457">
        <v>578.07826999999997</v>
      </c>
      <c r="K238" s="479">
        <v>8.7449999999999995E-4</v>
      </c>
      <c r="L238" s="479">
        <v>9.2002296515718285E-4</v>
      </c>
      <c r="M238" s="697">
        <v>4.2160965299999997</v>
      </c>
    </row>
    <row r="239" spans="2:13" hidden="1">
      <c r="B239" s="708" t="s">
        <v>790</v>
      </c>
      <c r="C239" s="457">
        <v>2218498</v>
      </c>
      <c r="D239" s="457">
        <v>0</v>
      </c>
      <c r="E239" s="457">
        <v>0</v>
      </c>
      <c r="F239" s="457">
        <v>0</v>
      </c>
      <c r="G239" s="457">
        <v>0</v>
      </c>
      <c r="H239" s="457">
        <v>2218498</v>
      </c>
      <c r="I239" s="457">
        <v>18724.718010000001</v>
      </c>
      <c r="J239" s="457">
        <v>57791.872900000002</v>
      </c>
      <c r="K239" s="479">
        <v>8.7425920000000004E-2</v>
      </c>
      <c r="L239" s="479">
        <v>9.1976905250987964E-2</v>
      </c>
      <c r="M239" s="697">
        <v>12.805331089999999</v>
      </c>
    </row>
    <row r="240" spans="2:13" hidden="1">
      <c r="B240" s="708" t="s">
        <v>1430</v>
      </c>
      <c r="C240" s="457">
        <v>3550640</v>
      </c>
      <c r="D240" s="457">
        <v>0</v>
      </c>
      <c r="E240" s="457">
        <v>0</v>
      </c>
      <c r="F240" s="457">
        <v>0</v>
      </c>
      <c r="G240" s="457">
        <v>0</v>
      </c>
      <c r="H240" s="457">
        <v>3550640</v>
      </c>
      <c r="I240" s="457">
        <v>76054.708799999993</v>
      </c>
      <c r="J240" s="457">
        <v>199013.372</v>
      </c>
      <c r="K240" s="479">
        <v>0.30106182999999997</v>
      </c>
      <c r="L240" s="479">
        <v>0.3167337056509138</v>
      </c>
      <c r="M240" s="697">
        <v>8.4898406000000008</v>
      </c>
    </row>
    <row r="241" spans="2:13" hidden="1">
      <c r="B241" s="708" t="s">
        <v>793</v>
      </c>
      <c r="C241" s="457">
        <v>4078780</v>
      </c>
      <c r="D241" s="457">
        <v>0</v>
      </c>
      <c r="E241" s="457">
        <v>248543</v>
      </c>
      <c r="F241" s="457">
        <v>0</v>
      </c>
      <c r="G241" s="457">
        <v>120000</v>
      </c>
      <c r="H241" s="457">
        <v>4207323</v>
      </c>
      <c r="I241" s="457">
        <v>60743.0320698</v>
      </c>
      <c r="J241" s="457">
        <v>420606.18027999997</v>
      </c>
      <c r="K241" s="479">
        <v>0.63628119999999999</v>
      </c>
      <c r="L241" s="479">
        <v>0.66940302935905582</v>
      </c>
      <c r="M241" s="697">
        <v>8.2459199900000009</v>
      </c>
    </row>
    <row r="242" spans="2:13" hidden="1">
      <c r="B242" s="708" t="s">
        <v>795</v>
      </c>
      <c r="C242" s="457">
        <v>485694</v>
      </c>
      <c r="D242" s="457">
        <v>0</v>
      </c>
      <c r="E242" s="457">
        <v>0</v>
      </c>
      <c r="F242" s="457">
        <v>0</v>
      </c>
      <c r="G242" s="457">
        <v>0</v>
      </c>
      <c r="H242" s="457">
        <v>485694</v>
      </c>
      <c r="I242" s="457">
        <v>0</v>
      </c>
      <c r="J242" s="457">
        <v>0</v>
      </c>
      <c r="K242" s="479">
        <v>0</v>
      </c>
      <c r="L242" s="479">
        <v>0</v>
      </c>
      <c r="M242" s="697">
        <v>4.9259026400000003</v>
      </c>
    </row>
    <row r="243" spans="2:13" hidden="1">
      <c r="B243" s="708" t="s">
        <v>797</v>
      </c>
      <c r="C243" s="457">
        <v>391987</v>
      </c>
      <c r="D243" s="457">
        <v>0</v>
      </c>
      <c r="E243" s="457">
        <v>0</v>
      </c>
      <c r="F243" s="457">
        <v>0</v>
      </c>
      <c r="G243" s="457">
        <v>0</v>
      </c>
      <c r="H243" s="457">
        <v>391987</v>
      </c>
      <c r="I243" s="457">
        <v>4865.3544000000002</v>
      </c>
      <c r="J243" s="457">
        <v>20116.772840000001</v>
      </c>
      <c r="K243" s="479">
        <v>3.0432089999999998E-2</v>
      </c>
      <c r="L243" s="479">
        <v>3.201624063407587E-2</v>
      </c>
      <c r="M243" s="697">
        <v>6.4022964099999999</v>
      </c>
    </row>
    <row r="244" spans="2:13" hidden="1">
      <c r="B244" s="709"/>
      <c r="C244" s="492">
        <v>84930698</v>
      </c>
      <c r="D244" s="492">
        <v>470800</v>
      </c>
      <c r="E244" s="492">
        <v>675615</v>
      </c>
      <c r="F244" s="492">
        <v>467503</v>
      </c>
      <c r="G244" s="492">
        <v>4636500</v>
      </c>
      <c r="H244" s="492">
        <v>81908116</v>
      </c>
      <c r="I244" s="492">
        <v>867028.68739789969</v>
      </c>
      <c r="J244" s="492">
        <v>7402637.611328599</v>
      </c>
      <c r="K244" s="493">
        <v>11.198501920000004</v>
      </c>
      <c r="L244" s="493">
        <v>11.781443722419498</v>
      </c>
      <c r="M244" s="626"/>
    </row>
    <row r="245" spans="2:13" hidden="1">
      <c r="B245" s="710" t="s">
        <v>798</v>
      </c>
      <c r="C245" s="494"/>
      <c r="D245" s="494"/>
      <c r="E245" s="494"/>
      <c r="F245" s="494"/>
      <c r="G245" s="494"/>
      <c r="H245" s="494"/>
      <c r="I245" s="494"/>
      <c r="J245" s="494"/>
      <c r="K245" s="495"/>
      <c r="L245" s="495"/>
      <c r="M245" s="626"/>
    </row>
    <row r="246" spans="2:13" hidden="1">
      <c r="B246" s="708" t="s">
        <v>956</v>
      </c>
      <c r="C246" s="457">
        <v>1807339</v>
      </c>
      <c r="D246" s="457">
        <v>0</v>
      </c>
      <c r="E246" s="457">
        <v>0</v>
      </c>
      <c r="F246" s="457">
        <v>0</v>
      </c>
      <c r="G246" s="457">
        <v>0</v>
      </c>
      <c r="H246" s="457">
        <v>1807339</v>
      </c>
      <c r="I246" s="457">
        <v>84438.877640000006</v>
      </c>
      <c r="J246" s="457">
        <v>1693476.6429999999</v>
      </c>
      <c r="K246" s="479">
        <v>2.5618438299999999</v>
      </c>
      <c r="L246" s="479">
        <v>2.6952014690282198</v>
      </c>
      <c r="M246" s="697">
        <v>0.70739054999999995</v>
      </c>
    </row>
    <row r="247" spans="2:13" hidden="1">
      <c r="B247" s="709"/>
      <c r="C247" s="492">
        <v>1807339</v>
      </c>
      <c r="D247" s="492">
        <v>0</v>
      </c>
      <c r="E247" s="492">
        <v>0</v>
      </c>
      <c r="F247" s="492">
        <v>0</v>
      </c>
      <c r="G247" s="492">
        <v>0</v>
      </c>
      <c r="H247" s="492">
        <v>1807339</v>
      </c>
      <c r="I247" s="492">
        <v>84438.877640000006</v>
      </c>
      <c r="J247" s="492">
        <v>1693476.6429999999</v>
      </c>
      <c r="K247" s="493">
        <v>2.5618438299999999</v>
      </c>
      <c r="L247" s="493">
        <v>2.6952014690282198</v>
      </c>
      <c r="M247" s="626"/>
    </row>
    <row r="248" spans="2:13" hidden="1">
      <c r="B248" s="715" t="s">
        <v>1333</v>
      </c>
      <c r="C248" s="644"/>
      <c r="D248" s="494"/>
      <c r="E248" s="494"/>
      <c r="F248" s="494"/>
      <c r="G248" s="494"/>
      <c r="H248" s="494"/>
      <c r="I248" s="494"/>
      <c r="J248" s="494"/>
      <c r="K248" s="495"/>
      <c r="L248" s="495"/>
      <c r="M248" s="626"/>
    </row>
    <row r="249" spans="2:13" hidden="1">
      <c r="B249" s="708" t="s">
        <v>799</v>
      </c>
      <c r="C249" s="457">
        <v>295554</v>
      </c>
      <c r="D249" s="457">
        <v>0</v>
      </c>
      <c r="E249" s="457">
        <v>0</v>
      </c>
      <c r="F249" s="457">
        <v>0</v>
      </c>
      <c r="G249" s="457">
        <v>0</v>
      </c>
      <c r="H249" s="457">
        <v>295554</v>
      </c>
      <c r="I249" s="457">
        <v>0</v>
      </c>
      <c r="J249" s="457">
        <v>0</v>
      </c>
      <c r="K249" s="479">
        <v>0</v>
      </c>
      <c r="L249" s="479">
        <v>0</v>
      </c>
      <c r="M249" s="697">
        <v>3.8920435100000002</v>
      </c>
    </row>
    <row r="250" spans="2:13" hidden="1">
      <c r="B250" s="709"/>
      <c r="C250" s="492">
        <v>295554</v>
      </c>
      <c r="D250" s="492">
        <v>0</v>
      </c>
      <c r="E250" s="492">
        <v>0</v>
      </c>
      <c r="F250" s="492">
        <v>0</v>
      </c>
      <c r="G250" s="492">
        <v>0</v>
      </c>
      <c r="H250" s="492">
        <v>295554</v>
      </c>
      <c r="I250" s="492">
        <v>0</v>
      </c>
      <c r="J250" s="492">
        <v>0</v>
      </c>
      <c r="K250" s="493">
        <v>0</v>
      </c>
      <c r="L250" s="493">
        <v>0</v>
      </c>
      <c r="M250" s="626"/>
    </row>
    <row r="251" spans="2:13" hidden="1">
      <c r="B251" s="710" t="s">
        <v>958</v>
      </c>
      <c r="C251" s="494"/>
      <c r="D251" s="494"/>
      <c r="E251" s="494"/>
      <c r="F251" s="494"/>
      <c r="G251" s="494"/>
      <c r="H251" s="494"/>
      <c r="I251" s="494"/>
      <c r="J251" s="494"/>
      <c r="K251" s="495"/>
      <c r="L251" s="495"/>
      <c r="M251" s="626"/>
    </row>
    <row r="252" spans="2:13" ht="30" hidden="1">
      <c r="B252" s="708" t="s">
        <v>961</v>
      </c>
      <c r="C252" s="457">
        <v>2593029</v>
      </c>
      <c r="D252" s="457">
        <v>0</v>
      </c>
      <c r="E252" s="457">
        <v>0</v>
      </c>
      <c r="F252" s="457">
        <v>0</v>
      </c>
      <c r="G252" s="457">
        <v>0</v>
      </c>
      <c r="H252" s="457">
        <v>2593029</v>
      </c>
      <c r="I252" s="457">
        <v>207960.92568000001</v>
      </c>
      <c r="J252" s="457">
        <v>1289617.0428599999</v>
      </c>
      <c r="K252" s="479">
        <v>1.9508963800000001</v>
      </c>
      <c r="L252" s="479">
        <v>2.052450952168285</v>
      </c>
      <c r="M252" s="697">
        <v>2.6486424899999998</v>
      </c>
    </row>
    <row r="253" spans="2:13" hidden="1">
      <c r="B253" s="708" t="s">
        <v>800</v>
      </c>
      <c r="C253" s="457">
        <v>1718825</v>
      </c>
      <c r="D253" s="457">
        <v>0</v>
      </c>
      <c r="E253" s="457">
        <v>0</v>
      </c>
      <c r="F253" s="457">
        <v>0</v>
      </c>
      <c r="G253" s="457">
        <v>0</v>
      </c>
      <c r="H253" s="457">
        <v>1718825</v>
      </c>
      <c r="I253" s="457">
        <v>1876.56449</v>
      </c>
      <c r="J253" s="457">
        <v>847741.67825</v>
      </c>
      <c r="K253" s="479">
        <v>1.2824397599999999</v>
      </c>
      <c r="L253" s="479">
        <v>1.3491975965657583</v>
      </c>
      <c r="M253" s="697">
        <v>5.6939622600000002</v>
      </c>
    </row>
    <row r="254" spans="2:13" hidden="1">
      <c r="B254" s="708" t="s">
        <v>963</v>
      </c>
      <c r="C254" s="457">
        <v>9697795</v>
      </c>
      <c r="D254" s="457">
        <v>0</v>
      </c>
      <c r="E254" s="457">
        <v>0</v>
      </c>
      <c r="F254" s="457">
        <v>0</v>
      </c>
      <c r="G254" s="457">
        <v>0</v>
      </c>
      <c r="H254" s="457">
        <v>9697795</v>
      </c>
      <c r="I254" s="457">
        <v>481135.33619999996</v>
      </c>
      <c r="J254" s="457">
        <v>1701187.1989000002</v>
      </c>
      <c r="K254" s="479">
        <v>2.5735081399999999</v>
      </c>
      <c r="L254" s="479">
        <v>2.7074729707785425</v>
      </c>
      <c r="M254" s="697">
        <v>3.0451465199999999</v>
      </c>
    </row>
    <row r="255" spans="2:13" hidden="1">
      <c r="B255" s="708" t="s">
        <v>801</v>
      </c>
      <c r="C255" s="457">
        <v>352688</v>
      </c>
      <c r="D255" s="457">
        <v>0</v>
      </c>
      <c r="E255" s="457">
        <v>0</v>
      </c>
      <c r="F255" s="457">
        <v>0</v>
      </c>
      <c r="G255" s="457">
        <v>0</v>
      </c>
      <c r="H255" s="457">
        <v>352688</v>
      </c>
      <c r="I255" s="457">
        <v>3639.3397799999998</v>
      </c>
      <c r="J255" s="457">
        <v>85484.517439999996</v>
      </c>
      <c r="K255" s="479">
        <v>0.12931856999999999</v>
      </c>
      <c r="L255" s="479">
        <v>0.13605029507540511</v>
      </c>
      <c r="M255" s="697">
        <v>1.9399246400000001</v>
      </c>
    </row>
    <row r="256" spans="2:13" hidden="1">
      <c r="B256" s="708" t="s">
        <v>802</v>
      </c>
      <c r="C256" s="457">
        <v>229461</v>
      </c>
      <c r="D256" s="457">
        <v>0</v>
      </c>
      <c r="E256" s="457">
        <v>0</v>
      </c>
      <c r="F256" s="457">
        <v>0</v>
      </c>
      <c r="G256" s="457">
        <v>0</v>
      </c>
      <c r="H256" s="457">
        <v>229461</v>
      </c>
      <c r="I256" s="457">
        <v>21056.386760000001</v>
      </c>
      <c r="J256" s="457">
        <v>149149.65</v>
      </c>
      <c r="K256" s="479">
        <v>0.22562939000000001</v>
      </c>
      <c r="L256" s="479">
        <v>0.23737460888325038</v>
      </c>
      <c r="M256" s="697">
        <v>2.3791162099999998</v>
      </c>
    </row>
    <row r="257" spans="2:13" hidden="1">
      <c r="B257" s="708" t="s">
        <v>803</v>
      </c>
      <c r="C257" s="457">
        <v>1811506</v>
      </c>
      <c r="D257" s="457">
        <v>0</v>
      </c>
      <c r="E257" s="457">
        <v>724602</v>
      </c>
      <c r="F257" s="457">
        <v>0</v>
      </c>
      <c r="G257" s="457">
        <v>5000</v>
      </c>
      <c r="H257" s="457">
        <v>2531108</v>
      </c>
      <c r="I257" s="457">
        <v>28017.949359999999</v>
      </c>
      <c r="J257" s="457">
        <v>533911.92151999997</v>
      </c>
      <c r="K257" s="479">
        <v>0.80768693999999996</v>
      </c>
      <c r="L257" s="479">
        <v>0.84973135068647276</v>
      </c>
      <c r="M257" s="697">
        <v>2.9486106200000002</v>
      </c>
    </row>
    <row r="258" spans="2:13" hidden="1">
      <c r="B258" s="708" t="s">
        <v>1339</v>
      </c>
      <c r="C258" s="457">
        <v>111574</v>
      </c>
      <c r="D258" s="457">
        <v>0</v>
      </c>
      <c r="E258" s="457">
        <v>0</v>
      </c>
      <c r="F258" s="457">
        <v>0</v>
      </c>
      <c r="G258" s="457">
        <v>0</v>
      </c>
      <c r="H258" s="457">
        <v>111574</v>
      </c>
      <c r="I258" s="457">
        <v>43913.235289999997</v>
      </c>
      <c r="J258" s="457">
        <v>269370.87672</v>
      </c>
      <c r="K258" s="479">
        <v>0.40749668</v>
      </c>
      <c r="L258" s="479">
        <v>0.42870906171049183</v>
      </c>
      <c r="M258" s="697">
        <v>7.8484253800000001</v>
      </c>
    </row>
    <row r="259" spans="2:13" hidden="1">
      <c r="B259" s="709"/>
      <c r="C259" s="492">
        <v>16514878</v>
      </c>
      <c r="D259" s="492">
        <v>0</v>
      </c>
      <c r="E259" s="492">
        <v>724602</v>
      </c>
      <c r="F259" s="492">
        <v>0</v>
      </c>
      <c r="G259" s="492">
        <v>5000</v>
      </c>
      <c r="H259" s="492">
        <v>17234480</v>
      </c>
      <c r="I259" s="492">
        <v>787599.73755999992</v>
      </c>
      <c r="J259" s="492">
        <v>4876462.8856899999</v>
      </c>
      <c r="K259" s="493">
        <v>7.3769758599999999</v>
      </c>
      <c r="L259" s="493">
        <v>7.7609868358682057</v>
      </c>
      <c r="M259" s="626"/>
    </row>
    <row r="260" spans="2:13" hidden="1">
      <c r="B260" s="710" t="s">
        <v>804</v>
      </c>
      <c r="C260" s="494"/>
      <c r="D260" s="494"/>
      <c r="E260" s="494"/>
      <c r="F260" s="494"/>
      <c r="G260" s="494"/>
      <c r="H260" s="494"/>
      <c r="I260" s="494"/>
      <c r="J260" s="494"/>
      <c r="K260" s="495"/>
      <c r="L260" s="495"/>
      <c r="M260" s="626"/>
    </row>
    <row r="261" spans="2:13" hidden="1">
      <c r="B261" s="708" t="s">
        <v>805</v>
      </c>
      <c r="C261" s="457">
        <v>893795</v>
      </c>
      <c r="D261" s="457">
        <v>0</v>
      </c>
      <c r="E261" s="457">
        <v>0</v>
      </c>
      <c r="F261" s="457">
        <v>0</v>
      </c>
      <c r="G261" s="457">
        <v>0</v>
      </c>
      <c r="H261" s="457">
        <v>893795</v>
      </c>
      <c r="I261" s="457">
        <v>101043.52499999999</v>
      </c>
      <c r="J261" s="457">
        <v>401734.03865</v>
      </c>
      <c r="K261" s="479">
        <v>0.60773195000000002</v>
      </c>
      <c r="L261" s="479">
        <v>0.6393676438371283</v>
      </c>
      <c r="M261" s="697">
        <v>2.7480879699999998</v>
      </c>
    </row>
    <row r="262" spans="2:13" hidden="1">
      <c r="B262" s="709"/>
      <c r="C262" s="492">
        <v>893795</v>
      </c>
      <c r="D262" s="492">
        <v>0</v>
      </c>
      <c r="E262" s="492">
        <v>0</v>
      </c>
      <c r="F262" s="492">
        <v>0</v>
      </c>
      <c r="G262" s="492">
        <v>0</v>
      </c>
      <c r="H262" s="492">
        <v>893795</v>
      </c>
      <c r="I262" s="492">
        <v>101043.52499999999</v>
      </c>
      <c r="J262" s="492">
        <v>401734.03865</v>
      </c>
      <c r="K262" s="493">
        <v>0.60773195000000002</v>
      </c>
      <c r="L262" s="493">
        <v>0.6393676438371283</v>
      </c>
      <c r="M262" s="626"/>
    </row>
    <row r="263" spans="2:13" hidden="1">
      <c r="B263" s="715" t="s">
        <v>806</v>
      </c>
      <c r="C263" s="494"/>
      <c r="D263" s="494"/>
      <c r="E263" s="494"/>
      <c r="F263" s="494"/>
      <c r="G263" s="494"/>
      <c r="H263" s="494"/>
      <c r="I263" s="494"/>
      <c r="J263" s="494"/>
      <c r="K263" s="495"/>
      <c r="L263" s="495"/>
      <c r="M263" s="626"/>
    </row>
    <row r="264" spans="2:13" hidden="1">
      <c r="B264" s="708" t="s">
        <v>807</v>
      </c>
      <c r="C264" s="457">
        <v>178898</v>
      </c>
      <c r="D264" s="457">
        <v>0</v>
      </c>
      <c r="E264" s="457">
        <v>0</v>
      </c>
      <c r="F264" s="457">
        <v>0</v>
      </c>
      <c r="G264" s="457">
        <v>0</v>
      </c>
      <c r="H264" s="457">
        <v>178898</v>
      </c>
      <c r="I264" s="457">
        <v>2537.5987999999998</v>
      </c>
      <c r="J264" s="457">
        <v>13023.7744</v>
      </c>
      <c r="K264" s="479">
        <v>1.9702000000000001E-2</v>
      </c>
      <c r="L264" s="479">
        <v>2.0727593758240057E-2</v>
      </c>
      <c r="M264" s="697">
        <v>1.8253035399999999</v>
      </c>
    </row>
    <row r="265" spans="2:13" ht="30" hidden="1">
      <c r="B265" s="708" t="s">
        <v>808</v>
      </c>
      <c r="C265" s="457">
        <v>4277884</v>
      </c>
      <c r="D265" s="457">
        <v>0</v>
      </c>
      <c r="E265" s="457">
        <v>0</v>
      </c>
      <c r="F265" s="457">
        <v>0</v>
      </c>
      <c r="G265" s="457">
        <v>869000</v>
      </c>
      <c r="H265" s="457">
        <v>3408884</v>
      </c>
      <c r="I265" s="457">
        <v>35418.304630699997</v>
      </c>
      <c r="J265" s="457">
        <v>71791.097040000008</v>
      </c>
      <c r="K265" s="479">
        <v>0.10860354999999999</v>
      </c>
      <c r="L265" s="479">
        <v>0.11425694650419546</v>
      </c>
      <c r="M265" s="697">
        <v>9.0325489999999994E-2</v>
      </c>
    </row>
    <row r="266" spans="2:13" hidden="1">
      <c r="B266" s="709"/>
      <c r="C266" s="492">
        <v>4456782</v>
      </c>
      <c r="D266" s="492">
        <v>0</v>
      </c>
      <c r="E266" s="492">
        <v>0</v>
      </c>
      <c r="F266" s="492">
        <v>0</v>
      </c>
      <c r="G266" s="492">
        <v>869000</v>
      </c>
      <c r="H266" s="492">
        <v>3587782</v>
      </c>
      <c r="I266" s="492">
        <v>37955.903430699997</v>
      </c>
      <c r="J266" s="492">
        <v>84814.871440000003</v>
      </c>
      <c r="K266" s="493">
        <v>0.12830554999999999</v>
      </c>
      <c r="L266" s="493">
        <v>0.1349845402624355</v>
      </c>
      <c r="M266" s="626"/>
    </row>
    <row r="267" spans="2:13" hidden="1">
      <c r="B267" s="710" t="s">
        <v>809</v>
      </c>
      <c r="C267" s="494"/>
      <c r="D267" s="494"/>
      <c r="E267" s="494"/>
      <c r="F267" s="494"/>
      <c r="G267" s="494"/>
      <c r="H267" s="494"/>
      <c r="I267" s="494"/>
      <c r="J267" s="494"/>
      <c r="K267" s="495"/>
      <c r="L267" s="495"/>
      <c r="M267" s="626"/>
    </row>
    <row r="268" spans="2:13" hidden="1">
      <c r="B268" s="708" t="s">
        <v>810</v>
      </c>
      <c r="C268" s="457">
        <v>6814797</v>
      </c>
      <c r="D268" s="457">
        <v>0</v>
      </c>
      <c r="E268" s="457">
        <v>0</v>
      </c>
      <c r="F268" s="457">
        <v>0</v>
      </c>
      <c r="G268" s="457">
        <v>525000</v>
      </c>
      <c r="H268" s="457">
        <v>6289797</v>
      </c>
      <c r="I268" s="457">
        <v>94063.465786300003</v>
      </c>
      <c r="J268" s="457">
        <v>537022.86786</v>
      </c>
      <c r="K268" s="479">
        <v>0.81239309000000004</v>
      </c>
      <c r="L268" s="479">
        <v>0.85468248312771067</v>
      </c>
      <c r="M268" s="697">
        <v>0.54355728000000003</v>
      </c>
    </row>
    <row r="269" spans="2:13" hidden="1">
      <c r="B269" s="708" t="s">
        <v>976</v>
      </c>
      <c r="C269" s="457">
        <v>5423775</v>
      </c>
      <c r="D269" s="457">
        <v>0</v>
      </c>
      <c r="E269" s="457">
        <v>0</v>
      </c>
      <c r="F269" s="457">
        <v>0</v>
      </c>
      <c r="G269" s="457">
        <v>350000</v>
      </c>
      <c r="H269" s="457">
        <v>5073775</v>
      </c>
      <c r="I269" s="457">
        <v>8118.039624</v>
      </c>
      <c r="J269" s="457">
        <v>36074.540249999998</v>
      </c>
      <c r="K269" s="479">
        <v>5.4572549999999997E-2</v>
      </c>
      <c r="L269" s="479">
        <v>5.7413342119722197E-2</v>
      </c>
      <c r="M269" s="697">
        <v>1.8373130000000001E-2</v>
      </c>
    </row>
    <row r="270" spans="2:13" hidden="1">
      <c r="B270" s="708" t="s">
        <v>811</v>
      </c>
      <c r="C270" s="457">
        <v>410390</v>
      </c>
      <c r="D270" s="457">
        <v>0</v>
      </c>
      <c r="E270" s="457">
        <v>0</v>
      </c>
      <c r="F270" s="457">
        <v>0</v>
      </c>
      <c r="G270" s="457">
        <v>0</v>
      </c>
      <c r="H270" s="457">
        <v>410390</v>
      </c>
      <c r="I270" s="457">
        <v>6471.85</v>
      </c>
      <c r="J270" s="457">
        <v>18385.472000000002</v>
      </c>
      <c r="K270" s="479">
        <v>2.7813020000000001E-2</v>
      </c>
      <c r="L270" s="479">
        <v>2.9260841209710862E-2</v>
      </c>
      <c r="M270" s="697">
        <v>0.24217715000000001</v>
      </c>
    </row>
    <row r="271" spans="2:13" hidden="1">
      <c r="B271" s="708" t="s">
        <v>979</v>
      </c>
      <c r="C271" s="457">
        <v>1015332</v>
      </c>
      <c r="D271" s="457">
        <v>0</v>
      </c>
      <c r="E271" s="457">
        <v>0</v>
      </c>
      <c r="F271" s="457">
        <v>0</v>
      </c>
      <c r="G271" s="457">
        <v>87500</v>
      </c>
      <c r="H271" s="457">
        <v>927832</v>
      </c>
      <c r="I271" s="457">
        <v>29282.377921300002</v>
      </c>
      <c r="J271" s="457">
        <v>72166.772959999988</v>
      </c>
      <c r="K271" s="479">
        <v>0.10917186</v>
      </c>
      <c r="L271" s="479">
        <v>0.11485484213839138</v>
      </c>
      <c r="M271" s="697">
        <v>0.10540512</v>
      </c>
    </row>
    <row r="272" spans="2:13" hidden="1">
      <c r="B272" s="708" t="s">
        <v>1823</v>
      </c>
      <c r="C272" s="457">
        <v>1325555</v>
      </c>
      <c r="D272" s="457">
        <v>0</v>
      </c>
      <c r="E272" s="457">
        <v>0</v>
      </c>
      <c r="F272" s="457">
        <v>0</v>
      </c>
      <c r="G272" s="457">
        <v>301500</v>
      </c>
      <c r="H272" s="457">
        <v>1024055</v>
      </c>
      <c r="I272" s="457">
        <v>17562.543581000002</v>
      </c>
      <c r="J272" s="457">
        <v>30588.522850000001</v>
      </c>
      <c r="K272" s="479">
        <v>4.6273460000000002E-2</v>
      </c>
      <c r="L272" s="479">
        <v>4.8682237255234038E-2</v>
      </c>
      <c r="M272" s="697">
        <v>0.26960260000000003</v>
      </c>
    </row>
    <row r="273" spans="2:13" hidden="1">
      <c r="B273" s="708" t="s">
        <v>812</v>
      </c>
      <c r="C273" s="457">
        <v>866000</v>
      </c>
      <c r="D273" s="457">
        <v>0</v>
      </c>
      <c r="E273" s="457">
        <v>0</v>
      </c>
      <c r="F273" s="457">
        <v>0</v>
      </c>
      <c r="G273" s="457">
        <v>0</v>
      </c>
      <c r="H273" s="457">
        <v>866000</v>
      </c>
      <c r="I273" s="457">
        <v>8660</v>
      </c>
      <c r="J273" s="457">
        <v>44590.34</v>
      </c>
      <c r="K273" s="479">
        <v>6.7455009999999996E-2</v>
      </c>
      <c r="L273" s="479">
        <v>7.0966405334985064E-2</v>
      </c>
      <c r="M273" s="697">
        <v>0.23574447000000001</v>
      </c>
    </row>
    <row r="274" spans="2:13" hidden="1">
      <c r="B274" s="708" t="s">
        <v>813</v>
      </c>
      <c r="C274" s="457">
        <v>256117</v>
      </c>
      <c r="D274" s="457">
        <v>0</v>
      </c>
      <c r="E274" s="457">
        <v>0</v>
      </c>
      <c r="F274" s="457">
        <v>0</v>
      </c>
      <c r="G274" s="457">
        <v>0</v>
      </c>
      <c r="H274" s="457">
        <v>256117</v>
      </c>
      <c r="I274" s="457">
        <v>4225.9305000000004</v>
      </c>
      <c r="J274" s="457">
        <v>9786.2305699999997</v>
      </c>
      <c r="K274" s="479">
        <v>1.4804329999999999E-2</v>
      </c>
      <c r="L274" s="479">
        <v>1.5574978915438678E-2</v>
      </c>
      <c r="M274" s="697">
        <v>1.34148858</v>
      </c>
    </row>
    <row r="275" spans="2:13" hidden="1">
      <c r="B275" s="709"/>
      <c r="C275" s="492">
        <v>16111966</v>
      </c>
      <c r="D275" s="492">
        <v>0</v>
      </c>
      <c r="E275" s="492">
        <v>0</v>
      </c>
      <c r="F275" s="492">
        <v>0</v>
      </c>
      <c r="G275" s="492">
        <v>1264000</v>
      </c>
      <c r="H275" s="492">
        <v>14847966</v>
      </c>
      <c r="I275" s="492">
        <v>168384.20741259999</v>
      </c>
      <c r="J275" s="492">
        <v>748614.74648999982</v>
      </c>
      <c r="K275" s="493">
        <v>1.1324833200000002</v>
      </c>
      <c r="L275" s="493">
        <v>1.1914351301011927</v>
      </c>
      <c r="M275" s="626"/>
    </row>
    <row r="276" spans="2:13" hidden="1">
      <c r="B276" s="710" t="s">
        <v>981</v>
      </c>
      <c r="C276" s="494"/>
      <c r="D276" s="494"/>
      <c r="E276" s="494"/>
      <c r="F276" s="494"/>
      <c r="G276" s="494"/>
      <c r="H276" s="494"/>
      <c r="I276" s="494"/>
      <c r="J276" s="494"/>
      <c r="K276" s="495"/>
      <c r="L276" s="495"/>
      <c r="M276" s="626"/>
    </row>
    <row r="277" spans="2:13" hidden="1">
      <c r="B277" s="708" t="s">
        <v>814</v>
      </c>
      <c r="C277" s="457">
        <v>19513012</v>
      </c>
      <c r="D277" s="457">
        <v>0</v>
      </c>
      <c r="E277" s="457">
        <v>0</v>
      </c>
      <c r="F277" s="457">
        <v>0</v>
      </c>
      <c r="G277" s="457">
        <v>0</v>
      </c>
      <c r="H277" s="457">
        <v>19513012</v>
      </c>
      <c r="I277" s="457">
        <v>109282.04531839999</v>
      </c>
      <c r="J277" s="457">
        <v>450945.70731999999</v>
      </c>
      <c r="K277" s="479">
        <v>0.68217797999999996</v>
      </c>
      <c r="L277" s="479">
        <v>0.71768898487301647</v>
      </c>
      <c r="M277" s="697">
        <v>3.0767110199999999</v>
      </c>
    </row>
    <row r="278" spans="2:13" hidden="1">
      <c r="B278" s="708" t="s">
        <v>815</v>
      </c>
      <c r="C278" s="457">
        <v>13218323</v>
      </c>
      <c r="D278" s="457">
        <v>0</v>
      </c>
      <c r="E278" s="457">
        <v>0</v>
      </c>
      <c r="F278" s="457">
        <v>0</v>
      </c>
      <c r="G278" s="457">
        <v>2488000</v>
      </c>
      <c r="H278" s="457">
        <v>10730323</v>
      </c>
      <c r="I278" s="457">
        <v>85913.407613100004</v>
      </c>
      <c r="J278" s="457">
        <v>397880.37683999998</v>
      </c>
      <c r="K278" s="479">
        <v>0.60190224000000003</v>
      </c>
      <c r="L278" s="479">
        <v>0.63323446508064396</v>
      </c>
      <c r="M278" s="697">
        <v>1.2180864199999999</v>
      </c>
    </row>
    <row r="279" spans="2:13" hidden="1">
      <c r="B279" s="709"/>
      <c r="C279" s="492">
        <v>32731335</v>
      </c>
      <c r="D279" s="492">
        <v>0</v>
      </c>
      <c r="E279" s="492">
        <v>0</v>
      </c>
      <c r="F279" s="492">
        <v>0</v>
      </c>
      <c r="G279" s="492">
        <v>2488000</v>
      </c>
      <c r="H279" s="492">
        <v>30243335</v>
      </c>
      <c r="I279" s="492">
        <v>195195.45293149998</v>
      </c>
      <c r="J279" s="492">
        <v>848826.08415999997</v>
      </c>
      <c r="K279" s="493">
        <v>1.2840802199999999</v>
      </c>
      <c r="L279" s="493">
        <v>1.3509234499536604</v>
      </c>
      <c r="M279" s="626"/>
    </row>
    <row r="280" spans="2:13" hidden="1">
      <c r="B280" s="710" t="s">
        <v>816</v>
      </c>
      <c r="C280" s="494"/>
      <c r="D280" s="494"/>
      <c r="E280" s="494"/>
      <c r="F280" s="494"/>
      <c r="G280" s="494"/>
      <c r="H280" s="494"/>
      <c r="I280" s="494"/>
      <c r="J280" s="494"/>
      <c r="K280" s="495"/>
      <c r="L280" s="495"/>
      <c r="M280" s="626"/>
    </row>
    <row r="281" spans="2:13" hidden="1">
      <c r="B281" s="708" t="s">
        <v>817</v>
      </c>
      <c r="C281" s="457">
        <v>1257314</v>
      </c>
      <c r="D281" s="457">
        <v>1156190</v>
      </c>
      <c r="E281" s="457">
        <v>0</v>
      </c>
      <c r="F281" s="457">
        <v>0</v>
      </c>
      <c r="G281" s="457">
        <v>549400</v>
      </c>
      <c r="H281" s="457">
        <v>1864104</v>
      </c>
      <c r="I281" s="457">
        <v>118189.47805580001</v>
      </c>
      <c r="J281" s="457">
        <v>176362.87943999999</v>
      </c>
      <c r="K281" s="479">
        <v>0.2667968</v>
      </c>
      <c r="L281" s="479">
        <v>0.28068500012298947</v>
      </c>
      <c r="M281" s="697">
        <v>0.16279335</v>
      </c>
    </row>
    <row r="282" spans="2:13" hidden="1">
      <c r="B282" s="708" t="s">
        <v>818</v>
      </c>
      <c r="C282" s="457">
        <v>44299356</v>
      </c>
      <c r="D282" s="457">
        <v>0</v>
      </c>
      <c r="E282" s="457">
        <v>0</v>
      </c>
      <c r="F282" s="457">
        <v>0</v>
      </c>
      <c r="G282" s="457">
        <v>14702500</v>
      </c>
      <c r="H282" s="457">
        <v>29596856</v>
      </c>
      <c r="I282" s="457">
        <v>265325.39783889998</v>
      </c>
      <c r="J282" s="457">
        <v>514689.32583999995</v>
      </c>
      <c r="K282" s="479">
        <v>0.77860753000000005</v>
      </c>
      <c r="L282" s="479">
        <v>0.8191382106337749</v>
      </c>
      <c r="M282" s="697">
        <v>2.3484720299999999</v>
      </c>
    </row>
    <row r="283" spans="2:13" hidden="1">
      <c r="B283" s="708" t="s">
        <v>990</v>
      </c>
      <c r="C283" s="457">
        <v>87810329</v>
      </c>
      <c r="D283" s="457">
        <v>0</v>
      </c>
      <c r="E283" s="457">
        <v>0</v>
      </c>
      <c r="F283" s="457">
        <v>0</v>
      </c>
      <c r="G283" s="457">
        <v>3731500</v>
      </c>
      <c r="H283" s="457">
        <v>84078829</v>
      </c>
      <c r="I283" s="457">
        <v>900311.48014510004</v>
      </c>
      <c r="J283" s="457">
        <v>3622115.9533200003</v>
      </c>
      <c r="K283" s="479">
        <v>5.4794351199999998</v>
      </c>
      <c r="L283" s="479">
        <v>5.7646689599949896</v>
      </c>
      <c r="M283" s="697">
        <v>7.5649547899999998</v>
      </c>
    </row>
    <row r="284" spans="2:13" hidden="1">
      <c r="B284" s="708" t="s">
        <v>989</v>
      </c>
      <c r="C284" s="457">
        <v>2202409</v>
      </c>
      <c r="D284" s="457">
        <v>0</v>
      </c>
      <c r="E284" s="457">
        <v>0</v>
      </c>
      <c r="F284" s="457">
        <v>0</v>
      </c>
      <c r="G284" s="457">
        <v>764000</v>
      </c>
      <c r="H284" s="457">
        <v>1438409</v>
      </c>
      <c r="I284" s="457">
        <v>16356.9113554</v>
      </c>
      <c r="J284" s="457">
        <v>36866.42267</v>
      </c>
      <c r="K284" s="479">
        <v>5.5770489999999999E-2</v>
      </c>
      <c r="L284" s="479">
        <v>5.8673638605359422E-2</v>
      </c>
      <c r="M284" s="697">
        <v>0.10661545</v>
      </c>
    </row>
    <row r="285" spans="2:13" hidden="1">
      <c r="B285" s="708" t="s">
        <v>1344</v>
      </c>
      <c r="C285" s="457">
        <v>972689</v>
      </c>
      <c r="D285" s="457">
        <v>0</v>
      </c>
      <c r="E285" s="457">
        <v>0</v>
      </c>
      <c r="F285" s="457">
        <v>40127</v>
      </c>
      <c r="G285" s="457">
        <v>550000</v>
      </c>
      <c r="H285" s="457">
        <v>462816</v>
      </c>
      <c r="I285" s="457">
        <v>2861.5091364999998</v>
      </c>
      <c r="J285" s="457">
        <v>4174.6003199999996</v>
      </c>
      <c r="K285" s="479">
        <v>6.3152199999999999E-3</v>
      </c>
      <c r="L285" s="479">
        <v>6.643958723362018E-3</v>
      </c>
      <c r="M285" s="697">
        <v>8.7659860000000006E-2</v>
      </c>
    </row>
    <row r="286" spans="2:13" hidden="1">
      <c r="B286" s="708" t="s">
        <v>2056</v>
      </c>
      <c r="C286" s="457">
        <v>0</v>
      </c>
      <c r="D286" s="457">
        <v>0</v>
      </c>
      <c r="E286" s="457">
        <v>0</v>
      </c>
      <c r="F286" s="457">
        <v>367221</v>
      </c>
      <c r="G286" s="457">
        <v>367221</v>
      </c>
      <c r="H286" s="457">
        <v>0</v>
      </c>
      <c r="I286" s="457">
        <v>0</v>
      </c>
      <c r="J286" s="457">
        <v>0</v>
      </c>
      <c r="K286" s="479">
        <v>0</v>
      </c>
      <c r="L286" s="479">
        <v>0</v>
      </c>
      <c r="M286" s="697">
        <v>0</v>
      </c>
    </row>
    <row r="287" spans="2:13" hidden="1">
      <c r="B287" s="708" t="s">
        <v>819</v>
      </c>
      <c r="C287" s="457">
        <v>11431829</v>
      </c>
      <c r="D287" s="457">
        <v>0</v>
      </c>
      <c r="E287" s="457">
        <v>823024</v>
      </c>
      <c r="F287" s="457">
        <v>0</v>
      </c>
      <c r="G287" s="457">
        <v>5945000</v>
      </c>
      <c r="H287" s="457">
        <v>6309853</v>
      </c>
      <c r="I287" s="457">
        <v>32349.856838</v>
      </c>
      <c r="J287" s="457">
        <v>90735.686140000005</v>
      </c>
      <c r="K287" s="479">
        <v>0.13726239000000001</v>
      </c>
      <c r="L287" s="479">
        <v>0.14440763360313527</v>
      </c>
      <c r="M287" s="697">
        <v>0.60481518999999995</v>
      </c>
    </row>
    <row r="288" spans="2:13" hidden="1">
      <c r="B288" s="708" t="s">
        <v>820</v>
      </c>
      <c r="C288" s="457">
        <v>576847</v>
      </c>
      <c r="D288" s="457">
        <v>0</v>
      </c>
      <c r="E288" s="457">
        <v>0</v>
      </c>
      <c r="F288" s="457">
        <v>0</v>
      </c>
      <c r="G288" s="457">
        <v>25000</v>
      </c>
      <c r="H288" s="457">
        <v>551847</v>
      </c>
      <c r="I288" s="457">
        <v>34609.249032700005</v>
      </c>
      <c r="J288" s="457">
        <v>98157.025890000004</v>
      </c>
      <c r="K288" s="479">
        <v>0.14848918999999999</v>
      </c>
      <c r="L288" s="479">
        <v>0.15621884214801599</v>
      </c>
      <c r="M288" s="697">
        <v>3.7621170000000002E-2</v>
      </c>
    </row>
    <row r="289" spans="2:13" hidden="1">
      <c r="B289" s="708" t="s">
        <v>821</v>
      </c>
      <c r="C289" s="457">
        <v>61304107</v>
      </c>
      <c r="D289" s="457">
        <v>0</v>
      </c>
      <c r="E289" s="457">
        <v>0</v>
      </c>
      <c r="F289" s="457">
        <v>0</v>
      </c>
      <c r="G289" s="457">
        <v>3545500</v>
      </c>
      <c r="H289" s="457">
        <v>57758607</v>
      </c>
      <c r="I289" s="457">
        <v>873966.04139659996</v>
      </c>
      <c r="J289" s="457">
        <v>1677309.94728</v>
      </c>
      <c r="K289" s="479">
        <v>2.5373872999999998</v>
      </c>
      <c r="L289" s="479">
        <v>2.6694718540175946</v>
      </c>
      <c r="M289" s="697">
        <v>5.5122042499999999</v>
      </c>
    </row>
    <row r="290" spans="2:13" hidden="1">
      <c r="B290" s="708" t="s">
        <v>823</v>
      </c>
      <c r="C290" s="457">
        <v>27423161</v>
      </c>
      <c r="D290" s="457">
        <v>0</v>
      </c>
      <c r="E290" s="457">
        <v>0</v>
      </c>
      <c r="F290" s="457">
        <v>0</v>
      </c>
      <c r="G290" s="457">
        <v>13058500</v>
      </c>
      <c r="H290" s="457">
        <v>14364661</v>
      </c>
      <c r="I290" s="457">
        <v>27640.582684500001</v>
      </c>
      <c r="J290" s="457">
        <v>92221.123619999998</v>
      </c>
      <c r="K290" s="479">
        <v>0.13950952</v>
      </c>
      <c r="L290" s="479">
        <v>0.146771736642167</v>
      </c>
      <c r="M290" s="697">
        <v>1.3394069200000001</v>
      </c>
    </row>
    <row r="291" spans="2:13" hidden="1">
      <c r="B291" s="708" t="s">
        <v>824</v>
      </c>
      <c r="C291" s="457">
        <v>113842</v>
      </c>
      <c r="D291" s="457">
        <v>0</v>
      </c>
      <c r="E291" s="457">
        <v>0</v>
      </c>
      <c r="F291" s="457">
        <v>0</v>
      </c>
      <c r="G291" s="457">
        <v>0</v>
      </c>
      <c r="H291" s="457">
        <v>113842</v>
      </c>
      <c r="I291" s="457">
        <v>13407.560420199999</v>
      </c>
      <c r="J291" s="457">
        <v>28065.468260000001</v>
      </c>
      <c r="K291" s="479">
        <v>4.2456649999999999E-2</v>
      </c>
      <c r="L291" s="479">
        <v>4.4666746126073902E-2</v>
      </c>
      <c r="M291" s="697">
        <v>1.022811E-2</v>
      </c>
    </row>
    <row r="292" spans="2:13" hidden="1">
      <c r="B292" s="708" t="s">
        <v>826</v>
      </c>
      <c r="C292" s="457">
        <v>3015078</v>
      </c>
      <c r="D292" s="457">
        <v>200000</v>
      </c>
      <c r="E292" s="457">
        <v>0</v>
      </c>
      <c r="F292" s="457">
        <v>0</v>
      </c>
      <c r="G292" s="457">
        <v>1553000</v>
      </c>
      <c r="H292" s="457">
        <v>1662078</v>
      </c>
      <c r="I292" s="457">
        <v>49415.811956400001</v>
      </c>
      <c r="J292" s="457">
        <v>84067.905239999993</v>
      </c>
      <c r="K292" s="479">
        <v>0.12717555999999999</v>
      </c>
      <c r="L292" s="479">
        <v>0.13379572882657889</v>
      </c>
      <c r="M292" s="697">
        <v>7.8123059999999994E-2</v>
      </c>
    </row>
    <row r="293" spans="2:13" hidden="1">
      <c r="B293" s="708" t="s">
        <v>827</v>
      </c>
      <c r="C293" s="457">
        <v>8891532</v>
      </c>
      <c r="D293" s="457">
        <v>0</v>
      </c>
      <c r="E293" s="457">
        <v>0</v>
      </c>
      <c r="F293" s="457">
        <v>0</v>
      </c>
      <c r="G293" s="457">
        <v>4740000</v>
      </c>
      <c r="H293" s="457">
        <v>4151532</v>
      </c>
      <c r="I293" s="457">
        <v>6272.2246114</v>
      </c>
      <c r="J293" s="457">
        <v>8178.5180399999999</v>
      </c>
      <c r="K293" s="479">
        <v>1.237223E-2</v>
      </c>
      <c r="L293" s="479">
        <v>1.3016272723332624E-2</v>
      </c>
      <c r="M293" s="697">
        <v>4.0294980000000001E-2</v>
      </c>
    </row>
    <row r="294" spans="2:13" hidden="1">
      <c r="B294" s="708" t="s">
        <v>828</v>
      </c>
      <c r="C294" s="457">
        <v>4165804</v>
      </c>
      <c r="D294" s="457">
        <v>0</v>
      </c>
      <c r="E294" s="457">
        <v>0</v>
      </c>
      <c r="F294" s="457">
        <v>0</v>
      </c>
      <c r="G294" s="457">
        <v>342000</v>
      </c>
      <c r="H294" s="457">
        <v>3823804</v>
      </c>
      <c r="I294" s="457">
        <v>9833.6258987000001</v>
      </c>
      <c r="J294" s="457">
        <v>22369.253399999998</v>
      </c>
      <c r="K294" s="479">
        <v>3.3839580000000001E-2</v>
      </c>
      <c r="L294" s="479">
        <v>3.5601107859356815E-2</v>
      </c>
      <c r="M294" s="697">
        <v>0.37925586</v>
      </c>
    </row>
    <row r="295" spans="2:13" hidden="1">
      <c r="B295" s="708" t="s">
        <v>2057</v>
      </c>
      <c r="C295" s="457">
        <v>16817699</v>
      </c>
      <c r="D295" s="457">
        <v>0</v>
      </c>
      <c r="E295" s="457">
        <v>0</v>
      </c>
      <c r="F295" s="457">
        <v>0</v>
      </c>
      <c r="G295" s="457">
        <v>4124695</v>
      </c>
      <c r="H295" s="457">
        <v>12693004</v>
      </c>
      <c r="I295" s="457">
        <v>21958.896781700001</v>
      </c>
      <c r="J295" s="457">
        <v>21958.896920000003</v>
      </c>
      <c r="K295" s="479">
        <v>3.32188E-2</v>
      </c>
      <c r="L295" s="479">
        <v>3.4948017430095291E-2</v>
      </c>
      <c r="M295" s="697">
        <v>0.47510785</v>
      </c>
    </row>
    <row r="296" spans="2:13" hidden="1">
      <c r="B296" s="708" t="s">
        <v>829</v>
      </c>
      <c r="C296" s="457">
        <v>120343049</v>
      </c>
      <c r="D296" s="457">
        <v>0</v>
      </c>
      <c r="E296" s="457">
        <v>0</v>
      </c>
      <c r="F296" s="457">
        <v>0</v>
      </c>
      <c r="G296" s="457">
        <v>3070000</v>
      </c>
      <c r="H296" s="457">
        <v>117273049</v>
      </c>
      <c r="I296" s="457">
        <v>374590.72203920002</v>
      </c>
      <c r="J296" s="457">
        <v>1319321.80125</v>
      </c>
      <c r="K296" s="479">
        <v>1.9958329100000001</v>
      </c>
      <c r="L296" s="479">
        <v>2.0997266608595071</v>
      </c>
      <c r="M296" s="697">
        <v>10.637363410000001</v>
      </c>
    </row>
    <row r="297" spans="2:13" hidden="1">
      <c r="B297" s="708" t="s">
        <v>830</v>
      </c>
      <c r="C297" s="457">
        <v>8227978</v>
      </c>
      <c r="D297" s="457">
        <v>0</v>
      </c>
      <c r="E297" s="457">
        <v>0</v>
      </c>
      <c r="F297" s="457">
        <v>0</v>
      </c>
      <c r="G297" s="457">
        <v>4837500</v>
      </c>
      <c r="H297" s="457">
        <v>3390478</v>
      </c>
      <c r="I297" s="457">
        <v>7086.0990204</v>
      </c>
      <c r="J297" s="457">
        <v>12612.578160000001</v>
      </c>
      <c r="K297" s="479">
        <v>1.9079949999999998E-2</v>
      </c>
      <c r="L297" s="479">
        <v>2.0073166834380277E-2</v>
      </c>
      <c r="M297" s="697">
        <v>0.31452153999999999</v>
      </c>
    </row>
    <row r="298" spans="2:13" hidden="1">
      <c r="B298" s="708" t="s">
        <v>831</v>
      </c>
      <c r="C298" s="457">
        <v>399199</v>
      </c>
      <c r="D298" s="457">
        <v>340200</v>
      </c>
      <c r="E298" s="457">
        <v>0</v>
      </c>
      <c r="F298" s="457">
        <v>0</v>
      </c>
      <c r="G298" s="457">
        <v>0</v>
      </c>
      <c r="H298" s="457">
        <v>739399</v>
      </c>
      <c r="I298" s="457">
        <v>77665.758246800004</v>
      </c>
      <c r="J298" s="457">
        <v>113815.68806999999</v>
      </c>
      <c r="K298" s="479">
        <v>0.17217716999999999</v>
      </c>
      <c r="L298" s="479">
        <v>0.18113991176240959</v>
      </c>
      <c r="M298" s="697">
        <v>6.0399550000000003E-2</v>
      </c>
    </row>
    <row r="299" spans="2:13" hidden="1">
      <c r="B299" s="709"/>
      <c r="C299" s="492">
        <v>399252222</v>
      </c>
      <c r="D299" s="492">
        <v>1696390</v>
      </c>
      <c r="E299" s="492">
        <v>823024</v>
      </c>
      <c r="F299" s="492">
        <v>407348</v>
      </c>
      <c r="G299" s="492">
        <v>61905816</v>
      </c>
      <c r="H299" s="492">
        <v>340273168</v>
      </c>
      <c r="I299" s="492">
        <v>2831841.2054583007</v>
      </c>
      <c r="J299" s="492">
        <v>7923023.0738600027</v>
      </c>
      <c r="K299" s="493">
        <v>11.985726410000002</v>
      </c>
      <c r="L299" s="493">
        <v>12.609647446913122</v>
      </c>
      <c r="M299" s="626"/>
    </row>
    <row r="300" spans="2:13" hidden="1">
      <c r="B300" s="710"/>
      <c r="C300" s="494"/>
      <c r="D300" s="494"/>
      <c r="E300" s="494"/>
      <c r="F300" s="494"/>
      <c r="G300" s="494"/>
      <c r="H300" s="494"/>
      <c r="I300" s="494"/>
      <c r="J300" s="494"/>
      <c r="K300" s="495"/>
      <c r="L300" s="495"/>
      <c r="M300" s="626"/>
    </row>
    <row r="301" spans="2:13" hidden="1">
      <c r="B301" s="708"/>
      <c r="M301" s="697"/>
    </row>
    <row r="302" spans="2:13" hidden="1">
      <c r="B302" s="709"/>
      <c r="C302" s="492"/>
      <c r="D302" s="492"/>
      <c r="E302" s="492"/>
      <c r="F302" s="492"/>
      <c r="G302" s="492"/>
      <c r="H302" s="492"/>
      <c r="I302" s="492"/>
      <c r="J302" s="492"/>
      <c r="K302" s="493"/>
      <c r="L302" s="493"/>
      <c r="M302" s="626"/>
    </row>
    <row r="303" spans="2:13" hidden="1">
      <c r="B303" s="715" t="s">
        <v>1354</v>
      </c>
      <c r="C303" s="494"/>
      <c r="D303" s="494"/>
      <c r="E303" s="494"/>
      <c r="F303" s="494"/>
      <c r="G303" s="494"/>
      <c r="H303" s="494"/>
      <c r="I303" s="494"/>
      <c r="J303" s="494"/>
      <c r="K303" s="495"/>
      <c r="L303" s="495"/>
      <c r="M303" s="626"/>
    </row>
    <row r="304" spans="2:13" hidden="1">
      <c r="B304" s="708" t="s">
        <v>833</v>
      </c>
      <c r="C304" s="457">
        <v>525716</v>
      </c>
      <c r="D304" s="457">
        <v>0</v>
      </c>
      <c r="E304" s="457">
        <v>0</v>
      </c>
      <c r="F304" s="457">
        <v>0</v>
      </c>
      <c r="G304" s="457">
        <v>0</v>
      </c>
      <c r="H304" s="457">
        <v>525716</v>
      </c>
      <c r="I304" s="457">
        <v>683.43088</v>
      </c>
      <c r="J304" s="457">
        <v>1645.49108</v>
      </c>
      <c r="K304" s="479">
        <v>2.4892500000000001E-3</v>
      </c>
      <c r="L304" s="479">
        <v>2.6188314993422866E-3</v>
      </c>
      <c r="M304" s="697">
        <v>0.18851204999999999</v>
      </c>
    </row>
    <row r="305" spans="2:13" hidden="1">
      <c r="B305" s="709"/>
      <c r="C305" s="492">
        <v>525716</v>
      </c>
      <c r="D305" s="492">
        <v>0</v>
      </c>
      <c r="E305" s="492">
        <v>0</v>
      </c>
      <c r="F305" s="492">
        <v>0</v>
      </c>
      <c r="G305" s="492">
        <v>0</v>
      </c>
      <c r="H305" s="492">
        <v>525716</v>
      </c>
      <c r="I305" s="492">
        <v>683.43088</v>
      </c>
      <c r="J305" s="492">
        <v>1645.49108</v>
      </c>
      <c r="K305" s="493">
        <v>2.4892500000000001E-3</v>
      </c>
      <c r="L305" s="493">
        <v>2.6188314993422866E-3</v>
      </c>
      <c r="M305" s="626"/>
    </row>
    <row r="306" spans="2:13" hidden="1">
      <c r="B306" s="710" t="s">
        <v>834</v>
      </c>
      <c r="C306" s="494"/>
      <c r="D306" s="494"/>
      <c r="E306" s="494"/>
      <c r="F306" s="494"/>
      <c r="G306" s="494"/>
      <c r="H306" s="494"/>
      <c r="I306" s="494"/>
      <c r="J306" s="494"/>
      <c r="K306" s="495"/>
      <c r="L306" s="495"/>
      <c r="M306" s="626"/>
    </row>
    <row r="307" spans="2:13" hidden="1">
      <c r="B307" s="708" t="s">
        <v>836</v>
      </c>
      <c r="C307" s="457">
        <v>98518</v>
      </c>
      <c r="D307" s="457">
        <v>0</v>
      </c>
      <c r="E307" s="457">
        <v>0</v>
      </c>
      <c r="F307" s="457">
        <v>0</v>
      </c>
      <c r="G307" s="457">
        <v>0</v>
      </c>
      <c r="H307" s="457">
        <v>98518</v>
      </c>
      <c r="I307" s="457">
        <v>0</v>
      </c>
      <c r="J307" s="457">
        <v>0</v>
      </c>
      <c r="K307" s="479">
        <v>0</v>
      </c>
      <c r="L307" s="479">
        <v>0</v>
      </c>
      <c r="M307" s="697">
        <v>0.60317266000000003</v>
      </c>
    </row>
    <row r="308" spans="2:13" hidden="1">
      <c r="B308" s="708" t="s">
        <v>1361</v>
      </c>
      <c r="C308" s="457">
        <v>663832</v>
      </c>
      <c r="D308" s="457">
        <v>0</v>
      </c>
      <c r="E308" s="457">
        <v>0</v>
      </c>
      <c r="F308" s="457">
        <v>0</v>
      </c>
      <c r="G308" s="457">
        <v>0</v>
      </c>
      <c r="H308" s="457">
        <v>663832</v>
      </c>
      <c r="I308" s="457">
        <v>431.49108000000001</v>
      </c>
      <c r="J308" s="457">
        <v>1427.2388000000001</v>
      </c>
      <c r="K308" s="479">
        <v>2.1590899999999998E-3</v>
      </c>
      <c r="L308" s="479">
        <v>2.2714786922597516E-3</v>
      </c>
      <c r="M308" s="697">
        <v>4.4332901500000004</v>
      </c>
    </row>
    <row r="309" spans="2:13" hidden="1">
      <c r="B309" s="708" t="s">
        <v>1363</v>
      </c>
      <c r="C309" s="457">
        <v>3988559</v>
      </c>
      <c r="D309" s="457">
        <v>0</v>
      </c>
      <c r="E309" s="457">
        <v>0</v>
      </c>
      <c r="F309" s="457">
        <v>0</v>
      </c>
      <c r="G309" s="457">
        <v>0</v>
      </c>
      <c r="H309" s="457">
        <v>3988559</v>
      </c>
      <c r="I309" s="457">
        <v>7224.9314175000009</v>
      </c>
      <c r="J309" s="457">
        <v>6740.66471</v>
      </c>
      <c r="K309" s="479">
        <v>1.0197090000000001E-2</v>
      </c>
      <c r="L309" s="479">
        <v>1.0727900797282317E-2</v>
      </c>
      <c r="M309" s="697">
        <v>1.25976998</v>
      </c>
    </row>
    <row r="310" spans="2:13" hidden="1">
      <c r="B310" s="708" t="s">
        <v>1364</v>
      </c>
      <c r="C310" s="457">
        <v>2368064</v>
      </c>
      <c r="D310" s="457">
        <v>0</v>
      </c>
      <c r="E310" s="457">
        <v>0</v>
      </c>
      <c r="F310" s="457">
        <v>0</v>
      </c>
      <c r="G310" s="457">
        <v>0</v>
      </c>
      <c r="H310" s="457">
        <v>2368064</v>
      </c>
      <c r="I310" s="457">
        <v>1799.7286219</v>
      </c>
      <c r="J310" s="457">
        <v>2486.4672</v>
      </c>
      <c r="K310" s="479">
        <v>3.7614599999999999E-3</v>
      </c>
      <c r="L310" s="479">
        <v>3.9572615765510058E-3</v>
      </c>
      <c r="M310" s="697">
        <v>3.7798670099999998</v>
      </c>
    </row>
    <row r="311" spans="2:13" hidden="1">
      <c r="B311" s="708" t="s">
        <v>1366</v>
      </c>
      <c r="C311" s="457">
        <v>6533579</v>
      </c>
      <c r="D311" s="457">
        <v>0</v>
      </c>
      <c r="E311" s="457">
        <v>0</v>
      </c>
      <c r="F311" s="457">
        <v>0</v>
      </c>
      <c r="G311" s="457">
        <v>100000</v>
      </c>
      <c r="H311" s="457">
        <v>6433579</v>
      </c>
      <c r="I311" s="457">
        <v>5790.2213095000006</v>
      </c>
      <c r="J311" s="457">
        <v>10229.390609999999</v>
      </c>
      <c r="K311" s="479">
        <v>1.5474730000000001E-2</v>
      </c>
      <c r="L311" s="479">
        <v>1.6280276857255405E-2</v>
      </c>
      <c r="M311" s="697">
        <v>3.0332390999999999</v>
      </c>
    </row>
    <row r="312" spans="2:13" ht="30" hidden="1">
      <c r="B312" s="708" t="s">
        <v>835</v>
      </c>
      <c r="C312" s="457">
        <v>8271554</v>
      </c>
      <c r="D312" s="457">
        <v>0</v>
      </c>
      <c r="E312" s="457">
        <v>0</v>
      </c>
      <c r="F312" s="457">
        <v>0</v>
      </c>
      <c r="G312" s="457">
        <v>0</v>
      </c>
      <c r="H312" s="457">
        <v>8271554</v>
      </c>
      <c r="I312" s="457">
        <v>1654.3112800000001</v>
      </c>
      <c r="J312" s="457">
        <v>11166.597900000001</v>
      </c>
      <c r="K312" s="479">
        <v>1.6892520000000001E-2</v>
      </c>
      <c r="L312" s="479">
        <v>1.7771860738989499E-2</v>
      </c>
      <c r="M312" s="697">
        <v>2.9036557099999998</v>
      </c>
    </row>
    <row r="313" spans="2:13" hidden="1">
      <c r="B313" s="708" t="s">
        <v>1373</v>
      </c>
      <c r="C313" s="457">
        <v>1775606</v>
      </c>
      <c r="D313" s="457">
        <v>0</v>
      </c>
      <c r="E313" s="457">
        <v>0</v>
      </c>
      <c r="F313" s="457">
        <v>0</v>
      </c>
      <c r="G313" s="457">
        <v>0</v>
      </c>
      <c r="H313" s="457">
        <v>1775606</v>
      </c>
      <c r="I313" s="457">
        <v>0</v>
      </c>
      <c r="J313" s="457">
        <v>0</v>
      </c>
      <c r="K313" s="479">
        <v>0</v>
      </c>
      <c r="L313" s="479">
        <v>0</v>
      </c>
      <c r="M313" s="697">
        <v>3.4939118499999999</v>
      </c>
    </row>
    <row r="314" spans="2:13" hidden="1">
      <c r="B314" s="708" t="s">
        <v>1375</v>
      </c>
      <c r="C314" s="457">
        <v>993701</v>
      </c>
      <c r="D314" s="457">
        <v>0</v>
      </c>
      <c r="E314" s="457">
        <v>0</v>
      </c>
      <c r="F314" s="457">
        <v>0</v>
      </c>
      <c r="G314" s="457">
        <v>0</v>
      </c>
      <c r="H314" s="457">
        <v>993701</v>
      </c>
      <c r="I314" s="457">
        <v>4004.6154799999999</v>
      </c>
      <c r="J314" s="457">
        <v>15481.861580000001</v>
      </c>
      <c r="K314" s="479">
        <v>2.342052E-2</v>
      </c>
      <c r="L314" s="479">
        <v>2.4639687973368501E-2</v>
      </c>
      <c r="M314" s="697">
        <v>0.13018736</v>
      </c>
    </row>
    <row r="315" spans="2:13" hidden="1">
      <c r="B315" s="708" t="s">
        <v>1432</v>
      </c>
      <c r="C315" s="457">
        <v>500000</v>
      </c>
      <c r="D315" s="457">
        <v>0</v>
      </c>
      <c r="E315" s="457">
        <v>0</v>
      </c>
      <c r="F315" s="457">
        <v>0</v>
      </c>
      <c r="G315" s="457">
        <v>0</v>
      </c>
      <c r="H315" s="457">
        <v>500000</v>
      </c>
      <c r="I315" s="457">
        <v>1900</v>
      </c>
      <c r="J315" s="457">
        <v>2280</v>
      </c>
      <c r="K315" s="479">
        <v>3.44912E-3</v>
      </c>
      <c r="L315" s="479">
        <v>3.6286649566647385E-3</v>
      </c>
      <c r="M315" s="697">
        <v>2.5</v>
      </c>
    </row>
    <row r="316" spans="2:13" hidden="1">
      <c r="B316" s="708" t="s">
        <v>1377</v>
      </c>
      <c r="C316" s="457">
        <v>1949080</v>
      </c>
      <c r="D316" s="457">
        <v>0</v>
      </c>
      <c r="E316" s="457">
        <v>0</v>
      </c>
      <c r="F316" s="457">
        <v>0</v>
      </c>
      <c r="G316" s="457">
        <v>615500</v>
      </c>
      <c r="H316" s="457">
        <v>1333580</v>
      </c>
      <c r="I316" s="457">
        <v>6974.6234000000004</v>
      </c>
      <c r="J316" s="457">
        <v>79708.0766</v>
      </c>
      <c r="K316" s="479">
        <v>0.12058014</v>
      </c>
      <c r="L316" s="479">
        <v>0.12685697557963538</v>
      </c>
      <c r="M316" s="697">
        <v>1.62526858</v>
      </c>
    </row>
    <row r="317" spans="2:13" hidden="1">
      <c r="B317" s="708" t="s">
        <v>1379</v>
      </c>
      <c r="C317" s="457">
        <v>326292</v>
      </c>
      <c r="D317" s="457">
        <v>0</v>
      </c>
      <c r="E317" s="457">
        <v>0</v>
      </c>
      <c r="F317" s="457">
        <v>0</v>
      </c>
      <c r="G317" s="457">
        <v>0</v>
      </c>
      <c r="H317" s="457">
        <v>326292</v>
      </c>
      <c r="I317" s="457">
        <v>0</v>
      </c>
      <c r="J317" s="457">
        <v>0</v>
      </c>
      <c r="K317" s="479">
        <v>0</v>
      </c>
      <c r="L317" s="479">
        <v>0</v>
      </c>
      <c r="M317" s="697">
        <v>3.2629199999999998</v>
      </c>
    </row>
    <row r="318" spans="2:13" hidden="1">
      <c r="B318" s="708" t="s">
        <v>1010</v>
      </c>
      <c r="C318" s="457">
        <v>826752</v>
      </c>
      <c r="D318" s="457">
        <v>0</v>
      </c>
      <c r="E318" s="457">
        <v>0</v>
      </c>
      <c r="F318" s="457">
        <v>0</v>
      </c>
      <c r="G318" s="457">
        <v>154000</v>
      </c>
      <c r="H318" s="457">
        <v>672752</v>
      </c>
      <c r="I318" s="457">
        <v>322.92088969999998</v>
      </c>
      <c r="J318" s="457">
        <v>941.8528</v>
      </c>
      <c r="K318" s="479">
        <v>1.4248100000000001E-3</v>
      </c>
      <c r="L318" s="479">
        <v>1.4989773024984923E-3</v>
      </c>
      <c r="M318" s="697">
        <v>1.4896912099999999</v>
      </c>
    </row>
    <row r="319" spans="2:13" hidden="1">
      <c r="B319" s="708" t="s">
        <v>1381</v>
      </c>
      <c r="C319" s="457">
        <v>2277698</v>
      </c>
      <c r="D319" s="457">
        <v>0</v>
      </c>
      <c r="E319" s="457">
        <v>0</v>
      </c>
      <c r="F319" s="457">
        <v>0</v>
      </c>
      <c r="G319" s="457">
        <v>15000</v>
      </c>
      <c r="H319" s="457">
        <v>2262698</v>
      </c>
      <c r="I319" s="457">
        <v>2828.3720033</v>
      </c>
      <c r="J319" s="457">
        <v>5543.6100999999999</v>
      </c>
      <c r="K319" s="479">
        <v>8.3862199999999998E-3</v>
      </c>
      <c r="L319" s="479">
        <v>8.8227647821415376E-3</v>
      </c>
      <c r="M319" s="697">
        <v>4.3992604100000001</v>
      </c>
    </row>
    <row r="320" spans="2:13" hidden="1">
      <c r="B320" s="708" t="s">
        <v>1383</v>
      </c>
      <c r="C320" s="457">
        <v>417026</v>
      </c>
      <c r="D320" s="457">
        <v>0</v>
      </c>
      <c r="E320" s="457">
        <v>0</v>
      </c>
      <c r="F320" s="457">
        <v>0</v>
      </c>
      <c r="G320" s="457">
        <v>1000</v>
      </c>
      <c r="H320" s="457">
        <v>416026</v>
      </c>
      <c r="I320" s="457">
        <v>703.08416319999992</v>
      </c>
      <c r="J320" s="457">
        <v>931.89823999999999</v>
      </c>
      <c r="K320" s="479">
        <v>1.40975E-3</v>
      </c>
      <c r="L320" s="479">
        <v>1.4831344239761167E-3</v>
      </c>
      <c r="M320" s="697">
        <v>1.1460771300000001</v>
      </c>
    </row>
    <row r="321" spans="2:13" hidden="1">
      <c r="B321" s="709"/>
      <c r="C321" s="492">
        <v>30990261</v>
      </c>
      <c r="D321" s="492">
        <v>0</v>
      </c>
      <c r="E321" s="492">
        <v>0</v>
      </c>
      <c r="F321" s="492">
        <v>0</v>
      </c>
      <c r="G321" s="492">
        <v>885500</v>
      </c>
      <c r="H321" s="492">
        <v>30104761</v>
      </c>
      <c r="I321" s="492">
        <v>33634.299645100007</v>
      </c>
      <c r="J321" s="492">
        <v>136937.65854</v>
      </c>
      <c r="K321" s="493">
        <v>0.20715544999999999</v>
      </c>
      <c r="L321" s="493">
        <v>0.21793898368062273</v>
      </c>
      <c r="M321" s="626"/>
    </row>
    <row r="322" spans="2:13" hidden="1">
      <c r="B322" s="710" t="s">
        <v>837</v>
      </c>
      <c r="C322" s="494"/>
      <c r="D322" s="494"/>
      <c r="E322" s="494"/>
      <c r="F322" s="494"/>
      <c r="G322" s="494"/>
      <c r="H322" s="494"/>
      <c r="I322" s="494"/>
      <c r="J322" s="494"/>
      <c r="K322" s="495"/>
      <c r="L322" s="495"/>
      <c r="M322" s="626"/>
    </row>
    <row r="323" spans="2:13" hidden="1">
      <c r="B323" s="708" t="s">
        <v>838</v>
      </c>
      <c r="C323" s="457">
        <v>1858077</v>
      </c>
      <c r="D323" s="457">
        <v>0</v>
      </c>
      <c r="E323" s="457">
        <v>0</v>
      </c>
      <c r="F323" s="457">
        <v>0</v>
      </c>
      <c r="G323" s="457">
        <v>0</v>
      </c>
      <c r="H323" s="457">
        <v>1858077</v>
      </c>
      <c r="I323" s="457">
        <v>2396.9193300000002</v>
      </c>
      <c r="J323" s="457">
        <v>12393.373589999999</v>
      </c>
      <c r="K323" s="479">
        <v>1.874835E-2</v>
      </c>
      <c r="L323" s="479">
        <v>1.9724298438985641E-2</v>
      </c>
      <c r="M323" s="697">
        <v>2.3807368200000001</v>
      </c>
    </row>
    <row r="324" spans="2:13" hidden="1">
      <c r="B324" s="708" t="s">
        <v>840</v>
      </c>
      <c r="C324" s="457">
        <v>172406</v>
      </c>
      <c r="D324" s="457">
        <v>0</v>
      </c>
      <c r="E324" s="457">
        <v>0</v>
      </c>
      <c r="F324" s="457">
        <v>0</v>
      </c>
      <c r="G324" s="457">
        <v>0</v>
      </c>
      <c r="H324" s="457">
        <v>172406</v>
      </c>
      <c r="I324" s="457">
        <v>0</v>
      </c>
      <c r="J324" s="457">
        <v>0</v>
      </c>
      <c r="K324" s="479">
        <v>0</v>
      </c>
      <c r="L324" s="479">
        <v>0</v>
      </c>
      <c r="M324" s="697">
        <v>1.7240599999999999</v>
      </c>
    </row>
    <row r="325" spans="2:13" hidden="1">
      <c r="B325" s="708" t="s">
        <v>1385</v>
      </c>
      <c r="C325" s="457">
        <v>157629</v>
      </c>
      <c r="D325" s="457">
        <v>0</v>
      </c>
      <c r="E325" s="457">
        <v>0</v>
      </c>
      <c r="F325" s="457">
        <v>0</v>
      </c>
      <c r="G325" s="457">
        <v>0</v>
      </c>
      <c r="H325" s="457">
        <v>157629</v>
      </c>
      <c r="I325" s="457">
        <v>53.593859999999999</v>
      </c>
      <c r="J325" s="457">
        <v>53.593859999999999</v>
      </c>
      <c r="K325" s="479">
        <v>8.1080000000000003E-5</v>
      </c>
      <c r="L325" s="479">
        <v>8.5295684944910552E-5</v>
      </c>
      <c r="M325" s="697">
        <v>3.1525799999999999</v>
      </c>
    </row>
    <row r="326" spans="2:13" hidden="1">
      <c r="B326" s="708" t="s">
        <v>1389</v>
      </c>
      <c r="C326" s="457">
        <v>1584070</v>
      </c>
      <c r="D326" s="457">
        <v>0</v>
      </c>
      <c r="E326" s="457">
        <v>0</v>
      </c>
      <c r="F326" s="457">
        <v>0</v>
      </c>
      <c r="G326" s="457">
        <v>0</v>
      </c>
      <c r="H326" s="457">
        <v>1584070</v>
      </c>
      <c r="I326" s="457">
        <v>8981.6769000000004</v>
      </c>
      <c r="J326" s="457">
        <v>15317.956900000001</v>
      </c>
      <c r="K326" s="479">
        <v>2.317257E-2</v>
      </c>
      <c r="L326" s="479">
        <v>2.4378830443302996E-2</v>
      </c>
      <c r="M326" s="697">
        <v>0.78574900999999997</v>
      </c>
    </row>
    <row r="327" spans="2:13" hidden="1">
      <c r="B327" s="708" t="s">
        <v>843</v>
      </c>
      <c r="C327" s="457">
        <v>6429358</v>
      </c>
      <c r="D327" s="457">
        <v>0</v>
      </c>
      <c r="E327" s="457">
        <v>0</v>
      </c>
      <c r="F327" s="457">
        <v>0</v>
      </c>
      <c r="G327" s="457">
        <v>0</v>
      </c>
      <c r="H327" s="457">
        <v>6429358</v>
      </c>
      <c r="I327" s="457">
        <v>35940.164700000001</v>
      </c>
      <c r="J327" s="457">
        <v>161569.76653999998</v>
      </c>
      <c r="K327" s="479">
        <v>0.2444182</v>
      </c>
      <c r="L327" s="479">
        <v>0.25714146925447406</v>
      </c>
      <c r="M327" s="697">
        <v>2.2678511499999998</v>
      </c>
    </row>
    <row r="328" spans="2:13" hidden="1">
      <c r="B328" s="708" t="s">
        <v>844</v>
      </c>
      <c r="C328" s="457">
        <v>10108128</v>
      </c>
      <c r="D328" s="457">
        <v>0</v>
      </c>
      <c r="E328" s="457">
        <v>0</v>
      </c>
      <c r="F328" s="457">
        <v>0</v>
      </c>
      <c r="G328" s="457">
        <v>0</v>
      </c>
      <c r="H328" s="457">
        <v>10108128</v>
      </c>
      <c r="I328" s="457">
        <v>20519.49984</v>
      </c>
      <c r="J328" s="457">
        <v>112301.30207999999</v>
      </c>
      <c r="K328" s="479">
        <v>0.16988624999999999</v>
      </c>
      <c r="L328" s="479">
        <v>0.17872973659891089</v>
      </c>
      <c r="M328" s="697">
        <v>3.5576341399999998</v>
      </c>
    </row>
    <row r="329" spans="2:13" hidden="1">
      <c r="B329" s="708" t="s">
        <v>845</v>
      </c>
      <c r="C329" s="457">
        <v>1948462</v>
      </c>
      <c r="D329" s="457">
        <v>0</v>
      </c>
      <c r="E329" s="457">
        <v>0</v>
      </c>
      <c r="F329" s="457">
        <v>0</v>
      </c>
      <c r="G329" s="457">
        <v>0</v>
      </c>
      <c r="H329" s="457">
        <v>1948462</v>
      </c>
      <c r="I329" s="457">
        <v>13269.026220000002</v>
      </c>
      <c r="J329" s="457">
        <v>50172.896500000003</v>
      </c>
      <c r="K329" s="479">
        <v>7.590015E-2</v>
      </c>
      <c r="L329" s="479">
        <v>7.9851154080665315E-2</v>
      </c>
      <c r="M329" s="697">
        <v>4.2933268699999996</v>
      </c>
    </row>
    <row r="330" spans="2:13" hidden="1">
      <c r="B330" s="709"/>
      <c r="C330" s="492">
        <v>22258130</v>
      </c>
      <c r="D330" s="492">
        <v>0</v>
      </c>
      <c r="E330" s="492">
        <v>0</v>
      </c>
      <c r="F330" s="492">
        <v>0</v>
      </c>
      <c r="G330" s="492">
        <v>0</v>
      </c>
      <c r="H330" s="492">
        <v>22258130</v>
      </c>
      <c r="I330" s="492">
        <v>81160.880850000001</v>
      </c>
      <c r="J330" s="492">
        <v>351808.88946999994</v>
      </c>
      <c r="K330" s="493">
        <v>0.53220660000000009</v>
      </c>
      <c r="L330" s="493">
        <v>0.55991078450128384</v>
      </c>
      <c r="M330" s="626"/>
    </row>
    <row r="331" spans="2:13" hidden="1">
      <c r="B331" s="710" t="s">
        <v>1864</v>
      </c>
      <c r="C331" s="625"/>
      <c r="D331" s="625"/>
      <c r="E331" s="625"/>
      <c r="F331" s="625"/>
      <c r="G331" s="625"/>
      <c r="H331" s="625"/>
      <c r="I331" s="625"/>
      <c r="J331" s="625"/>
      <c r="K331" s="626"/>
      <c r="L331" s="626"/>
      <c r="M331" s="626"/>
    </row>
    <row r="332" spans="2:13" hidden="1">
      <c r="B332" s="708" t="s">
        <v>700</v>
      </c>
      <c r="C332" s="457">
        <v>458109</v>
      </c>
      <c r="D332" s="457">
        <v>0</v>
      </c>
      <c r="E332" s="457">
        <v>0</v>
      </c>
      <c r="F332" s="457">
        <v>0</v>
      </c>
      <c r="G332" s="457">
        <v>0</v>
      </c>
      <c r="H332" s="457">
        <v>458109</v>
      </c>
      <c r="I332" s="457">
        <v>0</v>
      </c>
      <c r="J332" s="457">
        <v>0</v>
      </c>
      <c r="K332" s="479">
        <v>0</v>
      </c>
      <c r="L332" s="479">
        <v>0</v>
      </c>
      <c r="M332" s="697">
        <v>4.9259032300000003</v>
      </c>
    </row>
    <row r="333" spans="2:13" hidden="1">
      <c r="B333" s="708" t="s">
        <v>1167</v>
      </c>
      <c r="C333" s="457">
        <v>59110</v>
      </c>
      <c r="D333" s="457">
        <v>0</v>
      </c>
      <c r="E333" s="457">
        <v>0</v>
      </c>
      <c r="F333" s="457">
        <v>0</v>
      </c>
      <c r="G333" s="457">
        <v>0</v>
      </c>
      <c r="H333" s="457">
        <v>59110</v>
      </c>
      <c r="I333" s="457">
        <v>0</v>
      </c>
      <c r="J333" s="457">
        <v>0</v>
      </c>
      <c r="K333" s="479">
        <v>0</v>
      </c>
      <c r="L333" s="479">
        <v>0</v>
      </c>
      <c r="M333" s="697">
        <v>2.4629166699999998</v>
      </c>
    </row>
    <row r="334" spans="2:13" hidden="1">
      <c r="B334" s="708" t="s">
        <v>1169</v>
      </c>
      <c r="C334" s="457">
        <v>121</v>
      </c>
      <c r="D334" s="457">
        <v>0</v>
      </c>
      <c r="E334" s="457">
        <v>0</v>
      </c>
      <c r="F334" s="457">
        <v>0</v>
      </c>
      <c r="G334" s="457">
        <v>0</v>
      </c>
      <c r="H334" s="457">
        <v>121</v>
      </c>
      <c r="I334" s="457">
        <v>0</v>
      </c>
      <c r="J334" s="457">
        <v>0</v>
      </c>
      <c r="K334" s="479">
        <v>0</v>
      </c>
      <c r="L334" s="479">
        <v>0</v>
      </c>
      <c r="M334" s="697">
        <v>2.94261E-3</v>
      </c>
    </row>
    <row r="335" spans="2:13" hidden="1">
      <c r="B335" s="708" t="s">
        <v>1048</v>
      </c>
      <c r="C335" s="457">
        <v>269806</v>
      </c>
      <c r="D335" s="457">
        <v>0</v>
      </c>
      <c r="E335" s="457">
        <v>0</v>
      </c>
      <c r="F335" s="457">
        <v>0</v>
      </c>
      <c r="G335" s="457">
        <v>0</v>
      </c>
      <c r="H335" s="457">
        <v>269806</v>
      </c>
      <c r="I335" s="457">
        <v>0</v>
      </c>
      <c r="J335" s="457">
        <v>0</v>
      </c>
      <c r="K335" s="479">
        <v>0</v>
      </c>
      <c r="L335" s="479">
        <v>0</v>
      </c>
      <c r="M335" s="697">
        <v>6.4511393300000002</v>
      </c>
    </row>
    <row r="336" spans="2:13" hidden="1">
      <c r="B336" s="708" t="s">
        <v>617</v>
      </c>
      <c r="C336" s="457">
        <v>136201</v>
      </c>
      <c r="D336" s="457">
        <v>0</v>
      </c>
      <c r="E336" s="457">
        <v>0</v>
      </c>
      <c r="F336" s="457">
        <v>0</v>
      </c>
      <c r="G336" s="457">
        <v>0</v>
      </c>
      <c r="H336" s="457">
        <v>136201</v>
      </c>
      <c r="I336" s="457">
        <v>0</v>
      </c>
      <c r="J336" s="457">
        <v>0</v>
      </c>
      <c r="K336" s="479">
        <v>0</v>
      </c>
      <c r="L336" s="479">
        <v>0</v>
      </c>
      <c r="M336" s="697">
        <v>2.4629475599999999</v>
      </c>
    </row>
    <row r="337" spans="2:13" hidden="1">
      <c r="B337" s="708" t="s">
        <v>1172</v>
      </c>
      <c r="C337" s="457">
        <v>64184</v>
      </c>
      <c r="D337" s="457">
        <v>0</v>
      </c>
      <c r="E337" s="457">
        <v>0</v>
      </c>
      <c r="F337" s="457">
        <v>0</v>
      </c>
      <c r="G337" s="457">
        <v>0</v>
      </c>
      <c r="H337" s="457">
        <v>64184</v>
      </c>
      <c r="I337" s="457">
        <v>0</v>
      </c>
      <c r="J337" s="457">
        <v>0</v>
      </c>
      <c r="K337" s="479">
        <v>0</v>
      </c>
      <c r="L337" s="479">
        <v>0</v>
      </c>
      <c r="M337" s="697">
        <v>3.8456560799999999</v>
      </c>
    </row>
    <row r="338" spans="2:13" hidden="1">
      <c r="B338" s="708" t="s">
        <v>703</v>
      </c>
      <c r="C338" s="457">
        <v>61573</v>
      </c>
      <c r="D338" s="457">
        <v>0</v>
      </c>
      <c r="E338" s="457">
        <v>0</v>
      </c>
      <c r="F338" s="457">
        <v>0</v>
      </c>
      <c r="G338" s="457">
        <v>0</v>
      </c>
      <c r="H338" s="457">
        <v>61573</v>
      </c>
      <c r="I338" s="457">
        <v>0</v>
      </c>
      <c r="J338" s="457">
        <v>0</v>
      </c>
      <c r="K338" s="479">
        <v>0</v>
      </c>
      <c r="L338" s="479">
        <v>0</v>
      </c>
      <c r="M338" s="697">
        <v>2.46292</v>
      </c>
    </row>
    <row r="339" spans="2:13" hidden="1">
      <c r="B339" s="708" t="s">
        <v>704</v>
      </c>
      <c r="C339" s="457">
        <v>320085</v>
      </c>
      <c r="D339" s="457">
        <v>0</v>
      </c>
      <c r="E339" s="457">
        <v>0</v>
      </c>
      <c r="F339" s="457">
        <v>0</v>
      </c>
      <c r="G339" s="457">
        <v>0</v>
      </c>
      <c r="H339" s="457">
        <v>320085</v>
      </c>
      <c r="I339" s="457">
        <v>0</v>
      </c>
      <c r="J339" s="457">
        <v>0</v>
      </c>
      <c r="K339" s="479">
        <v>0</v>
      </c>
      <c r="L339" s="479">
        <v>0</v>
      </c>
      <c r="M339" s="697">
        <v>8.2073076900000004</v>
      </c>
    </row>
    <row r="340" spans="2:13" hidden="1">
      <c r="B340" s="708" t="s">
        <v>705</v>
      </c>
      <c r="C340" s="457">
        <v>299</v>
      </c>
      <c r="D340" s="457">
        <v>0</v>
      </c>
      <c r="E340" s="457">
        <v>0</v>
      </c>
      <c r="F340" s="457">
        <v>0</v>
      </c>
      <c r="G340" s="457">
        <v>0</v>
      </c>
      <c r="H340" s="457">
        <v>299</v>
      </c>
      <c r="I340" s="457">
        <v>0</v>
      </c>
      <c r="J340" s="457">
        <v>0</v>
      </c>
      <c r="K340" s="479">
        <v>0</v>
      </c>
      <c r="L340" s="479">
        <v>0</v>
      </c>
      <c r="M340" s="697">
        <v>7.0836299999999996E-3</v>
      </c>
    </row>
    <row r="341" spans="2:13" hidden="1">
      <c r="B341" s="708" t="s">
        <v>707</v>
      </c>
      <c r="C341" s="457">
        <v>284101</v>
      </c>
      <c r="D341" s="457">
        <v>0</v>
      </c>
      <c r="E341" s="457">
        <v>0</v>
      </c>
      <c r="F341" s="457">
        <v>0</v>
      </c>
      <c r="G341" s="457">
        <v>0</v>
      </c>
      <c r="H341" s="457">
        <v>284101</v>
      </c>
      <c r="I341" s="457">
        <v>0</v>
      </c>
      <c r="J341" s="457">
        <v>0</v>
      </c>
      <c r="K341" s="479">
        <v>0</v>
      </c>
      <c r="L341" s="479">
        <v>0</v>
      </c>
      <c r="M341" s="697">
        <v>4.9250411700000001</v>
      </c>
    </row>
    <row r="342" spans="2:13" hidden="1">
      <c r="B342" s="708" t="s">
        <v>708</v>
      </c>
      <c r="C342" s="457">
        <v>189220</v>
      </c>
      <c r="D342" s="457">
        <v>0</v>
      </c>
      <c r="E342" s="457">
        <v>0</v>
      </c>
      <c r="F342" s="457">
        <v>0</v>
      </c>
      <c r="G342" s="457">
        <v>0</v>
      </c>
      <c r="H342" s="457">
        <v>189220</v>
      </c>
      <c r="I342" s="457">
        <v>0</v>
      </c>
      <c r="J342" s="457">
        <v>0</v>
      </c>
      <c r="K342" s="479">
        <v>0</v>
      </c>
      <c r="L342" s="479">
        <v>0</v>
      </c>
      <c r="M342" s="697">
        <v>0</v>
      </c>
    </row>
    <row r="343" spans="2:13" hidden="1">
      <c r="B343" s="708" t="s">
        <v>1092</v>
      </c>
      <c r="C343" s="457">
        <v>39407</v>
      </c>
      <c r="D343" s="457">
        <v>0</v>
      </c>
      <c r="E343" s="457">
        <v>0</v>
      </c>
      <c r="F343" s="457">
        <v>0</v>
      </c>
      <c r="G343" s="457">
        <v>0</v>
      </c>
      <c r="H343" s="457">
        <v>39407</v>
      </c>
      <c r="I343" s="457">
        <v>0</v>
      </c>
      <c r="J343" s="457">
        <v>0</v>
      </c>
      <c r="K343" s="479">
        <v>0</v>
      </c>
      <c r="L343" s="479">
        <v>0</v>
      </c>
      <c r="M343" s="697">
        <v>1.97035</v>
      </c>
    </row>
    <row r="344" spans="2:13" hidden="1">
      <c r="B344" s="708" t="s">
        <v>710</v>
      </c>
      <c r="C344" s="457">
        <v>168712</v>
      </c>
      <c r="D344" s="457">
        <v>0</v>
      </c>
      <c r="E344" s="457">
        <v>0</v>
      </c>
      <c r="F344" s="457">
        <v>0</v>
      </c>
      <c r="G344" s="457">
        <v>0</v>
      </c>
      <c r="H344" s="457">
        <v>168712</v>
      </c>
      <c r="I344" s="457">
        <v>0</v>
      </c>
      <c r="J344" s="457">
        <v>0</v>
      </c>
      <c r="K344" s="479">
        <v>0</v>
      </c>
      <c r="L344" s="479">
        <v>0</v>
      </c>
      <c r="M344" s="697">
        <v>2.609944</v>
      </c>
    </row>
    <row r="345" spans="2:13" hidden="1">
      <c r="B345" s="708" t="s">
        <v>711</v>
      </c>
      <c r="C345" s="457">
        <v>213390</v>
      </c>
      <c r="D345" s="457">
        <v>0</v>
      </c>
      <c r="E345" s="457">
        <v>0</v>
      </c>
      <c r="F345" s="457">
        <v>0</v>
      </c>
      <c r="G345" s="457">
        <v>0</v>
      </c>
      <c r="H345" s="457">
        <v>213390</v>
      </c>
      <c r="I345" s="457">
        <v>0</v>
      </c>
      <c r="J345" s="457">
        <v>0</v>
      </c>
      <c r="K345" s="479">
        <v>0</v>
      </c>
      <c r="L345" s="479">
        <v>0</v>
      </c>
      <c r="M345" s="697">
        <v>2.4629501399999998</v>
      </c>
    </row>
    <row r="346" spans="2:13" hidden="1">
      <c r="B346" s="708" t="s">
        <v>714</v>
      </c>
      <c r="C346" s="457">
        <v>64250</v>
      </c>
      <c r="D346" s="457">
        <v>0</v>
      </c>
      <c r="E346" s="457">
        <v>0</v>
      </c>
      <c r="F346" s="457">
        <v>0</v>
      </c>
      <c r="G346" s="457">
        <v>0</v>
      </c>
      <c r="H346" s="457">
        <v>64250</v>
      </c>
      <c r="I346" s="457">
        <v>0</v>
      </c>
      <c r="J346" s="457">
        <v>0</v>
      </c>
      <c r="K346" s="479">
        <v>0</v>
      </c>
      <c r="L346" s="479">
        <v>0</v>
      </c>
      <c r="M346" s="697">
        <v>6.4249999999999998</v>
      </c>
    </row>
    <row r="347" spans="2:13" hidden="1">
      <c r="B347" s="708" t="s">
        <v>1057</v>
      </c>
      <c r="C347" s="457">
        <v>74114</v>
      </c>
      <c r="D347" s="457">
        <v>0</v>
      </c>
      <c r="E347" s="457">
        <v>0</v>
      </c>
      <c r="F347" s="457">
        <v>0</v>
      </c>
      <c r="G347" s="457">
        <v>0</v>
      </c>
      <c r="H347" s="457">
        <v>74114</v>
      </c>
      <c r="I347" s="457">
        <v>0</v>
      </c>
      <c r="J347" s="457">
        <v>0</v>
      </c>
      <c r="K347" s="479">
        <v>0</v>
      </c>
      <c r="L347" s="479">
        <v>0</v>
      </c>
      <c r="M347" s="697">
        <v>1.49098737</v>
      </c>
    </row>
    <row r="348" spans="2:13" hidden="1">
      <c r="B348" s="708" t="s">
        <v>1881</v>
      </c>
      <c r="C348" s="457">
        <v>3408091</v>
      </c>
      <c r="D348" s="457">
        <v>0</v>
      </c>
      <c r="E348" s="457">
        <v>0</v>
      </c>
      <c r="F348" s="457">
        <v>0</v>
      </c>
      <c r="G348" s="457">
        <v>0</v>
      </c>
      <c r="H348" s="457">
        <v>3408091</v>
      </c>
      <c r="I348" s="457">
        <v>0</v>
      </c>
      <c r="J348" s="457">
        <v>0</v>
      </c>
      <c r="K348" s="479">
        <v>0</v>
      </c>
      <c r="L348" s="479">
        <v>0</v>
      </c>
      <c r="M348" s="697">
        <v>5.1969243199999999</v>
      </c>
    </row>
    <row r="349" spans="2:13" hidden="1">
      <c r="B349" s="708" t="s">
        <v>1189</v>
      </c>
      <c r="C349" s="457">
        <v>84233</v>
      </c>
      <c r="D349" s="457">
        <v>0</v>
      </c>
      <c r="E349" s="457">
        <v>0</v>
      </c>
      <c r="F349" s="457">
        <v>0</v>
      </c>
      <c r="G349" s="457">
        <v>0</v>
      </c>
      <c r="H349" s="457">
        <v>84233</v>
      </c>
      <c r="I349" s="457">
        <v>0</v>
      </c>
      <c r="J349" s="457">
        <v>0</v>
      </c>
      <c r="K349" s="479">
        <v>0</v>
      </c>
      <c r="L349" s="479">
        <v>0</v>
      </c>
      <c r="M349" s="697">
        <v>4.8133142900000001</v>
      </c>
    </row>
    <row r="350" spans="2:13" hidden="1">
      <c r="B350" s="708" t="s">
        <v>666</v>
      </c>
      <c r="C350" s="457">
        <v>266145</v>
      </c>
      <c r="D350" s="457">
        <v>0</v>
      </c>
      <c r="E350" s="457">
        <v>0</v>
      </c>
      <c r="F350" s="457">
        <v>0</v>
      </c>
      <c r="G350" s="457">
        <v>0</v>
      </c>
      <c r="H350" s="457">
        <v>266145</v>
      </c>
      <c r="I350" s="457">
        <v>0</v>
      </c>
      <c r="J350" s="457">
        <v>0</v>
      </c>
      <c r="K350" s="479">
        <v>0</v>
      </c>
      <c r="L350" s="479">
        <v>0</v>
      </c>
      <c r="M350" s="697">
        <v>7.8277941200000001</v>
      </c>
    </row>
    <row r="351" spans="2:13" hidden="1">
      <c r="B351" s="708" t="s">
        <v>1192</v>
      </c>
      <c r="C351" s="457">
        <v>34948</v>
      </c>
      <c r="D351" s="457">
        <v>0</v>
      </c>
      <c r="E351" s="457">
        <v>0</v>
      </c>
      <c r="F351" s="457">
        <v>0</v>
      </c>
      <c r="G351" s="457">
        <v>0</v>
      </c>
      <c r="H351" s="457">
        <v>34948</v>
      </c>
      <c r="I351" s="457">
        <v>0</v>
      </c>
      <c r="J351" s="457">
        <v>0</v>
      </c>
      <c r="K351" s="479">
        <v>0</v>
      </c>
      <c r="L351" s="479">
        <v>0</v>
      </c>
      <c r="M351" s="697">
        <v>0.45438942999999998</v>
      </c>
    </row>
    <row r="352" spans="2:13" hidden="1">
      <c r="B352" s="708" t="s">
        <v>1050</v>
      </c>
      <c r="C352" s="457">
        <v>43200</v>
      </c>
      <c r="D352" s="457">
        <v>0</v>
      </c>
      <c r="E352" s="457">
        <v>0</v>
      </c>
      <c r="F352" s="457">
        <v>0</v>
      </c>
      <c r="G352" s="457">
        <v>0</v>
      </c>
      <c r="H352" s="457">
        <v>43200</v>
      </c>
      <c r="I352" s="457">
        <v>0</v>
      </c>
      <c r="J352" s="457">
        <v>0</v>
      </c>
      <c r="K352" s="479">
        <v>0</v>
      </c>
      <c r="L352" s="479">
        <v>0</v>
      </c>
      <c r="M352" s="697">
        <v>6.1714285699999998</v>
      </c>
    </row>
    <row r="353" spans="1:13" hidden="1">
      <c r="B353" s="708" t="s">
        <v>1198</v>
      </c>
      <c r="C353" s="457">
        <v>81277</v>
      </c>
      <c r="D353" s="457">
        <v>0</v>
      </c>
      <c r="E353" s="457">
        <v>0</v>
      </c>
      <c r="F353" s="457">
        <v>0</v>
      </c>
      <c r="G353" s="457">
        <v>0</v>
      </c>
      <c r="H353" s="457">
        <v>81277</v>
      </c>
      <c r="I353" s="457">
        <v>0</v>
      </c>
      <c r="J353" s="457">
        <v>0</v>
      </c>
      <c r="K353" s="479">
        <v>0</v>
      </c>
      <c r="L353" s="479">
        <v>0</v>
      </c>
      <c r="M353" s="697">
        <v>0</v>
      </c>
    </row>
    <row r="354" spans="1:13" hidden="1">
      <c r="B354" s="708" t="s">
        <v>719</v>
      </c>
      <c r="C354" s="457">
        <v>727080</v>
      </c>
      <c r="D354" s="457">
        <v>0</v>
      </c>
      <c r="E354" s="457">
        <v>0</v>
      </c>
      <c r="F354" s="457">
        <v>0</v>
      </c>
      <c r="G354" s="457">
        <v>0</v>
      </c>
      <c r="H354" s="457">
        <v>727080</v>
      </c>
      <c r="I354" s="457">
        <v>0</v>
      </c>
      <c r="J354" s="457">
        <v>0</v>
      </c>
      <c r="K354" s="479">
        <v>0</v>
      </c>
      <c r="L354" s="479">
        <v>0</v>
      </c>
      <c r="M354" s="697">
        <v>4.8003486000000004</v>
      </c>
    </row>
    <row r="355" spans="1:13" hidden="1">
      <c r="B355" s="708" t="s">
        <v>1201</v>
      </c>
      <c r="C355" s="457">
        <v>317647</v>
      </c>
      <c r="D355" s="457">
        <v>0</v>
      </c>
      <c r="E355" s="457">
        <v>0</v>
      </c>
      <c r="F355" s="457">
        <v>0</v>
      </c>
      <c r="G355" s="457">
        <v>0</v>
      </c>
      <c r="H355" s="457">
        <v>317647</v>
      </c>
      <c r="I355" s="457">
        <v>0</v>
      </c>
      <c r="J355" s="457">
        <v>0</v>
      </c>
      <c r="K355" s="479">
        <v>0</v>
      </c>
      <c r="L355" s="479">
        <v>0</v>
      </c>
      <c r="M355" s="697">
        <v>4.9249887599999997</v>
      </c>
    </row>
    <row r="356" spans="1:13" hidden="1">
      <c r="A356" s="611"/>
      <c r="B356" s="708" t="s">
        <v>1359</v>
      </c>
      <c r="C356" s="712">
        <v>370674</v>
      </c>
      <c r="D356" s="712">
        <v>0</v>
      </c>
      <c r="E356" s="712">
        <v>0</v>
      </c>
      <c r="F356" s="712">
        <v>0</v>
      </c>
      <c r="G356" s="712">
        <v>0</v>
      </c>
      <c r="H356" s="712">
        <v>370674</v>
      </c>
      <c r="I356" s="712">
        <v>0</v>
      </c>
      <c r="J356" s="712">
        <v>0</v>
      </c>
      <c r="K356" s="716">
        <v>0</v>
      </c>
      <c r="L356" s="716">
        <v>0</v>
      </c>
      <c r="M356" s="717">
        <v>4.9259003300000002</v>
      </c>
    </row>
    <row r="357" spans="1:13" hidden="1">
      <c r="B357" s="708" t="s">
        <v>729</v>
      </c>
      <c r="C357" s="457">
        <v>42005</v>
      </c>
      <c r="D357" s="457">
        <v>0</v>
      </c>
      <c r="E357" s="457">
        <v>0</v>
      </c>
      <c r="F357" s="457">
        <v>0</v>
      </c>
      <c r="G357" s="457">
        <v>0</v>
      </c>
      <c r="H357" s="457">
        <v>42005</v>
      </c>
      <c r="I357" s="457">
        <v>0</v>
      </c>
      <c r="J357" s="457">
        <v>0</v>
      </c>
      <c r="K357" s="479">
        <v>0</v>
      </c>
      <c r="L357" s="479">
        <v>0</v>
      </c>
      <c r="M357" s="697">
        <v>2.10025</v>
      </c>
    </row>
    <row r="358" spans="1:13" hidden="1">
      <c r="B358" s="708" t="s">
        <v>1220</v>
      </c>
      <c r="C358" s="457">
        <v>45835</v>
      </c>
      <c r="D358" s="457">
        <v>0</v>
      </c>
      <c r="E358" s="457">
        <v>0</v>
      </c>
      <c r="F358" s="457">
        <v>0</v>
      </c>
      <c r="G358" s="457">
        <v>0</v>
      </c>
      <c r="H358" s="457">
        <v>45835</v>
      </c>
      <c r="I358" s="457">
        <v>0</v>
      </c>
      <c r="J358" s="457">
        <v>0</v>
      </c>
      <c r="K358" s="479">
        <v>0</v>
      </c>
      <c r="L358" s="479">
        <v>0</v>
      </c>
      <c r="M358" s="697">
        <v>9.1669999999999998</v>
      </c>
    </row>
    <row r="359" spans="1:13" hidden="1">
      <c r="B359" s="708" t="s">
        <v>1222</v>
      </c>
      <c r="C359" s="457">
        <v>49259</v>
      </c>
      <c r="D359" s="457">
        <v>0</v>
      </c>
      <c r="E359" s="457">
        <v>0</v>
      </c>
      <c r="F359" s="457">
        <v>0</v>
      </c>
      <c r="G359" s="457">
        <v>0</v>
      </c>
      <c r="H359" s="457">
        <v>49259</v>
      </c>
      <c r="I359" s="457">
        <v>0</v>
      </c>
      <c r="J359" s="457">
        <v>0</v>
      </c>
      <c r="K359" s="479">
        <v>0</v>
      </c>
      <c r="L359" s="479">
        <v>0</v>
      </c>
      <c r="M359" s="697">
        <v>0.98517999999999994</v>
      </c>
    </row>
    <row r="360" spans="1:13" hidden="1">
      <c r="B360" s="708" t="s">
        <v>1094</v>
      </c>
      <c r="C360" s="457">
        <v>59110</v>
      </c>
      <c r="D360" s="457">
        <v>0</v>
      </c>
      <c r="E360" s="457">
        <v>0</v>
      </c>
      <c r="F360" s="457">
        <v>0</v>
      </c>
      <c r="G360" s="457">
        <v>0</v>
      </c>
      <c r="H360" s="457">
        <v>59110</v>
      </c>
      <c r="I360" s="457">
        <v>0</v>
      </c>
      <c r="J360" s="457">
        <v>0</v>
      </c>
      <c r="K360" s="479">
        <v>0</v>
      </c>
      <c r="L360" s="479">
        <v>0</v>
      </c>
      <c r="M360" s="697">
        <v>0</v>
      </c>
    </row>
    <row r="361" spans="1:13" hidden="1">
      <c r="B361" s="708" t="s">
        <v>1227</v>
      </c>
      <c r="C361" s="457">
        <v>165017</v>
      </c>
      <c r="D361" s="457">
        <v>0</v>
      </c>
      <c r="E361" s="457">
        <v>0</v>
      </c>
      <c r="F361" s="457">
        <v>0</v>
      </c>
      <c r="G361" s="457">
        <v>0</v>
      </c>
      <c r="H361" s="457">
        <v>165017</v>
      </c>
      <c r="I361" s="457">
        <v>0</v>
      </c>
      <c r="J361" s="457">
        <v>0</v>
      </c>
      <c r="K361" s="479">
        <v>0</v>
      </c>
      <c r="L361" s="479">
        <v>0</v>
      </c>
      <c r="M361" s="697">
        <v>5.00051515</v>
      </c>
    </row>
    <row r="362" spans="1:13" hidden="1">
      <c r="B362" s="708" t="s">
        <v>1228</v>
      </c>
      <c r="C362" s="457">
        <v>113022</v>
      </c>
      <c r="D362" s="457">
        <v>0</v>
      </c>
      <c r="E362" s="457">
        <v>0</v>
      </c>
      <c r="F362" s="457">
        <v>0</v>
      </c>
      <c r="G362" s="457">
        <v>0</v>
      </c>
      <c r="H362" s="457">
        <v>113022</v>
      </c>
      <c r="I362" s="457">
        <v>0</v>
      </c>
      <c r="J362" s="457">
        <v>0</v>
      </c>
      <c r="K362" s="479">
        <v>0</v>
      </c>
      <c r="L362" s="479">
        <v>0</v>
      </c>
      <c r="M362" s="697">
        <v>0</v>
      </c>
    </row>
    <row r="363" spans="1:13" hidden="1">
      <c r="B363" s="708" t="s">
        <v>1387</v>
      </c>
      <c r="C363" s="457">
        <v>3769256</v>
      </c>
      <c r="D363" s="457">
        <v>0</v>
      </c>
      <c r="E363" s="457">
        <v>0</v>
      </c>
      <c r="F363" s="457">
        <v>0</v>
      </c>
      <c r="G363" s="457">
        <v>3769256</v>
      </c>
      <c r="H363" s="457">
        <v>0</v>
      </c>
      <c r="I363" s="457">
        <v>0</v>
      </c>
      <c r="J363" s="457">
        <v>0</v>
      </c>
      <c r="K363" s="479">
        <v>0</v>
      </c>
      <c r="L363" s="479">
        <v>0</v>
      </c>
      <c r="M363" s="697">
        <v>0</v>
      </c>
    </row>
    <row r="364" spans="1:13" hidden="1">
      <c r="B364" s="708" t="s">
        <v>1232</v>
      </c>
      <c r="C364" s="457">
        <v>58248</v>
      </c>
      <c r="D364" s="457">
        <v>0</v>
      </c>
      <c r="E364" s="457">
        <v>0</v>
      </c>
      <c r="F364" s="457">
        <v>0</v>
      </c>
      <c r="G364" s="457">
        <v>0</v>
      </c>
      <c r="H364" s="457">
        <v>58248</v>
      </c>
      <c r="I364" s="457">
        <v>0</v>
      </c>
      <c r="J364" s="457">
        <v>0</v>
      </c>
      <c r="K364" s="479">
        <v>0</v>
      </c>
      <c r="L364" s="479">
        <v>0</v>
      </c>
      <c r="M364" s="697">
        <v>0.61572939000000004</v>
      </c>
    </row>
    <row r="365" spans="1:13" hidden="1">
      <c r="B365" s="708" t="s">
        <v>1096</v>
      </c>
      <c r="C365" s="457">
        <v>98518</v>
      </c>
      <c r="D365" s="457">
        <v>0</v>
      </c>
      <c r="E365" s="457">
        <v>0</v>
      </c>
      <c r="F365" s="457">
        <v>0</v>
      </c>
      <c r="G365" s="457">
        <v>0</v>
      </c>
      <c r="H365" s="457">
        <v>98518</v>
      </c>
      <c r="I365" s="457">
        <v>0</v>
      </c>
      <c r="J365" s="457">
        <v>0</v>
      </c>
      <c r="K365" s="479">
        <v>0</v>
      </c>
      <c r="L365" s="479">
        <v>0</v>
      </c>
      <c r="M365" s="697">
        <v>3.28393333</v>
      </c>
    </row>
    <row r="366" spans="1:13" hidden="1">
      <c r="B366" s="708" t="s">
        <v>822</v>
      </c>
      <c r="C366" s="457">
        <v>147</v>
      </c>
      <c r="D366" s="457">
        <v>0</v>
      </c>
      <c r="E366" s="457">
        <v>0</v>
      </c>
      <c r="F366" s="457">
        <v>0</v>
      </c>
      <c r="G366" s="457">
        <v>0</v>
      </c>
      <c r="H366" s="457">
        <v>147</v>
      </c>
      <c r="I366" s="457">
        <v>0</v>
      </c>
      <c r="J366" s="457">
        <v>0</v>
      </c>
      <c r="K366" s="479">
        <v>0</v>
      </c>
      <c r="L366" s="479">
        <v>0</v>
      </c>
      <c r="M366" s="697">
        <v>2.9399999999999999E-4</v>
      </c>
    </row>
    <row r="367" spans="1:13" hidden="1">
      <c r="B367" s="708" t="s">
        <v>1238</v>
      </c>
      <c r="C367" s="457">
        <v>4</v>
      </c>
      <c r="D367" s="457">
        <v>0</v>
      </c>
      <c r="E367" s="457">
        <v>0</v>
      </c>
      <c r="F367" s="457">
        <v>0</v>
      </c>
      <c r="G367" s="457">
        <v>0</v>
      </c>
      <c r="H367" s="457">
        <v>4</v>
      </c>
      <c r="I367" s="457">
        <v>0</v>
      </c>
      <c r="J367" s="457">
        <v>0</v>
      </c>
      <c r="K367" s="479">
        <v>0</v>
      </c>
      <c r="L367" s="479">
        <v>0</v>
      </c>
      <c r="M367" s="697">
        <v>3.2360000000000002E-5</v>
      </c>
    </row>
    <row r="368" spans="1:13" hidden="1">
      <c r="B368" s="708" t="s">
        <v>1368</v>
      </c>
      <c r="C368" s="457">
        <v>1970</v>
      </c>
      <c r="D368" s="457">
        <v>0</v>
      </c>
      <c r="E368" s="457">
        <v>0</v>
      </c>
      <c r="F368" s="457">
        <v>0</v>
      </c>
      <c r="G368" s="457">
        <v>0</v>
      </c>
      <c r="H368" s="457">
        <v>1970</v>
      </c>
      <c r="I368" s="457">
        <v>0</v>
      </c>
      <c r="J368" s="457">
        <v>0</v>
      </c>
      <c r="K368" s="479">
        <v>0</v>
      </c>
      <c r="L368" s="479">
        <v>0</v>
      </c>
      <c r="M368" s="697">
        <v>3.9399999999999998E-2</v>
      </c>
    </row>
    <row r="369" spans="2:13" hidden="1">
      <c r="B369" s="708" t="s">
        <v>839</v>
      </c>
      <c r="C369" s="457">
        <v>35227</v>
      </c>
      <c r="D369" s="457">
        <v>0</v>
      </c>
      <c r="E369" s="457">
        <v>0</v>
      </c>
      <c r="F369" s="457">
        <v>0</v>
      </c>
      <c r="G369" s="457">
        <v>0</v>
      </c>
      <c r="H369" s="457">
        <v>35227</v>
      </c>
      <c r="I369" s="457">
        <v>0</v>
      </c>
      <c r="J369" s="457">
        <v>0</v>
      </c>
      <c r="K369" s="479">
        <v>0</v>
      </c>
      <c r="L369" s="479">
        <v>0</v>
      </c>
      <c r="M369" s="697">
        <v>0.35227000000000003</v>
      </c>
    </row>
    <row r="370" spans="2:13" hidden="1">
      <c r="B370" s="708" t="s">
        <v>1371</v>
      </c>
      <c r="C370" s="457">
        <v>139990</v>
      </c>
      <c r="D370" s="457">
        <v>0</v>
      </c>
      <c r="E370" s="457">
        <v>0</v>
      </c>
      <c r="F370" s="457">
        <v>0</v>
      </c>
      <c r="G370" s="457">
        <v>0</v>
      </c>
      <c r="H370" s="457">
        <v>139990</v>
      </c>
      <c r="I370" s="457">
        <v>0</v>
      </c>
      <c r="J370" s="457">
        <v>0</v>
      </c>
      <c r="K370" s="479">
        <v>0</v>
      </c>
      <c r="L370" s="479">
        <v>0</v>
      </c>
      <c r="M370" s="697">
        <v>0.70815395999999997</v>
      </c>
    </row>
    <row r="371" spans="2:13" hidden="1">
      <c r="B371" s="708" t="s">
        <v>738</v>
      </c>
      <c r="C371" s="457">
        <v>163151</v>
      </c>
      <c r="D371" s="457">
        <v>0</v>
      </c>
      <c r="E371" s="457">
        <v>0</v>
      </c>
      <c r="F371" s="457">
        <v>0</v>
      </c>
      <c r="G371" s="457">
        <v>0</v>
      </c>
      <c r="H371" s="457">
        <v>163151</v>
      </c>
      <c r="I371" s="457">
        <v>0</v>
      </c>
      <c r="J371" s="457">
        <v>0</v>
      </c>
      <c r="K371" s="479">
        <v>0</v>
      </c>
      <c r="L371" s="479">
        <v>0</v>
      </c>
      <c r="M371" s="697">
        <v>2.4629540200000002</v>
      </c>
    </row>
    <row r="372" spans="2:13" hidden="1">
      <c r="B372" s="708" t="s">
        <v>739</v>
      </c>
      <c r="C372" s="457">
        <v>37436</v>
      </c>
      <c r="D372" s="457">
        <v>0</v>
      </c>
      <c r="E372" s="457">
        <v>0</v>
      </c>
      <c r="F372" s="457">
        <v>0</v>
      </c>
      <c r="G372" s="457">
        <v>0</v>
      </c>
      <c r="H372" s="457">
        <v>37436</v>
      </c>
      <c r="I372" s="457">
        <v>0</v>
      </c>
      <c r="J372" s="457">
        <v>0</v>
      </c>
      <c r="K372" s="479">
        <v>0</v>
      </c>
      <c r="L372" s="479">
        <v>0</v>
      </c>
      <c r="M372" s="697">
        <v>1.4974400000000001</v>
      </c>
    </row>
    <row r="373" spans="2:13" hidden="1">
      <c r="B373" s="708" t="s">
        <v>1062</v>
      </c>
      <c r="C373" s="457">
        <v>156102</v>
      </c>
      <c r="D373" s="457">
        <v>0</v>
      </c>
      <c r="E373" s="457">
        <v>0</v>
      </c>
      <c r="F373" s="457">
        <v>0</v>
      </c>
      <c r="G373" s="457">
        <v>0</v>
      </c>
      <c r="H373" s="457">
        <v>156102</v>
      </c>
      <c r="I373" s="457">
        <v>0</v>
      </c>
      <c r="J373" s="457">
        <v>0</v>
      </c>
      <c r="K373" s="479">
        <v>0</v>
      </c>
      <c r="L373" s="479">
        <v>0</v>
      </c>
      <c r="M373" s="697">
        <v>7.8051000000000004</v>
      </c>
    </row>
    <row r="374" spans="2:13" hidden="1">
      <c r="B374" s="708" t="s">
        <v>741</v>
      </c>
      <c r="C374" s="457">
        <v>19223</v>
      </c>
      <c r="D374" s="457">
        <v>0</v>
      </c>
      <c r="E374" s="457">
        <v>0</v>
      </c>
      <c r="F374" s="457">
        <v>0</v>
      </c>
      <c r="G374" s="457">
        <v>0</v>
      </c>
      <c r="H374" s="457">
        <v>19223</v>
      </c>
      <c r="I374" s="457">
        <v>0</v>
      </c>
      <c r="J374" s="457">
        <v>0</v>
      </c>
      <c r="K374" s="479">
        <v>0</v>
      </c>
      <c r="L374" s="479">
        <v>0</v>
      </c>
      <c r="M374" s="697">
        <v>1.97158974</v>
      </c>
    </row>
    <row r="375" spans="2:13" hidden="1">
      <c r="B375" s="708" t="s">
        <v>1250</v>
      </c>
      <c r="C375" s="457">
        <v>62553</v>
      </c>
      <c r="D375" s="457">
        <v>0</v>
      </c>
      <c r="E375" s="457">
        <v>0</v>
      </c>
      <c r="F375" s="457">
        <v>0</v>
      </c>
      <c r="G375" s="457">
        <v>0</v>
      </c>
      <c r="H375" s="457">
        <v>62553</v>
      </c>
      <c r="I375" s="457">
        <v>0</v>
      </c>
      <c r="J375" s="457">
        <v>0</v>
      </c>
      <c r="K375" s="479">
        <v>0</v>
      </c>
      <c r="L375" s="479">
        <v>0</v>
      </c>
      <c r="M375" s="697">
        <v>5.5716576099999999</v>
      </c>
    </row>
    <row r="376" spans="2:13" hidden="1">
      <c r="B376" s="708" t="s">
        <v>743</v>
      </c>
      <c r="C376" s="457">
        <v>169648</v>
      </c>
      <c r="D376" s="457">
        <v>0</v>
      </c>
      <c r="E376" s="457">
        <v>0</v>
      </c>
      <c r="F376" s="457">
        <v>0</v>
      </c>
      <c r="G376" s="457">
        <v>0</v>
      </c>
      <c r="H376" s="457">
        <v>169648</v>
      </c>
      <c r="I376" s="457">
        <v>0</v>
      </c>
      <c r="J376" s="457">
        <v>0</v>
      </c>
      <c r="K376" s="479">
        <v>0</v>
      </c>
      <c r="L376" s="479">
        <v>0</v>
      </c>
      <c r="M376" s="697">
        <v>1.56694099</v>
      </c>
    </row>
    <row r="377" spans="2:13" ht="30" hidden="1">
      <c r="B377" s="708" t="s">
        <v>746</v>
      </c>
      <c r="C377" s="457">
        <v>92360</v>
      </c>
      <c r="D377" s="457">
        <v>0</v>
      </c>
      <c r="E377" s="457">
        <v>0</v>
      </c>
      <c r="F377" s="457">
        <v>0</v>
      </c>
      <c r="G377" s="457">
        <v>0</v>
      </c>
      <c r="H377" s="457">
        <v>92360</v>
      </c>
      <c r="I377" s="457">
        <v>0</v>
      </c>
      <c r="J377" s="457">
        <v>0</v>
      </c>
      <c r="K377" s="479">
        <v>0</v>
      </c>
      <c r="L377" s="479">
        <v>0</v>
      </c>
      <c r="M377" s="697">
        <v>2.5908705200000002</v>
      </c>
    </row>
    <row r="378" spans="2:13" hidden="1">
      <c r="B378" s="708" t="s">
        <v>1395</v>
      </c>
      <c r="C378" s="457">
        <v>321</v>
      </c>
      <c r="D378" s="457">
        <v>0</v>
      </c>
      <c r="E378" s="457">
        <v>0</v>
      </c>
      <c r="F378" s="457">
        <v>0</v>
      </c>
      <c r="G378" s="457">
        <v>0</v>
      </c>
      <c r="H378" s="457">
        <v>321</v>
      </c>
      <c r="I378" s="457">
        <v>0</v>
      </c>
      <c r="J378" s="457">
        <v>0</v>
      </c>
      <c r="K378" s="479">
        <v>0</v>
      </c>
      <c r="L378" s="479">
        <v>0</v>
      </c>
      <c r="M378" s="697">
        <v>4.0538999999999999E-4</v>
      </c>
    </row>
    <row r="379" spans="2:13" hidden="1">
      <c r="B379" s="708" t="s">
        <v>748</v>
      </c>
      <c r="C379" s="457">
        <v>118221</v>
      </c>
      <c r="D379" s="457">
        <v>0</v>
      </c>
      <c r="E379" s="457">
        <v>0</v>
      </c>
      <c r="F379" s="457">
        <v>0</v>
      </c>
      <c r="G379" s="457">
        <v>0</v>
      </c>
      <c r="H379" s="457">
        <v>118221</v>
      </c>
      <c r="I379" s="457">
        <v>0</v>
      </c>
      <c r="J379" s="457">
        <v>0</v>
      </c>
      <c r="K379" s="479">
        <v>0</v>
      </c>
      <c r="L379" s="479">
        <v>0</v>
      </c>
      <c r="M379" s="697">
        <v>4.9258749999999996</v>
      </c>
    </row>
    <row r="380" spans="2:13" hidden="1">
      <c r="B380" s="708" t="s">
        <v>825</v>
      </c>
      <c r="C380" s="457">
        <v>738590</v>
      </c>
      <c r="D380" s="457">
        <v>0</v>
      </c>
      <c r="E380" s="457">
        <v>0</v>
      </c>
      <c r="F380" s="457">
        <v>0</v>
      </c>
      <c r="G380" s="457">
        <v>0</v>
      </c>
      <c r="H380" s="457">
        <v>738590</v>
      </c>
      <c r="I380" s="457">
        <v>0</v>
      </c>
      <c r="J380" s="457">
        <v>0</v>
      </c>
      <c r="K380" s="479">
        <v>0</v>
      </c>
      <c r="L380" s="479">
        <v>0</v>
      </c>
      <c r="M380" s="697">
        <v>2.4619666699999998</v>
      </c>
    </row>
    <row r="381" spans="2:13" hidden="1">
      <c r="B381" s="708" t="s">
        <v>751</v>
      </c>
      <c r="C381" s="457">
        <v>121543</v>
      </c>
      <c r="D381" s="457">
        <v>0</v>
      </c>
      <c r="E381" s="457">
        <v>0</v>
      </c>
      <c r="F381" s="457">
        <v>0</v>
      </c>
      <c r="G381" s="457">
        <v>0</v>
      </c>
      <c r="H381" s="457">
        <v>121543</v>
      </c>
      <c r="I381" s="457">
        <v>0</v>
      </c>
      <c r="J381" s="457">
        <v>0</v>
      </c>
      <c r="K381" s="479">
        <v>0</v>
      </c>
      <c r="L381" s="479">
        <v>0</v>
      </c>
      <c r="M381" s="697">
        <v>3.9585395999999999</v>
      </c>
    </row>
    <row r="382" spans="2:13" ht="30" hidden="1">
      <c r="B382" s="708" t="s">
        <v>681</v>
      </c>
      <c r="C382" s="457">
        <v>172406</v>
      </c>
      <c r="D382" s="457">
        <v>0</v>
      </c>
      <c r="E382" s="457">
        <v>0</v>
      </c>
      <c r="F382" s="457">
        <v>0</v>
      </c>
      <c r="G382" s="457">
        <v>0</v>
      </c>
      <c r="H382" s="457">
        <v>172406</v>
      </c>
      <c r="I382" s="457">
        <v>0</v>
      </c>
      <c r="J382" s="457">
        <v>0</v>
      </c>
      <c r="K382" s="479">
        <v>0</v>
      </c>
      <c r="L382" s="479">
        <v>0</v>
      </c>
      <c r="M382" s="697">
        <v>1.17086256</v>
      </c>
    </row>
    <row r="383" spans="2:13" hidden="1">
      <c r="B383" s="708" t="s">
        <v>753</v>
      </c>
      <c r="C383" s="457">
        <v>159813</v>
      </c>
      <c r="D383" s="457">
        <v>0</v>
      </c>
      <c r="E383" s="457">
        <v>0</v>
      </c>
      <c r="F383" s="457">
        <v>0</v>
      </c>
      <c r="G383" s="457">
        <v>0</v>
      </c>
      <c r="H383" s="457">
        <v>159813</v>
      </c>
      <c r="I383" s="457">
        <v>0</v>
      </c>
      <c r="J383" s="457">
        <v>0</v>
      </c>
      <c r="K383" s="479">
        <v>0</v>
      </c>
      <c r="L383" s="479">
        <v>0</v>
      </c>
      <c r="M383" s="697">
        <v>1.3317749999999999</v>
      </c>
    </row>
    <row r="384" spans="2:13" hidden="1">
      <c r="B384" s="708" t="s">
        <v>755</v>
      </c>
      <c r="C384" s="457">
        <v>416</v>
      </c>
      <c r="D384" s="457">
        <v>0</v>
      </c>
      <c r="E384" s="457">
        <v>0</v>
      </c>
      <c r="F384" s="457">
        <v>0</v>
      </c>
      <c r="G384" s="457">
        <v>0</v>
      </c>
      <c r="H384" s="457">
        <v>416</v>
      </c>
      <c r="I384" s="457">
        <v>0</v>
      </c>
      <c r="J384" s="457">
        <v>0</v>
      </c>
      <c r="K384" s="479">
        <v>0</v>
      </c>
      <c r="L384" s="479">
        <v>0</v>
      </c>
      <c r="M384" s="697">
        <v>1.485714E-2</v>
      </c>
    </row>
    <row r="385" spans="2:13" hidden="1">
      <c r="B385" s="708" t="s">
        <v>1266</v>
      </c>
      <c r="C385" s="457">
        <v>26452</v>
      </c>
      <c r="D385" s="457">
        <v>0</v>
      </c>
      <c r="E385" s="457">
        <v>0</v>
      </c>
      <c r="F385" s="457">
        <v>0</v>
      </c>
      <c r="G385" s="457">
        <v>0</v>
      </c>
      <c r="H385" s="457">
        <v>26452</v>
      </c>
      <c r="I385" s="457">
        <v>0</v>
      </c>
      <c r="J385" s="457">
        <v>0</v>
      </c>
      <c r="K385" s="479">
        <v>0</v>
      </c>
      <c r="L385" s="479">
        <v>0</v>
      </c>
      <c r="M385" s="697">
        <v>7.5577142899999998</v>
      </c>
    </row>
    <row r="386" spans="2:13" hidden="1">
      <c r="B386" s="708" t="s">
        <v>1268</v>
      </c>
      <c r="C386" s="457">
        <v>24629</v>
      </c>
      <c r="D386" s="457">
        <v>0</v>
      </c>
      <c r="E386" s="457">
        <v>0</v>
      </c>
      <c r="F386" s="457">
        <v>0</v>
      </c>
      <c r="G386" s="457">
        <v>0</v>
      </c>
      <c r="H386" s="457">
        <v>24629</v>
      </c>
      <c r="I386" s="457">
        <v>0</v>
      </c>
      <c r="J386" s="457">
        <v>0</v>
      </c>
      <c r="K386" s="479">
        <v>0</v>
      </c>
      <c r="L386" s="479">
        <v>0</v>
      </c>
      <c r="M386" s="697">
        <v>0</v>
      </c>
    </row>
    <row r="387" spans="2:13" hidden="1">
      <c r="B387" s="708" t="s">
        <v>1270</v>
      </c>
      <c r="C387" s="457">
        <v>70637</v>
      </c>
      <c r="D387" s="457">
        <v>0</v>
      </c>
      <c r="E387" s="457">
        <v>0</v>
      </c>
      <c r="F387" s="457">
        <v>0</v>
      </c>
      <c r="G387" s="457">
        <v>0</v>
      </c>
      <c r="H387" s="457">
        <v>70637</v>
      </c>
      <c r="I387" s="457">
        <v>0</v>
      </c>
      <c r="J387" s="457">
        <v>0</v>
      </c>
      <c r="K387" s="479">
        <v>0</v>
      </c>
      <c r="L387" s="479">
        <v>0</v>
      </c>
      <c r="M387" s="697">
        <v>3.6224102600000001</v>
      </c>
    </row>
    <row r="388" spans="2:13" hidden="1">
      <c r="B388" s="708" t="s">
        <v>758</v>
      </c>
      <c r="C388" s="457">
        <v>136500</v>
      </c>
      <c r="D388" s="457">
        <v>0</v>
      </c>
      <c r="E388" s="457">
        <v>0</v>
      </c>
      <c r="F388" s="457">
        <v>0</v>
      </c>
      <c r="G388" s="457">
        <v>0</v>
      </c>
      <c r="H388" s="457">
        <v>136500</v>
      </c>
      <c r="I388" s="457">
        <v>0</v>
      </c>
      <c r="J388" s="457">
        <v>0</v>
      </c>
      <c r="K388" s="479">
        <v>0</v>
      </c>
      <c r="L388" s="479">
        <v>0</v>
      </c>
      <c r="M388" s="697">
        <v>2.80864198</v>
      </c>
    </row>
    <row r="389" spans="2:13" hidden="1">
      <c r="B389" s="708" t="s">
        <v>1064</v>
      </c>
      <c r="C389" s="457">
        <v>26057</v>
      </c>
      <c r="D389" s="457">
        <v>0</v>
      </c>
      <c r="E389" s="457">
        <v>0</v>
      </c>
      <c r="F389" s="457">
        <v>0</v>
      </c>
      <c r="G389" s="457">
        <v>0</v>
      </c>
      <c r="H389" s="457">
        <v>26057</v>
      </c>
      <c r="I389" s="457">
        <v>0</v>
      </c>
      <c r="J389" s="457">
        <v>0</v>
      </c>
      <c r="K389" s="479">
        <v>0</v>
      </c>
      <c r="L389" s="479">
        <v>0</v>
      </c>
      <c r="M389" s="697">
        <v>5.2114000000000003</v>
      </c>
    </row>
    <row r="390" spans="2:13" hidden="1">
      <c r="B390" s="708" t="s">
        <v>1274</v>
      </c>
      <c r="C390" s="457">
        <v>306342</v>
      </c>
      <c r="D390" s="457">
        <v>0</v>
      </c>
      <c r="E390" s="457">
        <v>0</v>
      </c>
      <c r="F390" s="457">
        <v>0</v>
      </c>
      <c r="G390" s="457">
        <v>0</v>
      </c>
      <c r="H390" s="457">
        <v>306342</v>
      </c>
      <c r="I390" s="457">
        <v>0</v>
      </c>
      <c r="J390" s="457">
        <v>0</v>
      </c>
      <c r="K390" s="479">
        <v>0</v>
      </c>
      <c r="L390" s="479">
        <v>0</v>
      </c>
      <c r="M390" s="697">
        <v>6.8075999999999999</v>
      </c>
    </row>
    <row r="391" spans="2:13" hidden="1">
      <c r="B391" s="708" t="s">
        <v>685</v>
      </c>
      <c r="C391" s="457">
        <v>58618</v>
      </c>
      <c r="D391" s="457">
        <v>0</v>
      </c>
      <c r="E391" s="457">
        <v>0</v>
      </c>
      <c r="F391" s="457">
        <v>0</v>
      </c>
      <c r="G391" s="457">
        <v>0</v>
      </c>
      <c r="H391" s="457">
        <v>58618</v>
      </c>
      <c r="I391" s="457">
        <v>0</v>
      </c>
      <c r="J391" s="457">
        <v>0</v>
      </c>
      <c r="K391" s="479">
        <v>0</v>
      </c>
      <c r="L391" s="479">
        <v>0</v>
      </c>
      <c r="M391" s="697">
        <v>2.6644545499999999</v>
      </c>
    </row>
    <row r="392" spans="2:13" hidden="1">
      <c r="B392" s="708" t="s">
        <v>1052</v>
      </c>
      <c r="C392" s="457">
        <v>103848</v>
      </c>
      <c r="D392" s="457">
        <v>0</v>
      </c>
      <c r="E392" s="457">
        <v>0</v>
      </c>
      <c r="F392" s="457">
        <v>0</v>
      </c>
      <c r="G392" s="457">
        <v>0</v>
      </c>
      <c r="H392" s="457">
        <v>103848</v>
      </c>
      <c r="I392" s="457">
        <v>0</v>
      </c>
      <c r="J392" s="457">
        <v>0</v>
      </c>
      <c r="K392" s="479">
        <v>0</v>
      </c>
      <c r="L392" s="479">
        <v>0</v>
      </c>
      <c r="M392" s="697">
        <v>0</v>
      </c>
    </row>
    <row r="393" spans="2:13" hidden="1">
      <c r="B393" s="708" t="s">
        <v>1280</v>
      </c>
      <c r="C393" s="457">
        <v>229970</v>
      </c>
      <c r="D393" s="457">
        <v>0</v>
      </c>
      <c r="E393" s="457">
        <v>0</v>
      </c>
      <c r="F393" s="457">
        <v>0</v>
      </c>
      <c r="G393" s="457">
        <v>0</v>
      </c>
      <c r="H393" s="457">
        <v>229970</v>
      </c>
      <c r="I393" s="457">
        <v>0</v>
      </c>
      <c r="J393" s="457">
        <v>0</v>
      </c>
      <c r="K393" s="479">
        <v>0</v>
      </c>
      <c r="L393" s="479">
        <v>0</v>
      </c>
      <c r="M393" s="697">
        <v>2.63630319</v>
      </c>
    </row>
    <row r="394" spans="2:13" hidden="1">
      <c r="B394" s="708" t="s">
        <v>1041</v>
      </c>
      <c r="C394" s="457">
        <v>147</v>
      </c>
      <c r="D394" s="457">
        <v>0</v>
      </c>
      <c r="E394" s="457">
        <v>0</v>
      </c>
      <c r="F394" s="457">
        <v>0</v>
      </c>
      <c r="G394" s="457">
        <v>0</v>
      </c>
      <c r="H394" s="457">
        <v>147</v>
      </c>
      <c r="I394" s="457">
        <v>0</v>
      </c>
      <c r="J394" s="457">
        <v>0</v>
      </c>
      <c r="K394" s="479">
        <v>0</v>
      </c>
      <c r="L394" s="479">
        <v>0</v>
      </c>
      <c r="M394" s="697">
        <v>8.5464999999999998E-4</v>
      </c>
    </row>
    <row r="395" spans="2:13" hidden="1">
      <c r="B395" s="708" t="s">
        <v>1055</v>
      </c>
      <c r="C395" s="457">
        <v>29998</v>
      </c>
      <c r="D395" s="457">
        <v>0</v>
      </c>
      <c r="E395" s="457">
        <v>0</v>
      </c>
      <c r="F395" s="457">
        <v>0</v>
      </c>
      <c r="G395" s="457">
        <v>0</v>
      </c>
      <c r="H395" s="457">
        <v>29998</v>
      </c>
      <c r="I395" s="457">
        <v>0</v>
      </c>
      <c r="J395" s="457">
        <v>0</v>
      </c>
      <c r="K395" s="479">
        <v>0</v>
      </c>
      <c r="L395" s="479">
        <v>0</v>
      </c>
      <c r="M395" s="697">
        <v>0</v>
      </c>
    </row>
    <row r="396" spans="2:13" hidden="1">
      <c r="B396" s="708" t="s">
        <v>1078</v>
      </c>
      <c r="C396" s="457">
        <v>443845</v>
      </c>
      <c r="D396" s="457">
        <v>0</v>
      </c>
      <c r="E396" s="457">
        <v>0</v>
      </c>
      <c r="F396" s="457">
        <v>0</v>
      </c>
      <c r="G396" s="457">
        <v>0</v>
      </c>
      <c r="H396" s="457">
        <v>443845</v>
      </c>
      <c r="I396" s="457">
        <v>0</v>
      </c>
      <c r="J396" s="457">
        <v>0</v>
      </c>
      <c r="K396" s="479">
        <v>0</v>
      </c>
      <c r="L396" s="479">
        <v>0</v>
      </c>
      <c r="M396" s="697">
        <v>0</v>
      </c>
    </row>
    <row r="397" spans="2:13" hidden="1">
      <c r="B397" s="708" t="s">
        <v>1282</v>
      </c>
      <c r="C397" s="457">
        <v>56155</v>
      </c>
      <c r="D397" s="457">
        <v>0</v>
      </c>
      <c r="E397" s="457">
        <v>0</v>
      </c>
      <c r="F397" s="457">
        <v>0</v>
      </c>
      <c r="G397" s="457">
        <v>0</v>
      </c>
      <c r="H397" s="457">
        <v>56155</v>
      </c>
      <c r="I397" s="457">
        <v>0</v>
      </c>
      <c r="J397" s="457">
        <v>0</v>
      </c>
      <c r="K397" s="479">
        <v>0</v>
      </c>
      <c r="L397" s="479">
        <v>0</v>
      </c>
      <c r="M397" s="697">
        <v>0</v>
      </c>
    </row>
    <row r="398" spans="2:13" hidden="1">
      <c r="B398" s="708" t="s">
        <v>1100</v>
      </c>
      <c r="C398" s="457">
        <v>108468</v>
      </c>
      <c r="D398" s="457">
        <v>0</v>
      </c>
      <c r="E398" s="457">
        <v>0</v>
      </c>
      <c r="F398" s="457">
        <v>0</v>
      </c>
      <c r="G398" s="457">
        <v>0</v>
      </c>
      <c r="H398" s="457">
        <v>108468</v>
      </c>
      <c r="I398" s="457">
        <v>0</v>
      </c>
      <c r="J398" s="457">
        <v>0</v>
      </c>
      <c r="K398" s="479">
        <v>0</v>
      </c>
      <c r="L398" s="479">
        <v>0</v>
      </c>
      <c r="M398" s="697">
        <v>0</v>
      </c>
    </row>
    <row r="399" spans="2:13" hidden="1">
      <c r="B399" s="708" t="s">
        <v>760</v>
      </c>
      <c r="C399" s="457">
        <v>149</v>
      </c>
      <c r="D399" s="457">
        <v>0</v>
      </c>
      <c r="E399" s="457">
        <v>0</v>
      </c>
      <c r="F399" s="457">
        <v>0</v>
      </c>
      <c r="G399" s="457">
        <v>0</v>
      </c>
      <c r="H399" s="457">
        <v>149</v>
      </c>
      <c r="I399" s="457">
        <v>0</v>
      </c>
      <c r="J399" s="457">
        <v>0</v>
      </c>
      <c r="K399" s="479">
        <v>0</v>
      </c>
      <c r="L399" s="479">
        <v>0</v>
      </c>
      <c r="M399" s="697">
        <v>1.2416700000000001E-3</v>
      </c>
    </row>
    <row r="400" spans="2:13" hidden="1">
      <c r="B400" s="708" t="s">
        <v>1067</v>
      </c>
      <c r="C400" s="457">
        <v>19716</v>
      </c>
      <c r="D400" s="457">
        <v>0</v>
      </c>
      <c r="E400" s="457">
        <v>0</v>
      </c>
      <c r="F400" s="457">
        <v>0</v>
      </c>
      <c r="G400" s="457">
        <v>0</v>
      </c>
      <c r="H400" s="457">
        <v>19716</v>
      </c>
      <c r="I400" s="457">
        <v>0</v>
      </c>
      <c r="J400" s="457">
        <v>0</v>
      </c>
      <c r="K400" s="479">
        <v>0</v>
      </c>
      <c r="L400" s="479">
        <v>0</v>
      </c>
      <c r="M400" s="697">
        <v>1.3144</v>
      </c>
    </row>
    <row r="401" spans="1:13" hidden="1">
      <c r="B401" s="708" t="s">
        <v>1103</v>
      </c>
      <c r="C401" s="457">
        <v>26</v>
      </c>
      <c r="D401" s="457">
        <v>0</v>
      </c>
      <c r="E401" s="457">
        <v>0</v>
      </c>
      <c r="F401" s="457">
        <v>0</v>
      </c>
      <c r="G401" s="457">
        <v>0</v>
      </c>
      <c r="H401" s="457">
        <v>26</v>
      </c>
      <c r="I401" s="457">
        <v>0</v>
      </c>
      <c r="J401" s="457">
        <v>0</v>
      </c>
      <c r="K401" s="479">
        <v>0</v>
      </c>
      <c r="L401" s="479">
        <v>0</v>
      </c>
      <c r="M401" s="697">
        <v>5.1975999999999997E-4</v>
      </c>
    </row>
    <row r="402" spans="1:13" hidden="1">
      <c r="B402" s="708" t="s">
        <v>671</v>
      </c>
      <c r="C402" s="457">
        <v>56155</v>
      </c>
      <c r="D402" s="457">
        <v>0</v>
      </c>
      <c r="E402" s="457">
        <v>0</v>
      </c>
      <c r="F402" s="457">
        <v>0</v>
      </c>
      <c r="G402" s="457">
        <v>0</v>
      </c>
      <c r="H402" s="457">
        <v>56155</v>
      </c>
      <c r="I402" s="457">
        <v>0</v>
      </c>
      <c r="J402" s="457">
        <v>0</v>
      </c>
      <c r="K402" s="479">
        <v>0</v>
      </c>
      <c r="L402" s="479">
        <v>0</v>
      </c>
      <c r="M402" s="697">
        <v>1.4974666700000001</v>
      </c>
    </row>
    <row r="403" spans="1:13" ht="30" hidden="1">
      <c r="B403" s="708" t="s">
        <v>672</v>
      </c>
      <c r="C403" s="457">
        <v>482</v>
      </c>
      <c r="D403" s="457">
        <v>0</v>
      </c>
      <c r="E403" s="457">
        <v>0</v>
      </c>
      <c r="F403" s="457">
        <v>0</v>
      </c>
      <c r="G403" s="457">
        <v>0</v>
      </c>
      <c r="H403" s="457">
        <v>482</v>
      </c>
      <c r="I403" s="457">
        <v>0</v>
      </c>
      <c r="J403" s="457">
        <v>0</v>
      </c>
      <c r="K403" s="479">
        <v>0</v>
      </c>
      <c r="L403" s="479">
        <v>0</v>
      </c>
      <c r="M403" s="697">
        <v>1.8660469999999998E-2</v>
      </c>
    </row>
    <row r="404" spans="1:13" hidden="1">
      <c r="B404" s="708" t="s">
        <v>767</v>
      </c>
      <c r="C404" s="457">
        <v>358212</v>
      </c>
      <c r="D404" s="457">
        <v>0</v>
      </c>
      <c r="E404" s="457">
        <v>0</v>
      </c>
      <c r="F404" s="457">
        <v>0</v>
      </c>
      <c r="G404" s="457">
        <v>0</v>
      </c>
      <c r="H404" s="457">
        <v>358212</v>
      </c>
      <c r="I404" s="457">
        <v>0</v>
      </c>
      <c r="J404" s="457">
        <v>0</v>
      </c>
      <c r="K404" s="479">
        <v>0</v>
      </c>
      <c r="L404" s="479">
        <v>0</v>
      </c>
      <c r="M404" s="697">
        <v>4.8407026999999996</v>
      </c>
    </row>
    <row r="405" spans="1:13" hidden="1">
      <c r="B405" s="708" t="s">
        <v>1291</v>
      </c>
      <c r="C405" s="457">
        <v>162160</v>
      </c>
      <c r="D405" s="457">
        <v>0</v>
      </c>
      <c r="E405" s="457">
        <v>0</v>
      </c>
      <c r="F405" s="457">
        <v>0</v>
      </c>
      <c r="G405" s="457">
        <v>0</v>
      </c>
      <c r="H405" s="457">
        <v>162160</v>
      </c>
      <c r="I405" s="457">
        <v>0</v>
      </c>
      <c r="J405" s="457">
        <v>0</v>
      </c>
      <c r="K405" s="479">
        <v>0</v>
      </c>
      <c r="L405" s="479">
        <v>0</v>
      </c>
      <c r="M405" s="697">
        <v>3.7678330799999999</v>
      </c>
    </row>
    <row r="406" spans="1:13" hidden="1">
      <c r="A406" s="611"/>
      <c r="B406" s="708" t="s">
        <v>1305</v>
      </c>
      <c r="C406" s="712">
        <v>890850</v>
      </c>
      <c r="D406" s="712">
        <v>0</v>
      </c>
      <c r="E406" s="712">
        <v>0</v>
      </c>
      <c r="F406" s="712">
        <v>0</v>
      </c>
      <c r="G406" s="712">
        <v>0</v>
      </c>
      <c r="H406" s="712">
        <v>890850</v>
      </c>
      <c r="I406" s="712">
        <v>0</v>
      </c>
      <c r="J406" s="712">
        <v>0</v>
      </c>
      <c r="K406" s="716">
        <v>0</v>
      </c>
      <c r="L406" s="716">
        <v>0</v>
      </c>
      <c r="M406" s="717">
        <v>6.3721352800000002</v>
      </c>
    </row>
    <row r="407" spans="1:13" hidden="1">
      <c r="B407" s="708" t="s">
        <v>773</v>
      </c>
      <c r="C407" s="457">
        <v>352976</v>
      </c>
      <c r="D407" s="457">
        <v>0</v>
      </c>
      <c r="E407" s="457">
        <v>0</v>
      </c>
      <c r="F407" s="457">
        <v>0</v>
      </c>
      <c r="G407" s="457">
        <v>0</v>
      </c>
      <c r="H407" s="457">
        <v>352976</v>
      </c>
      <c r="I407" s="457">
        <v>0</v>
      </c>
      <c r="J407" s="457">
        <v>3529.76</v>
      </c>
      <c r="K407" s="479">
        <v>5.3397200000000001E-3</v>
      </c>
      <c r="L407" s="479">
        <v>5.6176826392267225E-3</v>
      </c>
      <c r="M407" s="697">
        <v>1.7575772700000001</v>
      </c>
    </row>
    <row r="408" spans="1:13" hidden="1">
      <c r="B408" s="708" t="s">
        <v>1308</v>
      </c>
      <c r="C408" s="457">
        <v>78469</v>
      </c>
      <c r="D408" s="457">
        <v>0</v>
      </c>
      <c r="E408" s="457">
        <v>0</v>
      </c>
      <c r="F408" s="457">
        <v>0</v>
      </c>
      <c r="G408" s="457">
        <v>0</v>
      </c>
      <c r="H408" s="457">
        <v>78469</v>
      </c>
      <c r="I408" s="457">
        <v>0</v>
      </c>
      <c r="J408" s="457">
        <v>0</v>
      </c>
      <c r="K408" s="479">
        <v>0</v>
      </c>
      <c r="L408" s="479">
        <v>0</v>
      </c>
      <c r="M408" s="697">
        <v>3.79077295</v>
      </c>
    </row>
    <row r="409" spans="1:13" hidden="1">
      <c r="B409" s="708" t="s">
        <v>1310</v>
      </c>
      <c r="C409" s="457">
        <v>222109</v>
      </c>
      <c r="D409" s="457">
        <v>0</v>
      </c>
      <c r="E409" s="457">
        <v>0</v>
      </c>
      <c r="F409" s="457">
        <v>0</v>
      </c>
      <c r="G409" s="457">
        <v>0</v>
      </c>
      <c r="H409" s="457">
        <v>222109</v>
      </c>
      <c r="I409" s="457">
        <v>0</v>
      </c>
      <c r="J409" s="457">
        <v>0</v>
      </c>
      <c r="K409" s="479">
        <v>0</v>
      </c>
      <c r="L409" s="479">
        <v>0</v>
      </c>
      <c r="M409" s="697">
        <v>5.1414120399999996</v>
      </c>
    </row>
    <row r="410" spans="1:13" hidden="1">
      <c r="B410" s="708" t="s">
        <v>782</v>
      </c>
      <c r="C410" s="457">
        <v>108222</v>
      </c>
      <c r="D410" s="457">
        <v>0</v>
      </c>
      <c r="E410" s="457">
        <v>0</v>
      </c>
      <c r="F410" s="457">
        <v>0</v>
      </c>
      <c r="G410" s="457">
        <v>0</v>
      </c>
      <c r="H410" s="457">
        <v>108222</v>
      </c>
      <c r="I410" s="457">
        <v>0</v>
      </c>
      <c r="J410" s="457">
        <v>0</v>
      </c>
      <c r="K410" s="479">
        <v>0</v>
      </c>
      <c r="L410" s="479">
        <v>0</v>
      </c>
      <c r="M410" s="697">
        <v>3.5861223400000002</v>
      </c>
    </row>
    <row r="411" spans="1:13" hidden="1">
      <c r="B411" s="708" t="s">
        <v>623</v>
      </c>
      <c r="C411" s="457">
        <v>704745</v>
      </c>
      <c r="D411" s="457">
        <v>0</v>
      </c>
      <c r="E411" s="457">
        <v>0</v>
      </c>
      <c r="F411" s="457">
        <v>0</v>
      </c>
      <c r="G411" s="457">
        <v>0</v>
      </c>
      <c r="H411" s="457">
        <v>704745</v>
      </c>
      <c r="I411" s="457">
        <v>0</v>
      </c>
      <c r="J411" s="457">
        <v>0</v>
      </c>
      <c r="K411" s="479">
        <v>0</v>
      </c>
      <c r="L411" s="479">
        <v>0</v>
      </c>
      <c r="M411" s="697">
        <v>9.4212207899999996</v>
      </c>
    </row>
    <row r="412" spans="1:13" hidden="1">
      <c r="B412" s="708" t="s">
        <v>783</v>
      </c>
      <c r="C412" s="457">
        <v>15024</v>
      </c>
      <c r="D412" s="457">
        <v>0</v>
      </c>
      <c r="E412" s="457">
        <v>0</v>
      </c>
      <c r="F412" s="457">
        <v>0</v>
      </c>
      <c r="G412" s="457">
        <v>0</v>
      </c>
      <c r="H412" s="457">
        <v>15024</v>
      </c>
      <c r="I412" s="457">
        <v>0</v>
      </c>
      <c r="J412" s="457">
        <v>0</v>
      </c>
      <c r="K412" s="479">
        <v>0</v>
      </c>
      <c r="L412" s="479">
        <v>0</v>
      </c>
      <c r="M412" s="697">
        <v>0.13968017999999999</v>
      </c>
    </row>
    <row r="413" spans="1:13" hidden="1">
      <c r="B413" s="708" t="s">
        <v>784</v>
      </c>
      <c r="C413" s="457">
        <v>440918</v>
      </c>
      <c r="D413" s="457">
        <v>0</v>
      </c>
      <c r="E413" s="457">
        <v>0</v>
      </c>
      <c r="F413" s="457">
        <v>0</v>
      </c>
      <c r="G413" s="457">
        <v>0</v>
      </c>
      <c r="H413" s="457">
        <v>440918</v>
      </c>
      <c r="I413" s="457">
        <v>0</v>
      </c>
      <c r="J413" s="457">
        <v>0</v>
      </c>
      <c r="K413" s="479">
        <v>0</v>
      </c>
      <c r="L413" s="479">
        <v>0</v>
      </c>
      <c r="M413" s="697">
        <v>5.6160028500000001</v>
      </c>
    </row>
    <row r="414" spans="1:13" hidden="1">
      <c r="B414" s="708" t="s">
        <v>673</v>
      </c>
      <c r="C414" s="457">
        <v>96055</v>
      </c>
      <c r="D414" s="457">
        <v>0</v>
      </c>
      <c r="E414" s="457">
        <v>0</v>
      </c>
      <c r="F414" s="457">
        <v>0</v>
      </c>
      <c r="G414" s="457">
        <v>0</v>
      </c>
      <c r="H414" s="457">
        <v>96055</v>
      </c>
      <c r="I414" s="457">
        <v>0</v>
      </c>
      <c r="J414" s="457">
        <v>0</v>
      </c>
      <c r="K414" s="479">
        <v>0</v>
      </c>
      <c r="L414" s="479">
        <v>0</v>
      </c>
      <c r="M414" s="697">
        <v>3.69442308</v>
      </c>
    </row>
    <row r="415" spans="1:13" hidden="1">
      <c r="B415" s="708" t="s">
        <v>789</v>
      </c>
      <c r="C415" s="457">
        <v>43100</v>
      </c>
      <c r="D415" s="457">
        <v>0</v>
      </c>
      <c r="E415" s="457">
        <v>0</v>
      </c>
      <c r="F415" s="457">
        <v>0</v>
      </c>
      <c r="G415" s="457">
        <v>0</v>
      </c>
      <c r="H415" s="457">
        <v>43100</v>
      </c>
      <c r="I415" s="457">
        <v>0</v>
      </c>
      <c r="J415" s="457">
        <v>0</v>
      </c>
      <c r="K415" s="479">
        <v>0</v>
      </c>
      <c r="L415" s="479">
        <v>0</v>
      </c>
      <c r="M415" s="697">
        <v>6.1571428600000004</v>
      </c>
    </row>
    <row r="416" spans="1:13" ht="30" hidden="1">
      <c r="B416" s="708" t="s">
        <v>791</v>
      </c>
      <c r="C416" s="457">
        <v>118664</v>
      </c>
      <c r="D416" s="457">
        <v>0</v>
      </c>
      <c r="E416" s="457">
        <v>0</v>
      </c>
      <c r="F416" s="457">
        <v>0</v>
      </c>
      <c r="G416" s="457">
        <v>0</v>
      </c>
      <c r="H416" s="457">
        <v>118664</v>
      </c>
      <c r="I416" s="457">
        <v>0</v>
      </c>
      <c r="J416" s="457">
        <v>0</v>
      </c>
      <c r="K416" s="479">
        <v>0</v>
      </c>
      <c r="L416" s="479">
        <v>0</v>
      </c>
      <c r="M416" s="697">
        <v>0.97665844000000002</v>
      </c>
    </row>
    <row r="417" spans="1:13" hidden="1">
      <c r="A417" s="611"/>
      <c r="B417" s="708" t="s">
        <v>1398</v>
      </c>
      <c r="C417" s="712">
        <v>474032</v>
      </c>
      <c r="D417" s="712">
        <v>0</v>
      </c>
      <c r="E417" s="712">
        <v>0</v>
      </c>
      <c r="F417" s="712">
        <v>0</v>
      </c>
      <c r="G417" s="712">
        <v>0</v>
      </c>
      <c r="H417" s="712">
        <v>474032</v>
      </c>
      <c r="I417" s="712">
        <v>0</v>
      </c>
      <c r="J417" s="712">
        <v>0</v>
      </c>
      <c r="K417" s="716">
        <v>0</v>
      </c>
      <c r="L417" s="716">
        <v>0</v>
      </c>
      <c r="M417" s="717">
        <v>1.8320077299999999</v>
      </c>
    </row>
    <row r="418" spans="1:13" hidden="1">
      <c r="B418" s="708" t="s">
        <v>792</v>
      </c>
      <c r="C418" s="457">
        <v>113264</v>
      </c>
      <c r="D418" s="457">
        <v>0</v>
      </c>
      <c r="E418" s="457">
        <v>0</v>
      </c>
      <c r="F418" s="457">
        <v>0</v>
      </c>
      <c r="G418" s="457">
        <v>0</v>
      </c>
      <c r="H418" s="457">
        <v>113264</v>
      </c>
      <c r="I418" s="457">
        <v>0</v>
      </c>
      <c r="J418" s="457">
        <v>0</v>
      </c>
      <c r="K418" s="479">
        <v>0</v>
      </c>
      <c r="L418" s="479">
        <v>0</v>
      </c>
      <c r="M418" s="697">
        <v>0.81227768</v>
      </c>
    </row>
    <row r="419" spans="1:13" hidden="1">
      <c r="A419" s="718"/>
      <c r="B419" s="708" t="s">
        <v>661</v>
      </c>
      <c r="C419" s="457">
        <v>206888</v>
      </c>
      <c r="D419" s="457">
        <v>0</v>
      </c>
      <c r="E419" s="457">
        <v>0</v>
      </c>
      <c r="F419" s="457">
        <v>0</v>
      </c>
      <c r="G419" s="457">
        <v>0</v>
      </c>
      <c r="H419" s="457">
        <v>206888</v>
      </c>
      <c r="I419" s="457">
        <v>0</v>
      </c>
      <c r="J419" s="457">
        <v>0</v>
      </c>
      <c r="K419" s="479">
        <v>0</v>
      </c>
      <c r="L419" s="479">
        <v>0</v>
      </c>
      <c r="M419" s="697">
        <v>4.8679529400000003</v>
      </c>
    </row>
    <row r="420" spans="1:13" hidden="1">
      <c r="B420" s="708" t="s">
        <v>794</v>
      </c>
      <c r="C420" s="457">
        <v>170879</v>
      </c>
      <c r="D420" s="457">
        <v>0</v>
      </c>
      <c r="E420" s="457">
        <v>0</v>
      </c>
      <c r="F420" s="457">
        <v>0</v>
      </c>
      <c r="G420" s="457">
        <v>0</v>
      </c>
      <c r="H420" s="457">
        <v>170879</v>
      </c>
      <c r="I420" s="457">
        <v>0</v>
      </c>
      <c r="J420" s="457">
        <v>0</v>
      </c>
      <c r="K420" s="479">
        <v>0</v>
      </c>
      <c r="L420" s="479">
        <v>0</v>
      </c>
      <c r="M420" s="697">
        <v>1.70879</v>
      </c>
    </row>
    <row r="421" spans="1:13" ht="30" hidden="1">
      <c r="B421" s="708" t="s">
        <v>1351</v>
      </c>
      <c r="C421" s="457">
        <v>306</v>
      </c>
      <c r="D421" s="457">
        <v>0</v>
      </c>
      <c r="E421" s="457">
        <v>0</v>
      </c>
      <c r="F421" s="457">
        <v>0</v>
      </c>
      <c r="G421" s="457">
        <v>0</v>
      </c>
      <c r="H421" s="457">
        <v>306</v>
      </c>
      <c r="I421" s="457">
        <v>0</v>
      </c>
      <c r="J421" s="457">
        <v>0</v>
      </c>
      <c r="K421" s="479">
        <v>0</v>
      </c>
      <c r="L421" s="479">
        <v>0</v>
      </c>
      <c r="M421" s="697">
        <v>3.7499999999999999E-3</v>
      </c>
    </row>
    <row r="422" spans="1:13" hidden="1">
      <c r="B422" s="708" t="s">
        <v>693</v>
      </c>
      <c r="C422" s="457">
        <v>139748</v>
      </c>
      <c r="D422" s="457">
        <v>0</v>
      </c>
      <c r="E422" s="457">
        <v>0</v>
      </c>
      <c r="F422" s="457">
        <v>0</v>
      </c>
      <c r="G422" s="457">
        <v>0</v>
      </c>
      <c r="H422" s="457">
        <v>139748</v>
      </c>
      <c r="I422" s="457">
        <v>0</v>
      </c>
      <c r="J422" s="457">
        <v>0</v>
      </c>
      <c r="K422" s="479">
        <v>0</v>
      </c>
      <c r="L422" s="479">
        <v>0</v>
      </c>
      <c r="M422" s="697">
        <v>5.2735094299999998</v>
      </c>
    </row>
    <row r="423" spans="1:13" hidden="1">
      <c r="B423" s="708" t="s">
        <v>1328</v>
      </c>
      <c r="C423" s="457">
        <v>66844</v>
      </c>
      <c r="D423" s="457">
        <v>0</v>
      </c>
      <c r="E423" s="457">
        <v>0</v>
      </c>
      <c r="F423" s="457">
        <v>0</v>
      </c>
      <c r="G423" s="457">
        <v>0</v>
      </c>
      <c r="H423" s="457">
        <v>66844</v>
      </c>
      <c r="I423" s="457">
        <v>0</v>
      </c>
      <c r="J423" s="457">
        <v>0</v>
      </c>
      <c r="K423" s="479">
        <v>0</v>
      </c>
      <c r="L423" s="479">
        <v>0</v>
      </c>
      <c r="M423" s="697">
        <v>6.6844000000000001</v>
      </c>
    </row>
    <row r="424" spans="1:13" hidden="1">
      <c r="B424" s="708" t="s">
        <v>796</v>
      </c>
      <c r="C424" s="457">
        <v>412147</v>
      </c>
      <c r="D424" s="457">
        <v>0</v>
      </c>
      <c r="E424" s="457">
        <v>0</v>
      </c>
      <c r="F424" s="457">
        <v>0</v>
      </c>
      <c r="G424" s="457">
        <v>0</v>
      </c>
      <c r="H424" s="457">
        <v>412147</v>
      </c>
      <c r="I424" s="457">
        <v>0</v>
      </c>
      <c r="J424" s="457">
        <v>0</v>
      </c>
      <c r="K424" s="479">
        <v>0</v>
      </c>
      <c r="L424" s="479">
        <v>0</v>
      </c>
      <c r="M424" s="697">
        <v>0.55197273000000002</v>
      </c>
    </row>
    <row r="425" spans="1:13" hidden="1">
      <c r="B425" s="647"/>
      <c r="C425" s="492">
        <v>21199174</v>
      </c>
      <c r="D425" s="492">
        <v>0</v>
      </c>
      <c r="E425" s="492">
        <v>0</v>
      </c>
      <c r="F425" s="492">
        <v>0</v>
      </c>
      <c r="G425" s="492">
        <v>3769256</v>
      </c>
      <c r="H425" s="492">
        <v>17429918</v>
      </c>
      <c r="I425" s="492">
        <v>0</v>
      </c>
      <c r="J425" s="492">
        <v>3529.76</v>
      </c>
      <c r="K425" s="493">
        <v>5.3397200000000001E-3</v>
      </c>
      <c r="L425" s="493">
        <v>5.6176826392267225E-3</v>
      </c>
      <c r="M425" s="626"/>
    </row>
    <row r="426" spans="1:13" hidden="1">
      <c r="B426" s="647"/>
      <c r="C426" s="494"/>
      <c r="D426" s="494"/>
      <c r="E426" s="494"/>
      <c r="F426" s="494"/>
      <c r="G426" s="494"/>
      <c r="H426" s="494"/>
      <c r="I426" s="494"/>
      <c r="J426" s="494"/>
      <c r="K426" s="495"/>
      <c r="L426" s="495"/>
      <c r="M426" s="626"/>
    </row>
    <row r="427" spans="1:13" hidden="1">
      <c r="C427" s="492">
        <v>907025268.15789998</v>
      </c>
      <c r="D427" s="492">
        <v>6207190</v>
      </c>
      <c r="E427" s="492">
        <v>3558093</v>
      </c>
      <c r="F427" s="492">
        <v>14729156</v>
      </c>
      <c r="G427" s="492">
        <v>117160313</v>
      </c>
      <c r="H427" s="492">
        <v>814359394</v>
      </c>
      <c r="I427" s="492">
        <v>12913584.570154101</v>
      </c>
      <c r="J427" s="492">
        <v>59498770.170146197</v>
      </c>
      <c r="K427" s="493">
        <v>90.008041230000003</v>
      </c>
      <c r="L427" s="493">
        <v>94.693440448429598</v>
      </c>
      <c r="M427" s="626"/>
    </row>
    <row r="428" spans="1:13" hidden="1"/>
    <row r="429" spans="1:13" hidden="1"/>
    <row r="430" spans="1:13" hidden="1"/>
    <row r="431" spans="1:13" hidden="1"/>
    <row r="432" spans="1:13" hidden="1"/>
    <row r="433" hidden="1"/>
    <row r="434" hidden="1"/>
    <row r="435" hidden="1"/>
    <row r="436" hidden="1"/>
    <row r="437" hidden="1"/>
    <row r="438" hidden="1"/>
    <row r="439" hidden="1"/>
    <row r="440" hidden="1"/>
    <row r="441" hidden="1"/>
    <row r="442" hidden="1"/>
    <row r="443" hidden="1"/>
  </sheetData>
  <mergeCells count="1">
    <mergeCell ref="A4:A5"/>
  </mergeCells>
  <pageMargins left="0.7" right="0.7" top="0.75" bottom="0.75" header="0.3" footer="0.3"/>
  <pageSetup scale="53" orientation="portrait" r:id="rId1"/>
  <headerFooter>
    <oddFooter>&amp;C11 of 19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5"/>
  <sheetViews>
    <sheetView view="pageBreakPreview" topLeftCell="D1" zoomScaleNormal="100" zoomScaleSheetLayoutView="100" workbookViewId="0">
      <selection activeCell="B4" sqref="B4:K6"/>
    </sheetView>
  </sheetViews>
  <sheetFormatPr defaultRowHeight="15.75"/>
  <cols>
    <col min="1" max="1" width="4.25" style="706" customWidth="1"/>
    <col min="2" max="2" width="33.375" style="491" customWidth="1"/>
    <col min="3" max="3" width="12" style="457" customWidth="1"/>
    <col min="4" max="4" width="9.875" style="457" customWidth="1"/>
    <col min="5" max="6" width="11.125" style="457" customWidth="1"/>
    <col min="7" max="7" width="11.75" style="457" customWidth="1"/>
    <col min="8" max="8" width="11.875" style="457" customWidth="1"/>
    <col min="9" max="9" width="11.75" style="457" customWidth="1"/>
    <col min="10" max="10" width="11.375" style="457" customWidth="1"/>
    <col min="11" max="11" width="7.125" style="479" customWidth="1"/>
    <col min="12" max="12" width="9" style="479" customWidth="1"/>
    <col min="13" max="13" width="10.25" style="515" customWidth="1"/>
    <col min="14" max="16384" width="9" style="515"/>
  </cols>
  <sheetData>
    <row r="1" spans="1:13">
      <c r="A1" s="706">
        <v>7.2</v>
      </c>
      <c r="B1" s="612" t="s">
        <v>2046</v>
      </c>
      <c r="C1" s="628"/>
      <c r="D1" s="628"/>
      <c r="E1" s="628"/>
      <c r="F1" s="628"/>
      <c r="G1" s="628"/>
      <c r="H1" s="628"/>
      <c r="I1" s="628"/>
      <c r="J1" s="628"/>
      <c r="K1" s="629"/>
      <c r="L1" s="631"/>
    </row>
    <row r="2" spans="1:13" hidden="1">
      <c r="B2" s="484"/>
      <c r="C2" s="481"/>
      <c r="D2" s="481"/>
      <c r="E2" s="481"/>
      <c r="F2" s="481"/>
      <c r="G2" s="481"/>
      <c r="H2" s="481"/>
      <c r="I2" s="481"/>
      <c r="J2" s="481"/>
      <c r="K2" s="482"/>
      <c r="L2" s="482"/>
      <c r="M2" s="483"/>
    </row>
    <row r="3" spans="1:13" hidden="1">
      <c r="B3" s="484"/>
      <c r="C3" s="481"/>
      <c r="D3" s="481"/>
      <c r="E3" s="481"/>
      <c r="F3" s="481"/>
      <c r="G3" s="481"/>
      <c r="H3" s="481"/>
      <c r="I3" s="481"/>
      <c r="J3" s="481"/>
      <c r="K3" s="482"/>
      <c r="L3" s="482"/>
      <c r="M3" s="483"/>
    </row>
    <row r="4" spans="1:13" ht="67.5" customHeight="1">
      <c r="A4" s="1032"/>
      <c r="B4" s="690" t="s">
        <v>2007</v>
      </c>
      <c r="C4" s="691" t="s">
        <v>2008</v>
      </c>
      <c r="D4" s="487" t="s">
        <v>2009</v>
      </c>
      <c r="E4" s="487" t="s">
        <v>2010</v>
      </c>
      <c r="F4" s="487" t="s">
        <v>2011</v>
      </c>
      <c r="G4" s="487" t="s">
        <v>2012</v>
      </c>
      <c r="H4" s="487" t="s">
        <v>1998</v>
      </c>
      <c r="I4" s="487" t="s">
        <v>2013</v>
      </c>
      <c r="J4" s="487" t="s">
        <v>2014</v>
      </c>
      <c r="K4" s="488" t="s">
        <v>53</v>
      </c>
      <c r="L4" s="488" t="s">
        <v>2015</v>
      </c>
      <c r="M4" s="692" t="s">
        <v>2016</v>
      </c>
    </row>
    <row r="5" spans="1:13" ht="13.5" customHeight="1">
      <c r="A5" s="1033"/>
      <c r="B5" s="693"/>
      <c r="C5" s="694" t="s">
        <v>2065</v>
      </c>
      <c r="D5" s="695"/>
      <c r="E5" s="695"/>
      <c r="F5" s="695"/>
      <c r="G5" s="695"/>
      <c r="H5" s="695"/>
      <c r="I5" s="694" t="s">
        <v>2047</v>
      </c>
      <c r="J5" s="695"/>
      <c r="K5" s="694" t="s">
        <v>2019</v>
      </c>
      <c r="L5" s="696"/>
      <c r="M5" s="696"/>
    </row>
    <row r="6" spans="1:13" hidden="1">
      <c r="A6" s="485"/>
      <c r="B6" s="486" t="s">
        <v>2048</v>
      </c>
      <c r="C6" s="487"/>
      <c r="D6" s="487"/>
      <c r="E6" s="487"/>
      <c r="F6" s="487"/>
      <c r="G6" s="487"/>
      <c r="H6" s="487"/>
      <c r="I6" s="487"/>
      <c r="J6" s="488"/>
      <c r="K6" s="488"/>
      <c r="L6" s="488"/>
      <c r="M6" s="488"/>
    </row>
    <row r="7" spans="1:13" hidden="1">
      <c r="B7" s="708" t="s">
        <v>841</v>
      </c>
      <c r="C7" s="457">
        <v>560662.15789999999</v>
      </c>
      <c r="D7" s="457">
        <v>0</v>
      </c>
      <c r="E7" s="457">
        <v>0</v>
      </c>
      <c r="F7" s="457">
        <v>0</v>
      </c>
      <c r="G7" s="457">
        <v>560662</v>
      </c>
      <c r="H7" s="479">
        <v>0</v>
      </c>
      <c r="I7" s="457">
        <v>0</v>
      </c>
      <c r="J7" s="457">
        <v>0</v>
      </c>
      <c r="K7" s="479">
        <v>0</v>
      </c>
      <c r="L7" s="479">
        <v>0</v>
      </c>
      <c r="M7" s="479">
        <v>0</v>
      </c>
    </row>
    <row r="8" spans="1:13" hidden="1">
      <c r="B8" s="708" t="s">
        <v>842</v>
      </c>
      <c r="C8" s="457">
        <v>77069</v>
      </c>
      <c r="D8" s="457">
        <v>0</v>
      </c>
      <c r="E8" s="457">
        <v>0</v>
      </c>
      <c r="F8" s="457">
        <v>0</v>
      </c>
      <c r="G8" s="457">
        <v>77069</v>
      </c>
      <c r="H8" s="479">
        <v>0</v>
      </c>
      <c r="I8" s="457">
        <v>0</v>
      </c>
      <c r="J8" s="457">
        <v>0</v>
      </c>
      <c r="K8" s="479">
        <v>0</v>
      </c>
      <c r="L8" s="479">
        <v>0</v>
      </c>
      <c r="M8" s="479">
        <v>0</v>
      </c>
    </row>
    <row r="9" spans="1:13" hidden="1">
      <c r="B9" s="709"/>
      <c r="C9" s="492">
        <v>637731.15789999999</v>
      </c>
      <c r="D9" s="492">
        <v>0</v>
      </c>
      <c r="E9" s="492">
        <v>0</v>
      </c>
      <c r="F9" s="492">
        <v>0</v>
      </c>
      <c r="G9" s="492">
        <v>637731</v>
      </c>
      <c r="H9" s="493">
        <v>0</v>
      </c>
      <c r="I9" s="492">
        <v>0</v>
      </c>
      <c r="J9" s="492">
        <v>0</v>
      </c>
      <c r="K9" s="492">
        <v>0</v>
      </c>
      <c r="L9" s="492">
        <v>0</v>
      </c>
      <c r="M9" s="625">
        <v>0</v>
      </c>
    </row>
    <row r="10" spans="1:13" hidden="1">
      <c r="B10" s="710" t="s">
        <v>866</v>
      </c>
      <c r="C10" s="494"/>
      <c r="D10" s="494"/>
      <c r="E10" s="494"/>
      <c r="F10" s="494"/>
      <c r="G10" s="494"/>
      <c r="H10" s="494"/>
      <c r="I10" s="494"/>
      <c r="J10" s="494"/>
      <c r="K10" s="495"/>
      <c r="L10" s="495"/>
      <c r="M10" s="626"/>
    </row>
    <row r="11" spans="1:13" hidden="1">
      <c r="B11" s="708" t="s">
        <v>609</v>
      </c>
      <c r="C11" s="457">
        <v>55229</v>
      </c>
      <c r="D11" s="457">
        <v>0</v>
      </c>
      <c r="E11" s="457">
        <v>0</v>
      </c>
      <c r="F11" s="457">
        <v>0</v>
      </c>
      <c r="G11" s="457">
        <v>0</v>
      </c>
      <c r="H11" s="457">
        <v>55229</v>
      </c>
      <c r="I11" s="457">
        <v>14920.147072799999</v>
      </c>
      <c r="J11" s="457">
        <v>28716.31855</v>
      </c>
      <c r="K11" s="479">
        <v>4.3441239999999999E-2</v>
      </c>
      <c r="L11" s="479">
        <v>4.5702587195967793E-2</v>
      </c>
      <c r="M11" s="697">
        <v>6.6585889999999995E-2</v>
      </c>
    </row>
    <row r="12" spans="1:13" hidden="1">
      <c r="B12" s="708" t="s">
        <v>610</v>
      </c>
      <c r="C12" s="457">
        <v>3705657</v>
      </c>
      <c r="D12" s="457">
        <v>0</v>
      </c>
      <c r="E12" s="457">
        <v>0</v>
      </c>
      <c r="F12" s="457">
        <v>0</v>
      </c>
      <c r="G12" s="457">
        <v>709400</v>
      </c>
      <c r="H12" s="457">
        <v>2996257</v>
      </c>
      <c r="I12" s="457">
        <v>276432.11764450005</v>
      </c>
      <c r="J12" s="457">
        <v>460824.32660000003</v>
      </c>
      <c r="K12" s="479">
        <v>0.69712207999999998</v>
      </c>
      <c r="L12" s="479">
        <v>0.73341100224212563</v>
      </c>
      <c r="M12" s="697">
        <v>3.51289907</v>
      </c>
    </row>
    <row r="13" spans="1:13" hidden="1">
      <c r="B13" s="708" t="s">
        <v>1420</v>
      </c>
      <c r="C13" s="457">
        <v>1464033</v>
      </c>
      <c r="D13" s="457">
        <v>0</v>
      </c>
      <c r="E13" s="457">
        <v>0</v>
      </c>
      <c r="F13" s="457">
        <v>0</v>
      </c>
      <c r="G13" s="457">
        <v>45000</v>
      </c>
      <c r="H13" s="457">
        <v>1419033</v>
      </c>
      <c r="I13" s="457">
        <v>31247.020835399999</v>
      </c>
      <c r="J13" s="457">
        <v>98892.409769999998</v>
      </c>
      <c r="K13" s="479">
        <v>0.14960166</v>
      </c>
      <c r="L13" s="479">
        <v>0.15738922009321429</v>
      </c>
      <c r="M13" s="697">
        <v>6.2678136000000002</v>
      </c>
    </row>
    <row r="14" spans="1:13" hidden="1">
      <c r="B14" s="708" t="s">
        <v>2049</v>
      </c>
      <c r="C14" s="457">
        <v>3858854</v>
      </c>
      <c r="D14" s="457">
        <v>0</v>
      </c>
      <c r="E14" s="457">
        <v>764770</v>
      </c>
      <c r="F14" s="457">
        <v>0</v>
      </c>
      <c r="G14" s="457">
        <v>45000</v>
      </c>
      <c r="H14" s="457">
        <v>4578624</v>
      </c>
      <c r="I14" s="457">
        <v>172780.76586000001</v>
      </c>
      <c r="J14" s="457">
        <v>2362020.5491200001</v>
      </c>
      <c r="K14" s="479">
        <v>3.57319824</v>
      </c>
      <c r="L14" s="479">
        <v>3.7592022778569065</v>
      </c>
      <c r="M14" s="697">
        <v>4.1529469399999996</v>
      </c>
    </row>
    <row r="15" spans="1:13" hidden="1">
      <c r="B15" s="708" t="s">
        <v>612</v>
      </c>
      <c r="C15" s="457">
        <v>5007351</v>
      </c>
      <c r="D15" s="494">
        <v>0</v>
      </c>
      <c r="E15" s="457">
        <v>0</v>
      </c>
      <c r="F15" s="457">
        <v>0</v>
      </c>
      <c r="G15" s="457">
        <v>702600</v>
      </c>
      <c r="H15" s="457">
        <v>4304751</v>
      </c>
      <c r="I15" s="457">
        <v>592644.65200689994</v>
      </c>
      <c r="J15" s="457">
        <v>821776.96589999995</v>
      </c>
      <c r="K15" s="479">
        <v>1.2431610799999999</v>
      </c>
      <c r="L15" s="479">
        <v>1.3078742448928085</v>
      </c>
      <c r="M15" s="697">
        <v>5.3831889200000003</v>
      </c>
    </row>
    <row r="16" spans="1:13" hidden="1">
      <c r="B16" s="708" t="s">
        <v>871</v>
      </c>
      <c r="C16" s="457">
        <v>1372143</v>
      </c>
      <c r="D16" s="457">
        <v>429600</v>
      </c>
      <c r="E16" s="457">
        <v>0</v>
      </c>
      <c r="F16" s="457">
        <v>0</v>
      </c>
      <c r="G16" s="457">
        <v>225000</v>
      </c>
      <c r="H16" s="457">
        <v>1576743</v>
      </c>
      <c r="I16" s="457">
        <v>145575.66361459999</v>
      </c>
      <c r="J16" s="457">
        <v>286226.15679000004</v>
      </c>
      <c r="K16" s="479">
        <v>0.43299488000000003</v>
      </c>
      <c r="L16" s="479">
        <v>0.4555345722915351</v>
      </c>
      <c r="M16" s="697">
        <v>3.6660529999999997E-2</v>
      </c>
    </row>
    <row r="17" spans="2:13" hidden="1">
      <c r="B17" s="708" t="s">
        <v>613</v>
      </c>
      <c r="C17" s="457">
        <v>1827472</v>
      </c>
      <c r="D17" s="457">
        <v>251400</v>
      </c>
      <c r="E17" s="457">
        <v>0</v>
      </c>
      <c r="F17" s="457">
        <v>0</v>
      </c>
      <c r="G17" s="457">
        <v>216450</v>
      </c>
      <c r="H17" s="457">
        <v>1862422</v>
      </c>
      <c r="I17" s="457">
        <v>420768.46762959997</v>
      </c>
      <c r="J17" s="457">
        <v>608006.28612000006</v>
      </c>
      <c r="K17" s="479">
        <v>0.91977481000000005</v>
      </c>
      <c r="L17" s="479">
        <v>0.96765399292785903</v>
      </c>
      <c r="M17" s="697">
        <v>0.78734064000000004</v>
      </c>
    </row>
    <row r="18" spans="2:13" hidden="1">
      <c r="B18" s="708" t="s">
        <v>614</v>
      </c>
      <c r="C18" s="457">
        <v>2918274</v>
      </c>
      <c r="D18" s="457">
        <v>630000</v>
      </c>
      <c r="E18" s="457">
        <v>0</v>
      </c>
      <c r="F18" s="457">
        <v>0</v>
      </c>
      <c r="G18" s="457">
        <v>235000</v>
      </c>
      <c r="H18" s="457">
        <v>3313274</v>
      </c>
      <c r="I18" s="457">
        <v>327687.73214020004</v>
      </c>
      <c r="J18" s="457">
        <v>512464.08957999997</v>
      </c>
      <c r="K18" s="479">
        <v>0.77524126000000004</v>
      </c>
      <c r="L18" s="479">
        <v>0.81559670324914257</v>
      </c>
      <c r="M18" s="697">
        <v>0.16804015999999999</v>
      </c>
    </row>
    <row r="19" spans="2:13" hidden="1">
      <c r="B19" s="708" t="s">
        <v>615</v>
      </c>
      <c r="C19" s="457">
        <v>1575000</v>
      </c>
      <c r="D19" s="457">
        <v>0</v>
      </c>
      <c r="E19" s="457">
        <v>0</v>
      </c>
      <c r="F19" s="457">
        <v>0</v>
      </c>
      <c r="G19" s="457">
        <v>0</v>
      </c>
      <c r="H19" s="457">
        <v>1575000</v>
      </c>
      <c r="I19" s="457">
        <v>90483.75</v>
      </c>
      <c r="J19" s="457">
        <v>245259</v>
      </c>
      <c r="K19" s="479">
        <v>0.37102091999999998</v>
      </c>
      <c r="L19" s="479">
        <v>0.39033453447659522</v>
      </c>
      <c r="M19" s="697">
        <v>4.5</v>
      </c>
    </row>
    <row r="20" spans="2:13" hidden="1">
      <c r="B20" s="708" t="s">
        <v>876</v>
      </c>
      <c r="C20" s="457">
        <v>20215015</v>
      </c>
      <c r="D20" s="457">
        <v>0</v>
      </c>
      <c r="E20" s="457">
        <v>0</v>
      </c>
      <c r="F20" s="457">
        <v>0</v>
      </c>
      <c r="G20" s="457">
        <v>0</v>
      </c>
      <c r="H20" s="457">
        <v>20215015</v>
      </c>
      <c r="I20" s="457">
        <v>1300763.8262527999</v>
      </c>
      <c r="J20" s="457">
        <v>6962051.1660000002</v>
      </c>
      <c r="K20" s="479">
        <v>10.53199515</v>
      </c>
      <c r="L20" s="479">
        <v>11.080241707268017</v>
      </c>
      <c r="M20" s="697">
        <v>7.4405830399999999</v>
      </c>
    </row>
    <row r="21" spans="2:13" hidden="1">
      <c r="B21" s="709"/>
      <c r="C21" s="492">
        <v>41999028</v>
      </c>
      <c r="D21" s="492">
        <v>1311000</v>
      </c>
      <c r="E21" s="492">
        <v>764770</v>
      </c>
      <c r="F21" s="492">
        <v>0</v>
      </c>
      <c r="G21" s="492">
        <v>2178450</v>
      </c>
      <c r="H21" s="492">
        <v>41896348</v>
      </c>
      <c r="I21" s="492">
        <v>3373304.1430567997</v>
      </c>
      <c r="J21" s="492">
        <v>12386237.26843</v>
      </c>
      <c r="K21" s="493">
        <v>18.737551320000001</v>
      </c>
      <c r="L21" s="493">
        <v>19.71294084249417</v>
      </c>
      <c r="M21" s="626">
        <v>0</v>
      </c>
    </row>
    <row r="22" spans="2:13" hidden="1">
      <c r="B22" s="710" t="s">
        <v>616</v>
      </c>
      <c r="C22" s="494"/>
      <c r="D22" s="494"/>
      <c r="E22" s="494"/>
      <c r="F22" s="494"/>
      <c r="G22" s="494"/>
      <c r="H22" s="494"/>
      <c r="I22" s="494"/>
      <c r="J22" s="494"/>
      <c r="K22" s="495"/>
      <c r="L22" s="495"/>
      <c r="M22" s="626"/>
    </row>
    <row r="23" spans="2:13" hidden="1">
      <c r="B23" s="708" t="s">
        <v>1027</v>
      </c>
      <c r="C23" s="457">
        <v>889292</v>
      </c>
      <c r="D23" s="457">
        <v>0</v>
      </c>
      <c r="E23" s="457">
        <v>0</v>
      </c>
      <c r="F23" s="457">
        <v>0</v>
      </c>
      <c r="G23" s="457">
        <v>115000</v>
      </c>
      <c r="H23" s="457">
        <v>774292</v>
      </c>
      <c r="I23" s="457">
        <v>15927.389761800001</v>
      </c>
      <c r="J23" s="457">
        <v>24397.940920000001</v>
      </c>
      <c r="K23" s="479">
        <v>3.690852E-2</v>
      </c>
      <c r="L23" s="479">
        <v>3.882980404876344E-2</v>
      </c>
      <c r="M23" s="697">
        <v>0.17064287</v>
      </c>
    </row>
    <row r="24" spans="2:13" hidden="1">
      <c r="B24" s="708" t="s">
        <v>618</v>
      </c>
      <c r="C24" s="457">
        <v>6489167</v>
      </c>
      <c r="D24" s="457">
        <v>0</v>
      </c>
      <c r="E24" s="457">
        <v>0</v>
      </c>
      <c r="F24" s="457">
        <v>0</v>
      </c>
      <c r="G24" s="457">
        <v>452500</v>
      </c>
      <c r="H24" s="457">
        <v>6036667</v>
      </c>
      <c r="I24" s="457">
        <v>45275.002527099998</v>
      </c>
      <c r="J24" s="457">
        <v>45275.002500000002</v>
      </c>
      <c r="K24" s="479">
        <v>6.8490750000000003E-2</v>
      </c>
      <c r="L24" s="479">
        <v>7.2056059203797554E-2</v>
      </c>
      <c r="M24" s="697">
        <v>1.53827867</v>
      </c>
    </row>
    <row r="25" spans="2:13" hidden="1">
      <c r="B25" s="709" t="s">
        <v>1611</v>
      </c>
      <c r="C25" s="457">
        <v>1940646</v>
      </c>
      <c r="D25" s="457">
        <v>0</v>
      </c>
      <c r="E25" s="457">
        <v>0</v>
      </c>
      <c r="F25" s="457">
        <v>0</v>
      </c>
      <c r="G25" s="457">
        <v>181000</v>
      </c>
      <c r="H25" s="457">
        <v>1759646</v>
      </c>
      <c r="I25" s="457">
        <v>16722.6642383</v>
      </c>
      <c r="J25" s="457">
        <v>775951.09661999997</v>
      </c>
      <c r="K25" s="479">
        <v>1.1738369900000001</v>
      </c>
      <c r="L25" s="479">
        <v>1.2349414703467405</v>
      </c>
      <c r="M25" s="697">
        <v>5.15749952</v>
      </c>
    </row>
    <row r="26" spans="2:13" hidden="1">
      <c r="B26" s="708" t="s">
        <v>619</v>
      </c>
      <c r="C26" s="641">
        <v>942940</v>
      </c>
      <c r="D26" s="641">
        <v>0</v>
      </c>
      <c r="E26" s="641">
        <v>0</v>
      </c>
      <c r="F26" s="641">
        <v>0</v>
      </c>
      <c r="G26" s="641">
        <v>0</v>
      </c>
      <c r="H26" s="641">
        <v>942940</v>
      </c>
      <c r="I26" s="641">
        <v>27540.207200000001</v>
      </c>
      <c r="J26" s="641">
        <v>86014.986799999999</v>
      </c>
      <c r="K26" s="642">
        <v>0.13012104999999999</v>
      </c>
      <c r="L26" s="642">
        <v>0.13689454752155264</v>
      </c>
      <c r="M26" s="711">
        <v>0.19592048000000001</v>
      </c>
    </row>
    <row r="27" spans="2:13" hidden="1">
      <c r="B27" s="708" t="s">
        <v>1031</v>
      </c>
      <c r="C27" s="457">
        <v>513395</v>
      </c>
      <c r="D27" s="457">
        <v>0</v>
      </c>
      <c r="E27" s="457">
        <v>0</v>
      </c>
      <c r="F27" s="457">
        <v>0</v>
      </c>
      <c r="G27" s="457">
        <v>44500</v>
      </c>
      <c r="H27" s="457">
        <v>468895</v>
      </c>
      <c r="I27" s="457">
        <v>0</v>
      </c>
      <c r="J27" s="457">
        <v>2119.4054000000001</v>
      </c>
      <c r="K27" s="479">
        <v>3.2061799999999999E-3</v>
      </c>
      <c r="L27" s="479">
        <v>3.3730754841868479E-3</v>
      </c>
      <c r="M27" s="697">
        <v>0.23496701</v>
      </c>
    </row>
    <row r="28" spans="2:13" hidden="1">
      <c r="B28" s="708" t="s">
        <v>1033</v>
      </c>
      <c r="C28" s="457">
        <v>1787610</v>
      </c>
      <c r="D28" s="457">
        <v>0</v>
      </c>
      <c r="E28" s="457">
        <v>0</v>
      </c>
      <c r="F28" s="457">
        <v>0</v>
      </c>
      <c r="G28" s="457">
        <v>0</v>
      </c>
      <c r="H28" s="457">
        <v>1787610</v>
      </c>
      <c r="I28" s="457">
        <v>17621.72148</v>
      </c>
      <c r="J28" s="457">
        <v>95726.515499999994</v>
      </c>
      <c r="K28" s="479">
        <v>0.14481237999999999</v>
      </c>
      <c r="L28" s="479">
        <v>0.15235063693792714</v>
      </c>
      <c r="M28" s="697">
        <v>9.4720862199999996</v>
      </c>
    </row>
    <row r="29" spans="2:13" hidden="1">
      <c r="B29" s="708" t="s">
        <v>620</v>
      </c>
      <c r="C29" s="457">
        <v>1949078</v>
      </c>
      <c r="D29" s="457">
        <v>50000</v>
      </c>
      <c r="E29" s="457">
        <v>0</v>
      </c>
      <c r="F29" s="457">
        <v>0</v>
      </c>
      <c r="G29" s="457">
        <v>1035100</v>
      </c>
      <c r="H29" s="457">
        <v>963978</v>
      </c>
      <c r="I29" s="457">
        <v>87594.793283699997</v>
      </c>
      <c r="J29" s="457">
        <v>247645.94819999998</v>
      </c>
      <c r="K29" s="479">
        <v>0.37463182</v>
      </c>
      <c r="L29" s="479">
        <v>0.39413340960234694</v>
      </c>
      <c r="M29" s="697">
        <v>0.18646702000000001</v>
      </c>
    </row>
    <row r="30" spans="2:13" hidden="1">
      <c r="B30" s="708" t="s">
        <v>1617</v>
      </c>
      <c r="C30" s="457">
        <v>712327</v>
      </c>
      <c r="D30" s="457">
        <v>0</v>
      </c>
      <c r="E30" s="457">
        <v>0</v>
      </c>
      <c r="F30" s="457">
        <v>0</v>
      </c>
      <c r="G30" s="457">
        <v>456500</v>
      </c>
      <c r="H30" s="457">
        <v>255827</v>
      </c>
      <c r="I30" s="457">
        <v>5176.3715769</v>
      </c>
      <c r="J30" s="457">
        <v>19734.494780000001</v>
      </c>
      <c r="K30" s="479">
        <v>2.9853790000000002E-2</v>
      </c>
      <c r="L30" s="479">
        <v>3.1407837563890005E-2</v>
      </c>
      <c r="M30" s="697">
        <v>1.9712360000000002E-2</v>
      </c>
    </row>
    <row r="31" spans="2:13" hidden="1">
      <c r="B31" s="708" t="s">
        <v>1036</v>
      </c>
      <c r="C31" s="457">
        <v>3517562</v>
      </c>
      <c r="D31" s="457">
        <v>0</v>
      </c>
      <c r="E31" s="457">
        <v>0</v>
      </c>
      <c r="F31" s="457">
        <v>0</v>
      </c>
      <c r="G31" s="457">
        <v>720000</v>
      </c>
      <c r="H31" s="457">
        <v>2797562</v>
      </c>
      <c r="I31" s="457">
        <v>28371.185652</v>
      </c>
      <c r="J31" s="457">
        <v>107873.99072</v>
      </c>
      <c r="K31" s="479">
        <v>0.16318874</v>
      </c>
      <c r="L31" s="479">
        <v>0.17168358327247421</v>
      </c>
      <c r="M31" s="697">
        <v>0.13321723999999999</v>
      </c>
    </row>
    <row r="32" spans="2:13" hidden="1">
      <c r="B32" s="708" t="s">
        <v>621</v>
      </c>
      <c r="C32" s="457">
        <v>445935</v>
      </c>
      <c r="D32" s="457">
        <v>200000</v>
      </c>
      <c r="E32" s="457">
        <v>0</v>
      </c>
      <c r="F32" s="457">
        <v>0</v>
      </c>
      <c r="G32" s="457">
        <v>0</v>
      </c>
      <c r="H32" s="457">
        <v>645935</v>
      </c>
      <c r="I32" s="457">
        <v>20228.783697700001</v>
      </c>
      <c r="J32" s="457">
        <v>30023.058800000003</v>
      </c>
      <c r="K32" s="479">
        <v>4.541804E-2</v>
      </c>
      <c r="L32" s="479">
        <v>4.7782290069931975E-2</v>
      </c>
      <c r="M32" s="697">
        <v>6.9149779999999994E-2</v>
      </c>
    </row>
    <row r="33" spans="2:13" hidden="1">
      <c r="B33" s="708" t="s">
        <v>883</v>
      </c>
      <c r="C33" s="457">
        <v>30500655</v>
      </c>
      <c r="D33" s="457">
        <v>0</v>
      </c>
      <c r="E33" s="457">
        <v>0</v>
      </c>
      <c r="F33" s="457">
        <v>0</v>
      </c>
      <c r="G33" s="457">
        <v>2855000</v>
      </c>
      <c r="H33" s="457">
        <v>27645655</v>
      </c>
      <c r="I33" s="457">
        <v>641811.67105260002</v>
      </c>
      <c r="J33" s="457">
        <v>3683507.0721999998</v>
      </c>
      <c r="K33" s="479">
        <v>5.57230588</v>
      </c>
      <c r="L33" s="479">
        <v>5.8623741361924866</v>
      </c>
      <c r="M33" s="697">
        <v>2.1729936300000001</v>
      </c>
    </row>
    <row r="34" spans="2:13" hidden="1">
      <c r="B34" s="708" t="s">
        <v>885</v>
      </c>
      <c r="C34" s="457">
        <v>4909</v>
      </c>
      <c r="D34" s="457">
        <v>0</v>
      </c>
      <c r="E34" s="457">
        <v>0</v>
      </c>
      <c r="F34" s="457">
        <v>0</v>
      </c>
      <c r="G34" s="457">
        <v>4909</v>
      </c>
      <c r="H34" s="457">
        <v>0</v>
      </c>
      <c r="I34" s="457">
        <v>0</v>
      </c>
      <c r="J34" s="457">
        <v>0</v>
      </c>
      <c r="K34" s="479">
        <v>0</v>
      </c>
      <c r="L34" s="479">
        <v>0</v>
      </c>
      <c r="M34" s="697">
        <v>0</v>
      </c>
    </row>
    <row r="35" spans="2:13" hidden="1">
      <c r="B35" s="708" t="s">
        <v>1029</v>
      </c>
      <c r="C35" s="457">
        <v>900681</v>
      </c>
      <c r="D35" s="457">
        <v>0</v>
      </c>
      <c r="E35" s="457">
        <v>0</v>
      </c>
      <c r="F35" s="457">
        <v>0</v>
      </c>
      <c r="G35" s="457">
        <v>0</v>
      </c>
      <c r="H35" s="457">
        <v>900681</v>
      </c>
      <c r="I35" s="457">
        <v>70316.165670000002</v>
      </c>
      <c r="J35" s="457">
        <v>144334.13024999999</v>
      </c>
      <c r="K35" s="479">
        <v>0.21834460999999999</v>
      </c>
      <c r="L35" s="479">
        <v>0.22971061424949951</v>
      </c>
      <c r="M35" s="697">
        <v>3.5971555999999998</v>
      </c>
    </row>
    <row r="36" spans="2:13" hidden="1">
      <c r="B36" s="708" t="s">
        <v>1623</v>
      </c>
      <c r="C36" s="457">
        <v>11554572</v>
      </c>
      <c r="D36" s="457">
        <v>0</v>
      </c>
      <c r="E36" s="457">
        <v>0</v>
      </c>
      <c r="F36" s="457">
        <v>0</v>
      </c>
      <c r="G36" s="457">
        <v>6555000</v>
      </c>
      <c r="H36" s="457">
        <v>4999572</v>
      </c>
      <c r="I36" s="457">
        <v>27847.6162927</v>
      </c>
      <c r="J36" s="457">
        <v>27847.616040000001</v>
      </c>
      <c r="K36" s="479">
        <v>4.2127089999999999E-2</v>
      </c>
      <c r="L36" s="479">
        <v>4.4320030022369679E-2</v>
      </c>
      <c r="M36" s="697">
        <v>0.33017753</v>
      </c>
    </row>
    <row r="37" spans="2:13" hidden="1">
      <c r="B37" s="708" t="s">
        <v>1039</v>
      </c>
      <c r="C37" s="457">
        <v>97057</v>
      </c>
      <c r="D37" s="457">
        <v>0</v>
      </c>
      <c r="E37" s="457">
        <v>0</v>
      </c>
      <c r="F37" s="457">
        <v>0</v>
      </c>
      <c r="G37" s="457">
        <v>0</v>
      </c>
      <c r="H37" s="457">
        <v>97057</v>
      </c>
      <c r="I37" s="457">
        <v>1449.0413500000002</v>
      </c>
      <c r="J37" s="457">
        <v>23774.112149999997</v>
      </c>
      <c r="K37" s="479">
        <v>3.596481E-2</v>
      </c>
      <c r="L37" s="479">
        <v>3.7836968260755423E-2</v>
      </c>
      <c r="M37" s="697">
        <v>2.2844466400000001</v>
      </c>
    </row>
    <row r="38" spans="2:13" hidden="1">
      <c r="B38" s="708" t="s">
        <v>622</v>
      </c>
      <c r="C38" s="457">
        <v>147800</v>
      </c>
      <c r="D38" s="457">
        <v>0</v>
      </c>
      <c r="E38" s="457">
        <v>0</v>
      </c>
      <c r="F38" s="457">
        <v>0</v>
      </c>
      <c r="G38" s="457">
        <v>5000</v>
      </c>
      <c r="H38" s="457">
        <v>142800</v>
      </c>
      <c r="I38" s="457">
        <v>0</v>
      </c>
      <c r="J38" s="457">
        <v>1756.44</v>
      </c>
      <c r="K38" s="479">
        <v>2.65709E-3</v>
      </c>
      <c r="L38" s="479">
        <v>2.7954088931948303E-3</v>
      </c>
      <c r="M38" s="697">
        <v>2.38</v>
      </c>
    </row>
    <row r="39" spans="2:13" hidden="1">
      <c r="B39" s="708" t="s">
        <v>624</v>
      </c>
      <c r="C39" s="457">
        <v>698152</v>
      </c>
      <c r="D39" s="457">
        <v>0</v>
      </c>
      <c r="E39" s="457">
        <v>0</v>
      </c>
      <c r="F39" s="457">
        <v>0</v>
      </c>
      <c r="G39" s="457">
        <v>0</v>
      </c>
      <c r="H39" s="457">
        <v>698152</v>
      </c>
      <c r="I39" s="457">
        <v>50406.574119999997</v>
      </c>
      <c r="J39" s="457">
        <v>214109.25536000001</v>
      </c>
      <c r="K39" s="479">
        <v>0.32389846</v>
      </c>
      <c r="L39" s="479">
        <v>0.34075910167649731</v>
      </c>
      <c r="M39" s="697">
        <v>3.2579014900000001</v>
      </c>
    </row>
    <row r="40" spans="2:13" hidden="1">
      <c r="B40" s="708" t="s">
        <v>1045</v>
      </c>
      <c r="C40" s="457">
        <v>904776</v>
      </c>
      <c r="D40" s="457">
        <v>0</v>
      </c>
      <c r="E40" s="457">
        <v>0</v>
      </c>
      <c r="F40" s="457">
        <v>0</v>
      </c>
      <c r="G40" s="457">
        <v>0</v>
      </c>
      <c r="H40" s="457">
        <v>904776</v>
      </c>
      <c r="I40" s="457">
        <v>4523.88</v>
      </c>
      <c r="J40" s="457">
        <v>28844.258879999998</v>
      </c>
      <c r="K40" s="479">
        <v>4.3634779999999998E-2</v>
      </c>
      <c r="L40" s="479">
        <v>4.590620675386916E-2</v>
      </c>
      <c r="M40" s="697">
        <v>4.9258811600000003</v>
      </c>
    </row>
    <row r="41" spans="2:13" hidden="1">
      <c r="B41" s="708" t="s">
        <v>1046</v>
      </c>
      <c r="C41" s="457">
        <v>636624</v>
      </c>
      <c r="D41" s="457">
        <v>0</v>
      </c>
      <c r="E41" s="457">
        <v>0</v>
      </c>
      <c r="F41" s="457">
        <v>0</v>
      </c>
      <c r="G41" s="457">
        <v>7500</v>
      </c>
      <c r="H41" s="457">
        <v>629124</v>
      </c>
      <c r="I41" s="457">
        <v>10037.363218</v>
      </c>
      <c r="J41" s="457">
        <v>33029.01</v>
      </c>
      <c r="K41" s="479">
        <v>4.996536E-2</v>
      </c>
      <c r="L41" s="479">
        <v>5.2566320675582992E-2</v>
      </c>
      <c r="M41" s="697">
        <v>6.9902666699999996</v>
      </c>
    </row>
    <row r="42" spans="2:13" hidden="1">
      <c r="B42" s="709"/>
      <c r="C42" s="492">
        <v>64633178</v>
      </c>
      <c r="D42" s="492">
        <v>250000</v>
      </c>
      <c r="E42" s="492">
        <v>0</v>
      </c>
      <c r="F42" s="492">
        <v>0</v>
      </c>
      <c r="G42" s="492">
        <v>12432009</v>
      </c>
      <c r="H42" s="492">
        <v>52451169</v>
      </c>
      <c r="I42" s="492">
        <v>1070850.4311207999</v>
      </c>
      <c r="J42" s="492">
        <v>5591964.3351199999</v>
      </c>
      <c r="K42" s="493">
        <v>8.459366339999999</v>
      </c>
      <c r="L42" s="493">
        <v>8.8997215007758665</v>
      </c>
      <c r="M42" s="626"/>
    </row>
    <row r="43" spans="2:13" hidden="1">
      <c r="B43" s="710" t="s">
        <v>888</v>
      </c>
      <c r="C43" s="494"/>
      <c r="D43" s="494"/>
      <c r="E43" s="494"/>
      <c r="F43" s="494"/>
      <c r="G43" s="494"/>
      <c r="H43" s="494"/>
      <c r="I43" s="494"/>
      <c r="J43" s="494"/>
      <c r="K43" s="495"/>
      <c r="L43" s="479">
        <v>0</v>
      </c>
      <c r="M43" s="626"/>
    </row>
    <row r="44" spans="2:13" hidden="1">
      <c r="B44" s="708" t="s">
        <v>1423</v>
      </c>
      <c r="C44" s="457">
        <v>9033731</v>
      </c>
      <c r="D44" s="457">
        <v>0</v>
      </c>
      <c r="E44" s="457">
        <v>0</v>
      </c>
      <c r="F44" s="457">
        <v>0</v>
      </c>
      <c r="G44" s="457">
        <v>839000</v>
      </c>
      <c r="H44" s="457">
        <v>8194731</v>
      </c>
      <c r="I44" s="457">
        <v>90259.665653699994</v>
      </c>
      <c r="J44" s="457">
        <v>441777.94821</v>
      </c>
      <c r="K44" s="479">
        <v>0.66830924999999997</v>
      </c>
      <c r="L44" s="479">
        <v>0.70309831548108626</v>
      </c>
      <c r="M44" s="697">
        <v>6.7209094800000004</v>
      </c>
    </row>
    <row r="45" spans="2:13" hidden="1">
      <c r="B45" s="708" t="s">
        <v>625</v>
      </c>
      <c r="C45" s="457">
        <v>464326</v>
      </c>
      <c r="D45" s="457">
        <v>0</v>
      </c>
      <c r="E45" s="457">
        <v>0</v>
      </c>
      <c r="F45" s="457">
        <v>0</v>
      </c>
      <c r="G45" s="457">
        <v>0</v>
      </c>
      <c r="H45" s="457">
        <v>464326</v>
      </c>
      <c r="I45" s="457">
        <v>567.56952999999999</v>
      </c>
      <c r="J45" s="457">
        <v>30529.434499999999</v>
      </c>
      <c r="K45" s="479">
        <v>4.6184070000000001E-2</v>
      </c>
      <c r="L45" s="479">
        <v>4.8588196981114676E-2</v>
      </c>
      <c r="M45" s="697">
        <v>7.7387666700000004</v>
      </c>
    </row>
    <row r="46" spans="2:13" hidden="1">
      <c r="B46" s="708" t="s">
        <v>626</v>
      </c>
      <c r="C46" s="457">
        <v>2160000</v>
      </c>
      <c r="D46" s="457">
        <v>0</v>
      </c>
      <c r="E46" s="457">
        <v>432000</v>
      </c>
      <c r="F46" s="457">
        <v>0</v>
      </c>
      <c r="G46" s="457">
        <v>0</v>
      </c>
      <c r="H46" s="457">
        <v>2592000</v>
      </c>
      <c r="I46" s="457">
        <v>60498</v>
      </c>
      <c r="J46" s="457">
        <v>178536.95999999999</v>
      </c>
      <c r="K46" s="479">
        <v>0.27008568999999999</v>
      </c>
      <c r="L46" s="479">
        <v>0.28414509220239215</v>
      </c>
      <c r="M46" s="697">
        <v>4.3742405800000004</v>
      </c>
    </row>
    <row r="47" spans="2:13" hidden="1">
      <c r="B47" s="709"/>
      <c r="C47" s="492">
        <v>11658057</v>
      </c>
      <c r="D47" s="492">
        <v>0</v>
      </c>
      <c r="E47" s="492">
        <v>432000</v>
      </c>
      <c r="F47" s="492">
        <v>0</v>
      </c>
      <c r="G47" s="492">
        <v>839000</v>
      </c>
      <c r="H47" s="492">
        <v>11251057</v>
      </c>
      <c r="I47" s="492">
        <v>151325.23518369999</v>
      </c>
      <c r="J47" s="492">
        <v>650844.34271</v>
      </c>
      <c r="K47" s="493">
        <v>0.98457901000000003</v>
      </c>
      <c r="L47" s="493">
        <v>1.035831604664593</v>
      </c>
      <c r="M47" s="626"/>
    </row>
    <row r="48" spans="2:13" hidden="1">
      <c r="B48" s="710" t="s">
        <v>893</v>
      </c>
      <c r="C48" s="494"/>
      <c r="D48" s="494"/>
      <c r="E48" s="494"/>
      <c r="F48" s="494"/>
      <c r="G48" s="494"/>
      <c r="H48" s="494"/>
      <c r="I48" s="494"/>
      <c r="J48" s="494"/>
      <c r="K48" s="495"/>
      <c r="L48" s="495"/>
      <c r="M48" s="626"/>
    </row>
    <row r="49" spans="2:13" hidden="1">
      <c r="B49" s="708" t="s">
        <v>1425</v>
      </c>
      <c r="C49" s="712">
        <v>1814888</v>
      </c>
      <c r="D49" s="457">
        <v>0</v>
      </c>
      <c r="E49" s="457">
        <v>0</v>
      </c>
      <c r="F49" s="457">
        <v>0</v>
      </c>
      <c r="G49" s="457">
        <v>1197500</v>
      </c>
      <c r="H49" s="457">
        <v>617388</v>
      </c>
      <c r="I49" s="457">
        <v>4364.9329359000003</v>
      </c>
      <c r="J49" s="457">
        <v>4364.9331600000005</v>
      </c>
      <c r="K49" s="479">
        <v>6.6031500000000003E-3</v>
      </c>
      <c r="L49" s="479">
        <v>6.9468771911736322E-3</v>
      </c>
      <c r="M49" s="697">
        <v>0.22818835000000001</v>
      </c>
    </row>
    <row r="50" spans="2:13" hidden="1">
      <c r="B50" s="708" t="s">
        <v>1427</v>
      </c>
      <c r="C50" s="712">
        <v>121208</v>
      </c>
      <c r="D50" s="457">
        <v>0</v>
      </c>
      <c r="E50" s="457">
        <v>0</v>
      </c>
      <c r="F50" s="457">
        <v>0</v>
      </c>
      <c r="G50" s="457">
        <v>0</v>
      </c>
      <c r="H50" s="457">
        <v>121208</v>
      </c>
      <c r="I50" s="457">
        <v>0</v>
      </c>
      <c r="J50" s="457">
        <v>1069.05456</v>
      </c>
      <c r="K50" s="479">
        <v>1.61724E-3</v>
      </c>
      <c r="L50" s="479">
        <v>1.7014214116818601E-3</v>
      </c>
      <c r="M50" s="697">
        <v>0.16545066999999999</v>
      </c>
    </row>
    <row r="51" spans="2:13" ht="30" hidden="1">
      <c r="B51" s="708" t="s">
        <v>1058</v>
      </c>
      <c r="C51" s="457">
        <v>3377789</v>
      </c>
      <c r="D51" s="457">
        <v>0</v>
      </c>
      <c r="E51" s="457">
        <v>0</v>
      </c>
      <c r="F51" s="457">
        <v>0</v>
      </c>
      <c r="G51" s="457">
        <v>204000</v>
      </c>
      <c r="H51" s="457">
        <v>3173789</v>
      </c>
      <c r="I51" s="457">
        <v>49935.472108099995</v>
      </c>
      <c r="J51" s="457">
        <v>140694.06637000002</v>
      </c>
      <c r="K51" s="479">
        <v>0.21283803000000001</v>
      </c>
      <c r="L51" s="479">
        <v>0.22391738081029908</v>
      </c>
      <c r="M51" s="697">
        <v>5.1102775899999999</v>
      </c>
    </row>
    <row r="52" spans="2:13" hidden="1">
      <c r="B52" s="708" t="s">
        <v>627</v>
      </c>
      <c r="C52" s="457">
        <v>1362396</v>
      </c>
      <c r="D52" s="457">
        <v>0</v>
      </c>
      <c r="E52" s="457">
        <v>0</v>
      </c>
      <c r="F52" s="457">
        <v>0</v>
      </c>
      <c r="G52" s="457">
        <v>26500</v>
      </c>
      <c r="H52" s="457">
        <v>1335896</v>
      </c>
      <c r="I52" s="457">
        <v>6626.3394130999995</v>
      </c>
      <c r="J52" s="457">
        <v>24380.101999999999</v>
      </c>
      <c r="K52" s="479">
        <v>3.6881530000000003E-2</v>
      </c>
      <c r="L52" s="479">
        <v>3.8801413055838549E-2</v>
      </c>
      <c r="M52" s="697">
        <v>2.4077009199999999</v>
      </c>
    </row>
    <row r="53" spans="2:13" hidden="1">
      <c r="B53" s="708" t="s">
        <v>628</v>
      </c>
      <c r="C53" s="457">
        <v>11341133</v>
      </c>
      <c r="D53" s="457">
        <v>0</v>
      </c>
      <c r="E53" s="457">
        <v>0</v>
      </c>
      <c r="F53" s="457">
        <v>0</v>
      </c>
      <c r="G53" s="457">
        <v>935000</v>
      </c>
      <c r="H53" s="457">
        <v>10406133</v>
      </c>
      <c r="I53" s="457">
        <v>293973.25725000002</v>
      </c>
      <c r="J53" s="457">
        <v>679208.30090999999</v>
      </c>
      <c r="K53" s="479">
        <v>1.0274872100000001</v>
      </c>
      <c r="L53" s="479">
        <v>1.0809734034157525</v>
      </c>
      <c r="M53" s="697">
        <v>8.6795456899999994</v>
      </c>
    </row>
    <row r="54" spans="2:13" hidden="1">
      <c r="B54" s="708" t="s">
        <v>629</v>
      </c>
      <c r="C54" s="457">
        <v>2371500</v>
      </c>
      <c r="D54" s="457">
        <v>0</v>
      </c>
      <c r="E54" s="457">
        <v>0</v>
      </c>
      <c r="F54" s="457">
        <v>0</v>
      </c>
      <c r="G54" s="457">
        <v>331000</v>
      </c>
      <c r="H54" s="457">
        <v>2040500</v>
      </c>
      <c r="I54" s="457">
        <v>21425.25</v>
      </c>
      <c r="J54" s="457">
        <v>49012.81</v>
      </c>
      <c r="K54" s="479">
        <v>7.4145199999999994E-2</v>
      </c>
      <c r="L54" s="479">
        <v>7.8004853541520633E-2</v>
      </c>
      <c r="M54" s="697">
        <v>0.46908045999999998</v>
      </c>
    </row>
    <row r="55" spans="2:13" hidden="1">
      <c r="B55" s="708" t="s">
        <v>630</v>
      </c>
      <c r="C55" s="457">
        <v>2922</v>
      </c>
      <c r="D55" s="457">
        <v>0</v>
      </c>
      <c r="E55" s="457">
        <v>0</v>
      </c>
      <c r="F55" s="457">
        <v>0</v>
      </c>
      <c r="G55" s="457">
        <v>0</v>
      </c>
      <c r="H55" s="457">
        <v>2922</v>
      </c>
      <c r="I55" s="457">
        <v>0</v>
      </c>
      <c r="J55" s="457">
        <v>0</v>
      </c>
      <c r="K55" s="479">
        <v>0</v>
      </c>
      <c r="L55" s="479">
        <v>0</v>
      </c>
      <c r="M55" s="697">
        <v>0.16491702999999999</v>
      </c>
    </row>
    <row r="56" spans="2:13" hidden="1">
      <c r="B56" s="709"/>
      <c r="C56" s="492">
        <v>20391836</v>
      </c>
      <c r="D56" s="492">
        <v>0</v>
      </c>
      <c r="E56" s="492">
        <v>0</v>
      </c>
      <c r="F56" s="492">
        <v>0</v>
      </c>
      <c r="G56" s="492">
        <v>2694000</v>
      </c>
      <c r="H56" s="492">
        <v>17697836</v>
      </c>
      <c r="I56" s="492">
        <v>376325.25170710002</v>
      </c>
      <c r="J56" s="492">
        <v>898729.26699999999</v>
      </c>
      <c r="K56" s="493">
        <v>1.3595723600000003</v>
      </c>
      <c r="L56" s="493">
        <v>1.4303453494262661</v>
      </c>
      <c r="M56" s="626"/>
    </row>
    <row r="57" spans="2:13" hidden="1">
      <c r="B57" s="710" t="s">
        <v>898</v>
      </c>
      <c r="C57" s="494"/>
      <c r="D57" s="494"/>
      <c r="E57" s="494"/>
      <c r="F57" s="494"/>
      <c r="G57" s="494"/>
      <c r="H57" s="494"/>
      <c r="I57" s="494"/>
      <c r="J57" s="494"/>
      <c r="K57" s="495"/>
      <c r="L57" s="495"/>
      <c r="M57" s="626"/>
    </row>
    <row r="58" spans="2:13" hidden="1">
      <c r="B58" s="708" t="s">
        <v>631</v>
      </c>
      <c r="C58" s="457">
        <v>66956</v>
      </c>
      <c r="D58" s="457">
        <v>0</v>
      </c>
      <c r="E58" s="457">
        <v>0</v>
      </c>
      <c r="F58" s="457">
        <v>0</v>
      </c>
      <c r="G58" s="457">
        <v>0</v>
      </c>
      <c r="H58" s="457">
        <v>66956</v>
      </c>
      <c r="I58" s="457">
        <v>2457.0147148000001</v>
      </c>
      <c r="J58" s="457">
        <v>12115.688199999999</v>
      </c>
      <c r="K58" s="479">
        <v>1.8328270000000001E-2</v>
      </c>
      <c r="L58" s="479">
        <v>1.9282356665445824E-2</v>
      </c>
      <c r="M58" s="697">
        <v>5.8465370000000003E-2</v>
      </c>
    </row>
    <row r="59" spans="2:13" hidden="1">
      <c r="B59" s="708" t="s">
        <v>1422</v>
      </c>
      <c r="C59" s="457">
        <v>331882</v>
      </c>
      <c r="D59" s="457">
        <v>0</v>
      </c>
      <c r="E59" s="457">
        <v>0</v>
      </c>
      <c r="F59" s="457">
        <v>0</v>
      </c>
      <c r="G59" s="457">
        <v>0</v>
      </c>
      <c r="H59" s="457">
        <v>331882</v>
      </c>
      <c r="I59" s="457">
        <v>19956.064599900001</v>
      </c>
      <c r="J59" s="457">
        <v>94088.547000000006</v>
      </c>
      <c r="K59" s="479">
        <v>0.14233451</v>
      </c>
      <c r="L59" s="479">
        <v>0.14974377777298387</v>
      </c>
      <c r="M59" s="697">
        <v>0.71459684999999995</v>
      </c>
    </row>
    <row r="60" spans="2:13" hidden="1">
      <c r="B60" s="708" t="s">
        <v>632</v>
      </c>
      <c r="C60" s="457">
        <v>618426</v>
      </c>
      <c r="D60" s="457">
        <v>0</v>
      </c>
      <c r="E60" s="457">
        <v>0</v>
      </c>
      <c r="F60" s="457">
        <v>0</v>
      </c>
      <c r="G60" s="457">
        <v>211000</v>
      </c>
      <c r="H60" s="457">
        <v>407426</v>
      </c>
      <c r="I60" s="457">
        <v>4889.1118882000001</v>
      </c>
      <c r="J60" s="457">
        <v>40335.173999999999</v>
      </c>
      <c r="K60" s="479">
        <v>6.1017920000000003E-2</v>
      </c>
      <c r="L60" s="479">
        <v>6.4194224743322231E-2</v>
      </c>
      <c r="M60" s="697">
        <v>2.2402784499999999</v>
      </c>
    </row>
    <row r="61" spans="2:13" hidden="1">
      <c r="B61" s="708" t="s">
        <v>1646</v>
      </c>
      <c r="C61" s="457">
        <v>447020</v>
      </c>
      <c r="D61" s="457">
        <v>0</v>
      </c>
      <c r="E61" s="457">
        <v>0</v>
      </c>
      <c r="F61" s="457">
        <v>0</v>
      </c>
      <c r="G61" s="457">
        <v>0</v>
      </c>
      <c r="H61" s="457">
        <v>447020</v>
      </c>
      <c r="I61" s="457">
        <v>5223.0528408</v>
      </c>
      <c r="J61" s="457">
        <v>51854.32</v>
      </c>
      <c r="K61" s="479">
        <v>7.8443760000000001E-2</v>
      </c>
      <c r="L61" s="479">
        <v>8.2527172734947141E-2</v>
      </c>
      <c r="M61" s="697">
        <v>7.7154239999999999E-2</v>
      </c>
    </row>
    <row r="62" spans="2:13" hidden="1">
      <c r="B62" s="708" t="s">
        <v>633</v>
      </c>
      <c r="C62" s="457">
        <v>175218</v>
      </c>
      <c r="D62" s="457">
        <v>0</v>
      </c>
      <c r="E62" s="457">
        <v>0</v>
      </c>
      <c r="F62" s="457">
        <v>0</v>
      </c>
      <c r="G62" s="457">
        <v>39500</v>
      </c>
      <c r="H62" s="457">
        <v>135718</v>
      </c>
      <c r="I62" s="457">
        <v>761.37810380000008</v>
      </c>
      <c r="J62" s="457">
        <v>5183.07042</v>
      </c>
      <c r="K62" s="479">
        <v>7.8408000000000002E-3</v>
      </c>
      <c r="L62" s="479">
        <v>8.2489587723594687E-3</v>
      </c>
      <c r="M62" s="697">
        <v>9.4248611100000002</v>
      </c>
    </row>
    <row r="63" spans="2:13" hidden="1">
      <c r="B63" s="708" t="s">
        <v>634</v>
      </c>
      <c r="C63" s="457">
        <v>10324023</v>
      </c>
      <c r="D63" s="457">
        <v>0</v>
      </c>
      <c r="E63" s="457">
        <v>0</v>
      </c>
      <c r="F63" s="457">
        <v>6748335</v>
      </c>
      <c r="G63" s="457">
        <v>2550500</v>
      </c>
      <c r="H63" s="457">
        <v>14521858</v>
      </c>
      <c r="I63" s="457">
        <v>212699.6872665</v>
      </c>
      <c r="J63" s="457">
        <v>996489.89595999999</v>
      </c>
      <c r="K63" s="479">
        <v>1.5074618799999999</v>
      </c>
      <c r="L63" s="479">
        <v>1.5859333180440978</v>
      </c>
      <c r="M63" s="697">
        <v>8.2215375599999998</v>
      </c>
    </row>
    <row r="64" spans="2:13" hidden="1">
      <c r="B64" s="708" t="s">
        <v>902</v>
      </c>
      <c r="C64" s="457">
        <v>2163181</v>
      </c>
      <c r="D64" s="457">
        <v>200000</v>
      </c>
      <c r="E64" s="457">
        <v>0</v>
      </c>
      <c r="F64" s="457">
        <v>0</v>
      </c>
      <c r="G64" s="457">
        <v>300000</v>
      </c>
      <c r="H64" s="457">
        <v>2063181</v>
      </c>
      <c r="I64" s="457">
        <v>67233.308324600002</v>
      </c>
      <c r="J64" s="457">
        <v>230663.63580000002</v>
      </c>
      <c r="K64" s="479">
        <v>0.34894145999999998</v>
      </c>
      <c r="L64" s="479">
        <v>0.36710572456330615</v>
      </c>
      <c r="M64" s="697">
        <v>0.47091783999999998</v>
      </c>
    </row>
    <row r="65" spans="2:13" ht="30" hidden="1">
      <c r="B65" s="708" t="s">
        <v>635</v>
      </c>
      <c r="C65" s="457">
        <v>69085</v>
      </c>
      <c r="D65" s="457">
        <v>0</v>
      </c>
      <c r="E65" s="457">
        <v>0</v>
      </c>
      <c r="F65" s="457">
        <v>0</v>
      </c>
      <c r="G65" s="457">
        <v>0</v>
      </c>
      <c r="H65" s="457">
        <v>69085</v>
      </c>
      <c r="I65" s="457">
        <v>0</v>
      </c>
      <c r="J65" s="457">
        <v>0</v>
      </c>
      <c r="K65" s="479">
        <v>0</v>
      </c>
      <c r="L65" s="479">
        <v>0</v>
      </c>
      <c r="M65" s="697">
        <v>2.97421216</v>
      </c>
    </row>
    <row r="66" spans="2:13" hidden="1">
      <c r="B66" s="708" t="s">
        <v>636</v>
      </c>
      <c r="C66" s="457">
        <v>642367</v>
      </c>
      <c r="D66" s="457">
        <v>2250000</v>
      </c>
      <c r="E66" s="457">
        <v>0</v>
      </c>
      <c r="F66" s="457">
        <v>0</v>
      </c>
      <c r="G66" s="457">
        <v>120500</v>
      </c>
      <c r="H66" s="457">
        <v>2771867</v>
      </c>
      <c r="I66" s="457">
        <v>65559.744702299999</v>
      </c>
      <c r="J66" s="457">
        <v>78915.053489999991</v>
      </c>
      <c r="K66" s="479">
        <v>0.11938047</v>
      </c>
      <c r="L66" s="479">
        <v>0.12559486366337119</v>
      </c>
      <c r="M66" s="697">
        <v>0.20823634999999999</v>
      </c>
    </row>
    <row r="67" spans="2:13" hidden="1">
      <c r="B67" s="708" t="s">
        <v>637</v>
      </c>
      <c r="C67" s="457">
        <v>1727655</v>
      </c>
      <c r="D67" s="457">
        <v>0</v>
      </c>
      <c r="E67" s="457">
        <v>0</v>
      </c>
      <c r="F67" s="457">
        <v>0</v>
      </c>
      <c r="G67" s="457">
        <v>566000</v>
      </c>
      <c r="H67" s="457">
        <v>1161655</v>
      </c>
      <c r="I67" s="457">
        <v>4530.4546682999999</v>
      </c>
      <c r="J67" s="457">
        <v>71360.466650000002</v>
      </c>
      <c r="K67" s="479">
        <v>0.10795211</v>
      </c>
      <c r="L67" s="479">
        <v>0.1135715897474113</v>
      </c>
      <c r="M67" s="697">
        <v>2.3158991200000001</v>
      </c>
    </row>
    <row r="68" spans="2:13" hidden="1">
      <c r="B68" s="708" t="s">
        <v>638</v>
      </c>
      <c r="C68" s="457">
        <v>102600</v>
      </c>
      <c r="D68" s="457">
        <v>0</v>
      </c>
      <c r="E68" s="457">
        <v>0</v>
      </c>
      <c r="F68" s="457">
        <v>0</v>
      </c>
      <c r="G68" s="457">
        <v>0</v>
      </c>
      <c r="H68" s="457">
        <v>102600</v>
      </c>
      <c r="I68" s="457">
        <v>8096.1670565000004</v>
      </c>
      <c r="J68" s="457">
        <v>16521.678</v>
      </c>
      <c r="K68" s="479">
        <v>2.499353E-2</v>
      </c>
      <c r="L68" s="479">
        <v>2.6294576308727526E-2</v>
      </c>
      <c r="M68" s="697">
        <v>6.6404069999999996E-2</v>
      </c>
    </row>
    <row r="69" spans="2:13" hidden="1">
      <c r="B69" s="708" t="s">
        <v>639</v>
      </c>
      <c r="C69" s="457">
        <v>14582909</v>
      </c>
      <c r="D69" s="457">
        <v>0</v>
      </c>
      <c r="E69" s="457">
        <v>0</v>
      </c>
      <c r="F69" s="457">
        <v>0</v>
      </c>
      <c r="G69" s="457">
        <v>600000</v>
      </c>
      <c r="H69" s="457">
        <v>13982909</v>
      </c>
      <c r="I69" s="457">
        <v>26287.8692324</v>
      </c>
      <c r="J69" s="457">
        <v>213519.02043</v>
      </c>
      <c r="K69" s="479">
        <v>0.32300557000000002</v>
      </c>
      <c r="L69" s="479">
        <v>0.33981973114724706</v>
      </c>
      <c r="M69" s="697">
        <v>1.0652472200000001</v>
      </c>
    </row>
    <row r="70" spans="2:13" hidden="1">
      <c r="B70" s="708" t="s">
        <v>640</v>
      </c>
      <c r="C70" s="457">
        <v>1902735</v>
      </c>
      <c r="D70" s="457">
        <v>29000</v>
      </c>
      <c r="E70" s="457">
        <v>0</v>
      </c>
      <c r="F70" s="457">
        <v>0</v>
      </c>
      <c r="G70" s="457">
        <v>313500</v>
      </c>
      <c r="H70" s="457">
        <v>1618235</v>
      </c>
      <c r="I70" s="457">
        <v>103957.0357543</v>
      </c>
      <c r="J70" s="457">
        <v>721635.71589999995</v>
      </c>
      <c r="K70" s="479">
        <v>1.09167021</v>
      </c>
      <c r="L70" s="479">
        <v>1.1484974709491231</v>
      </c>
      <c r="M70" s="697">
        <v>0.50042056000000001</v>
      </c>
    </row>
    <row r="71" spans="2:13" hidden="1">
      <c r="B71" s="708" t="s">
        <v>641</v>
      </c>
      <c r="C71" s="457">
        <v>1220246</v>
      </c>
      <c r="D71" s="457">
        <v>0</v>
      </c>
      <c r="E71" s="457">
        <v>0</v>
      </c>
      <c r="F71" s="457">
        <v>0</v>
      </c>
      <c r="G71" s="457">
        <v>970500</v>
      </c>
      <c r="H71" s="457">
        <v>249746</v>
      </c>
      <c r="I71" s="457">
        <v>577.62362719999999</v>
      </c>
      <c r="J71" s="457">
        <v>11997.797839999999</v>
      </c>
      <c r="K71" s="479">
        <v>1.8149930000000002E-2</v>
      </c>
      <c r="L71" s="479">
        <v>1.9094731832963108E-2</v>
      </c>
      <c r="M71" s="697">
        <v>4.7324230000000002E-2</v>
      </c>
    </row>
    <row r="72" spans="2:13" hidden="1">
      <c r="B72" s="708" t="s">
        <v>642</v>
      </c>
      <c r="C72" s="457">
        <v>486444</v>
      </c>
      <c r="D72" s="457">
        <v>0</v>
      </c>
      <c r="E72" s="457">
        <v>0</v>
      </c>
      <c r="F72" s="457">
        <v>0</v>
      </c>
      <c r="G72" s="457">
        <v>57000</v>
      </c>
      <c r="H72" s="457">
        <v>429444</v>
      </c>
      <c r="I72" s="457">
        <v>1417.1652801</v>
      </c>
      <c r="J72" s="457">
        <v>33754.2984</v>
      </c>
      <c r="K72" s="479">
        <v>5.1062549999999998E-2</v>
      </c>
      <c r="L72" s="479">
        <v>5.3720631465300282E-2</v>
      </c>
      <c r="M72" s="697">
        <v>0.18905844999999999</v>
      </c>
    </row>
    <row r="73" spans="2:13" hidden="1">
      <c r="B73" s="708" t="s">
        <v>643</v>
      </c>
      <c r="C73" s="457">
        <v>89947</v>
      </c>
      <c r="D73" s="457">
        <v>0</v>
      </c>
      <c r="E73" s="457">
        <v>0</v>
      </c>
      <c r="F73" s="457">
        <v>0</v>
      </c>
      <c r="G73" s="457">
        <v>0</v>
      </c>
      <c r="H73" s="457">
        <v>89947</v>
      </c>
      <c r="I73" s="457">
        <v>0</v>
      </c>
      <c r="J73" s="457">
        <v>0</v>
      </c>
      <c r="K73" s="479">
        <v>0</v>
      </c>
      <c r="L73" s="479">
        <v>0</v>
      </c>
      <c r="M73" s="697">
        <v>1.2321506799999999</v>
      </c>
    </row>
    <row r="74" spans="2:13" hidden="1">
      <c r="B74" s="708" t="s">
        <v>1081</v>
      </c>
      <c r="C74" s="457">
        <v>3517735</v>
      </c>
      <c r="D74" s="457">
        <v>0</v>
      </c>
      <c r="E74" s="457">
        <v>0</v>
      </c>
      <c r="F74" s="457">
        <v>1969236</v>
      </c>
      <c r="G74" s="457">
        <v>122500</v>
      </c>
      <c r="H74" s="457">
        <v>5364471</v>
      </c>
      <c r="I74" s="457">
        <v>30896.6423861</v>
      </c>
      <c r="J74" s="457">
        <v>43237.636259999999</v>
      </c>
      <c r="K74" s="479">
        <v>6.5408679999999997E-2</v>
      </c>
      <c r="L74" s="479">
        <v>6.8813550660385359E-2</v>
      </c>
      <c r="M74" s="697">
        <v>3.54163432</v>
      </c>
    </row>
    <row r="75" spans="2:13" hidden="1">
      <c r="B75" s="708" t="s">
        <v>644</v>
      </c>
      <c r="C75" s="457">
        <v>3266080</v>
      </c>
      <c r="D75" s="457">
        <v>0</v>
      </c>
      <c r="E75" s="457">
        <v>0</v>
      </c>
      <c r="F75" s="457">
        <v>0</v>
      </c>
      <c r="G75" s="457">
        <v>79500</v>
      </c>
      <c r="H75" s="457">
        <v>3186580</v>
      </c>
      <c r="I75" s="457">
        <v>57058.014393500001</v>
      </c>
      <c r="J75" s="457">
        <v>79791.963199999998</v>
      </c>
      <c r="K75" s="479">
        <v>0.12070704</v>
      </c>
      <c r="L75" s="479">
        <v>0.12699048275759753</v>
      </c>
      <c r="M75" s="697">
        <v>3.1955915699999999</v>
      </c>
    </row>
    <row r="76" spans="2:13" hidden="1">
      <c r="B76" s="708" t="s">
        <v>645</v>
      </c>
      <c r="C76" s="457">
        <v>486248</v>
      </c>
      <c r="D76" s="457">
        <v>0</v>
      </c>
      <c r="E76" s="457">
        <v>0</v>
      </c>
      <c r="F76" s="457">
        <v>0</v>
      </c>
      <c r="G76" s="457">
        <v>0</v>
      </c>
      <c r="H76" s="457">
        <v>486248</v>
      </c>
      <c r="I76" s="457">
        <v>0</v>
      </c>
      <c r="J76" s="457">
        <v>213.94911999999999</v>
      </c>
      <c r="K76" s="479">
        <v>3.2365999999999997E-4</v>
      </c>
      <c r="L76" s="479">
        <v>3.4050424309353461E-4</v>
      </c>
      <c r="M76" s="697">
        <v>0.11365223000000001</v>
      </c>
    </row>
    <row r="77" spans="2:13" hidden="1">
      <c r="B77" s="709"/>
      <c r="C77" s="492">
        <v>42220757</v>
      </c>
      <c r="D77" s="492">
        <v>2479000</v>
      </c>
      <c r="E77" s="492">
        <v>0</v>
      </c>
      <c r="F77" s="492">
        <v>8717571</v>
      </c>
      <c r="G77" s="492">
        <v>5930500</v>
      </c>
      <c r="H77" s="492">
        <v>47486828</v>
      </c>
      <c r="I77" s="492">
        <v>611600.33483930014</v>
      </c>
      <c r="J77" s="492">
        <v>2701677.9106700006</v>
      </c>
      <c r="K77" s="493">
        <v>4.0870223499999998</v>
      </c>
      <c r="L77" s="493">
        <v>4.2997736660716823</v>
      </c>
      <c r="M77" s="626"/>
    </row>
    <row r="78" spans="2:13" hidden="1">
      <c r="B78" s="710" t="s">
        <v>646</v>
      </c>
      <c r="C78" s="494"/>
      <c r="D78" s="494"/>
      <c r="E78" s="494"/>
      <c r="F78" s="494"/>
      <c r="G78" s="494"/>
      <c r="H78" s="494"/>
      <c r="I78" s="494"/>
      <c r="J78" s="494"/>
      <c r="K78" s="495"/>
      <c r="L78" s="495"/>
      <c r="M78" s="626"/>
    </row>
    <row r="79" spans="2:13" hidden="1">
      <c r="B79" s="708" t="s">
        <v>1085</v>
      </c>
      <c r="C79" s="457">
        <v>781030</v>
      </c>
      <c r="D79" s="457">
        <v>0</v>
      </c>
      <c r="E79" s="457">
        <v>0</v>
      </c>
      <c r="F79" s="457">
        <v>0</v>
      </c>
      <c r="G79" s="457">
        <v>217500</v>
      </c>
      <c r="H79" s="457">
        <v>563530</v>
      </c>
      <c r="I79" s="457">
        <v>0</v>
      </c>
      <c r="J79" s="457">
        <v>2930.8760000000002</v>
      </c>
      <c r="K79" s="479">
        <v>4.4337500000000002E-3</v>
      </c>
      <c r="L79" s="479">
        <v>4.6645469445305799E-3</v>
      </c>
      <c r="M79" s="697">
        <v>9.3938333299999996</v>
      </c>
    </row>
    <row r="80" spans="2:13" hidden="1">
      <c r="B80" s="708" t="s">
        <v>647</v>
      </c>
      <c r="C80" s="457">
        <v>49259</v>
      </c>
      <c r="D80" s="457">
        <v>0</v>
      </c>
      <c r="E80" s="457">
        <v>0</v>
      </c>
      <c r="F80" s="457">
        <v>0</v>
      </c>
      <c r="G80" s="457">
        <v>0</v>
      </c>
      <c r="H80" s="457">
        <v>49259</v>
      </c>
      <c r="I80" s="457">
        <v>0</v>
      </c>
      <c r="J80" s="457">
        <v>0</v>
      </c>
      <c r="K80" s="479">
        <v>0</v>
      </c>
      <c r="L80" s="479">
        <v>0</v>
      </c>
      <c r="M80" s="697">
        <v>1.2314750000000001</v>
      </c>
    </row>
    <row r="81" spans="2:13" hidden="1">
      <c r="B81" s="708" t="s">
        <v>648</v>
      </c>
      <c r="C81" s="457">
        <v>914286</v>
      </c>
      <c r="D81" s="457">
        <v>0</v>
      </c>
      <c r="E81" s="457">
        <v>0</v>
      </c>
      <c r="F81" s="457">
        <v>0</v>
      </c>
      <c r="G81" s="457">
        <v>0</v>
      </c>
      <c r="H81" s="457">
        <v>914286</v>
      </c>
      <c r="I81" s="457">
        <v>32755.994280000003</v>
      </c>
      <c r="J81" s="457">
        <v>65609.163360000006</v>
      </c>
      <c r="K81" s="479">
        <v>9.9251699999999998E-2</v>
      </c>
      <c r="L81" s="479">
        <v>0.10441827715812463</v>
      </c>
      <c r="M81" s="697">
        <v>0.74200082999999994</v>
      </c>
    </row>
    <row r="82" spans="2:13" hidden="1">
      <c r="B82" s="708" t="s">
        <v>649</v>
      </c>
      <c r="C82" s="457">
        <v>160986</v>
      </c>
      <c r="D82" s="457">
        <v>0</v>
      </c>
      <c r="E82" s="457">
        <v>0</v>
      </c>
      <c r="F82" s="457">
        <v>0</v>
      </c>
      <c r="G82" s="457">
        <v>0</v>
      </c>
      <c r="H82" s="457">
        <v>160986</v>
      </c>
      <c r="I82" s="457">
        <v>0</v>
      </c>
      <c r="J82" s="457">
        <v>0</v>
      </c>
      <c r="K82" s="479">
        <v>0</v>
      </c>
      <c r="L82" s="479">
        <v>0</v>
      </c>
      <c r="M82" s="697">
        <v>9.8552800699999992</v>
      </c>
    </row>
    <row r="83" spans="2:13" hidden="1">
      <c r="B83" s="708" t="s">
        <v>650</v>
      </c>
      <c r="C83" s="457">
        <v>5815232</v>
      </c>
      <c r="D83" s="457">
        <v>0</v>
      </c>
      <c r="E83" s="457">
        <v>0</v>
      </c>
      <c r="F83" s="457">
        <v>0</v>
      </c>
      <c r="G83" s="457">
        <v>972000</v>
      </c>
      <c r="H83" s="457">
        <v>4843232</v>
      </c>
      <c r="I83" s="457">
        <v>45373.323617499998</v>
      </c>
      <c r="J83" s="457">
        <v>82625.537920000002</v>
      </c>
      <c r="K83" s="479">
        <v>0.12499359</v>
      </c>
      <c r="L83" s="479">
        <v>0.1315001727964375</v>
      </c>
      <c r="M83" s="697">
        <v>12.013712290000001</v>
      </c>
    </row>
    <row r="84" spans="2:13" hidden="1">
      <c r="B84" s="708" t="s">
        <v>651</v>
      </c>
      <c r="C84" s="457">
        <v>4485528</v>
      </c>
      <c r="D84" s="457">
        <v>0</v>
      </c>
      <c r="E84" s="457">
        <v>0</v>
      </c>
      <c r="F84" s="457">
        <v>0</v>
      </c>
      <c r="G84" s="457">
        <v>147000</v>
      </c>
      <c r="H84" s="457">
        <v>4338528</v>
      </c>
      <c r="I84" s="457">
        <v>352245.08831999998</v>
      </c>
      <c r="J84" s="457">
        <v>2407926.4252800001</v>
      </c>
      <c r="K84" s="479">
        <v>3.6426433600000001</v>
      </c>
      <c r="L84" s="479">
        <v>3.8322623849300568</v>
      </c>
      <c r="M84" s="697">
        <v>5.1416848899999996</v>
      </c>
    </row>
    <row r="85" spans="2:13" ht="30" hidden="1">
      <c r="B85" s="708" t="s">
        <v>910</v>
      </c>
      <c r="C85" s="457">
        <v>983658</v>
      </c>
      <c r="D85" s="457">
        <v>0</v>
      </c>
      <c r="E85" s="457">
        <v>0</v>
      </c>
      <c r="F85" s="457">
        <v>0</v>
      </c>
      <c r="G85" s="457">
        <v>0</v>
      </c>
      <c r="H85" s="457">
        <v>983658</v>
      </c>
      <c r="I85" s="457">
        <v>598221.4487999999</v>
      </c>
      <c r="J85" s="457">
        <v>890367.87527999992</v>
      </c>
      <c r="K85" s="479">
        <v>1.3469234699999999</v>
      </c>
      <c r="L85" s="479">
        <v>1.4170380296353404</v>
      </c>
      <c r="M85" s="697">
        <v>11.92746453</v>
      </c>
    </row>
    <row r="86" spans="2:13" hidden="1">
      <c r="B86" s="708" t="s">
        <v>912</v>
      </c>
      <c r="C86" s="457">
        <v>2746908</v>
      </c>
      <c r="D86" s="457">
        <v>0</v>
      </c>
      <c r="E86" s="457">
        <v>0</v>
      </c>
      <c r="F86" s="457">
        <v>0</v>
      </c>
      <c r="G86" s="457">
        <v>37500</v>
      </c>
      <c r="H86" s="457">
        <v>2709408</v>
      </c>
      <c r="I86" s="457">
        <v>102533.65221170001</v>
      </c>
      <c r="J86" s="457">
        <v>691820.23872000002</v>
      </c>
      <c r="K86" s="479">
        <v>1.0465662</v>
      </c>
      <c r="L86" s="479">
        <v>1.1010455511204815</v>
      </c>
      <c r="M86" s="697">
        <v>3.34370974</v>
      </c>
    </row>
    <row r="87" spans="2:13" hidden="1">
      <c r="B87" s="708" t="s">
        <v>652</v>
      </c>
      <c r="C87" s="457">
        <v>378091</v>
      </c>
      <c r="D87" s="457">
        <v>0</v>
      </c>
      <c r="E87" s="457">
        <v>0</v>
      </c>
      <c r="F87" s="457">
        <v>0</v>
      </c>
      <c r="G87" s="457">
        <v>0</v>
      </c>
      <c r="H87" s="457">
        <v>378091</v>
      </c>
      <c r="I87" s="457">
        <v>36875.215229999994</v>
      </c>
      <c r="J87" s="457">
        <v>67931.609970000005</v>
      </c>
      <c r="K87" s="479">
        <v>0.10276502999999999</v>
      </c>
      <c r="L87" s="479">
        <v>0.10811449673155964</v>
      </c>
      <c r="M87" s="697">
        <v>1.2603033299999999</v>
      </c>
    </row>
    <row r="88" spans="2:13" hidden="1">
      <c r="B88" s="709"/>
      <c r="C88" s="492">
        <v>16314978</v>
      </c>
      <c r="D88" s="492">
        <v>0</v>
      </c>
      <c r="E88" s="492">
        <v>0</v>
      </c>
      <c r="F88" s="492">
        <v>0</v>
      </c>
      <c r="G88" s="492">
        <v>1374000</v>
      </c>
      <c r="H88" s="492">
        <v>14940978</v>
      </c>
      <c r="I88" s="492">
        <v>1168004.7224591998</v>
      </c>
      <c r="J88" s="492">
        <v>4209211.7265299996</v>
      </c>
      <c r="K88" s="493">
        <v>6.3675770999999992</v>
      </c>
      <c r="L88" s="493">
        <v>6.6990434593165311</v>
      </c>
      <c r="M88" s="626"/>
    </row>
    <row r="89" spans="2:13" hidden="1">
      <c r="B89" s="710" t="s">
        <v>1090</v>
      </c>
      <c r="C89" s="494"/>
      <c r="D89" s="494"/>
      <c r="E89" s="494"/>
      <c r="F89" s="494"/>
      <c r="G89" s="494"/>
      <c r="H89" s="494"/>
      <c r="I89" s="494"/>
      <c r="J89" s="494"/>
      <c r="K89" s="495"/>
      <c r="L89" s="495"/>
      <c r="M89" s="626"/>
    </row>
    <row r="90" spans="2:13" hidden="1">
      <c r="B90" s="708" t="s">
        <v>653</v>
      </c>
      <c r="C90" s="457">
        <v>574324</v>
      </c>
      <c r="D90" s="457">
        <v>0</v>
      </c>
      <c r="E90" s="457">
        <v>0</v>
      </c>
      <c r="F90" s="457">
        <v>0</v>
      </c>
      <c r="G90" s="457">
        <v>39500</v>
      </c>
      <c r="H90" s="457">
        <v>534824</v>
      </c>
      <c r="I90" s="457">
        <v>0</v>
      </c>
      <c r="J90" s="457">
        <v>10749.9624</v>
      </c>
      <c r="K90" s="479">
        <v>1.6262240000000001E-2</v>
      </c>
      <c r="L90" s="479">
        <v>1.7108777125589284E-2</v>
      </c>
      <c r="M90" s="697">
        <v>9.8132844000000006</v>
      </c>
    </row>
    <row r="91" spans="2:13" hidden="1">
      <c r="B91" s="708" t="s">
        <v>654</v>
      </c>
      <c r="C91" s="457">
        <v>1758827</v>
      </c>
      <c r="D91" s="457">
        <v>0</v>
      </c>
      <c r="E91" s="457">
        <v>0</v>
      </c>
      <c r="F91" s="457">
        <v>0</v>
      </c>
      <c r="G91" s="457">
        <v>0</v>
      </c>
      <c r="H91" s="457">
        <v>1758827</v>
      </c>
      <c r="I91" s="457">
        <v>11872.16786</v>
      </c>
      <c r="J91" s="457">
        <v>231760.63378999999</v>
      </c>
      <c r="K91" s="479">
        <v>0.35060097000000001</v>
      </c>
      <c r="L91" s="479">
        <v>0.36885161849481696</v>
      </c>
      <c r="M91" s="697">
        <v>6.1794753800000004</v>
      </c>
    </row>
    <row r="92" spans="2:13" hidden="1">
      <c r="B92" s="708" t="s">
        <v>655</v>
      </c>
      <c r="C92" s="457">
        <v>8</v>
      </c>
      <c r="D92" s="457">
        <v>0</v>
      </c>
      <c r="E92" s="457">
        <v>0</v>
      </c>
      <c r="F92" s="457">
        <v>0</v>
      </c>
      <c r="G92" s="457">
        <v>0</v>
      </c>
      <c r="H92" s="457">
        <v>8</v>
      </c>
      <c r="I92" s="457">
        <v>0</v>
      </c>
      <c r="J92" s="713">
        <v>0.2</v>
      </c>
      <c r="K92" s="479">
        <v>0</v>
      </c>
      <c r="L92" s="479">
        <v>3.1830394356708231E-7</v>
      </c>
      <c r="M92" s="697">
        <v>0</v>
      </c>
    </row>
    <row r="93" spans="2:13" hidden="1">
      <c r="B93" s="709"/>
      <c r="C93" s="492">
        <v>2333159</v>
      </c>
      <c r="D93" s="492">
        <v>0</v>
      </c>
      <c r="E93" s="492">
        <v>0</v>
      </c>
      <c r="F93" s="492">
        <v>0</v>
      </c>
      <c r="G93" s="492">
        <v>39500</v>
      </c>
      <c r="H93" s="492">
        <v>2293659</v>
      </c>
      <c r="I93" s="492">
        <v>11872.16786</v>
      </c>
      <c r="J93" s="492">
        <v>242510.79618999999</v>
      </c>
      <c r="K93" s="493">
        <v>0.36686321</v>
      </c>
      <c r="L93" s="493">
        <v>0.38596071392434983</v>
      </c>
      <c r="M93" s="626"/>
    </row>
    <row r="94" spans="2:13" hidden="1">
      <c r="B94" s="710" t="s">
        <v>656</v>
      </c>
      <c r="C94" s="494"/>
      <c r="D94" s="494"/>
      <c r="E94" s="494"/>
      <c r="F94" s="494"/>
      <c r="G94" s="494"/>
      <c r="H94" s="494"/>
      <c r="I94" s="494"/>
      <c r="J94" s="494"/>
      <c r="K94" s="495"/>
      <c r="L94" s="495"/>
      <c r="M94" s="626"/>
    </row>
    <row r="95" spans="2:13" hidden="1">
      <c r="B95" s="708" t="s">
        <v>657</v>
      </c>
      <c r="C95" s="457">
        <v>490276</v>
      </c>
      <c r="D95" s="457">
        <v>0</v>
      </c>
      <c r="E95" s="457">
        <v>0</v>
      </c>
      <c r="F95" s="457">
        <v>0</v>
      </c>
      <c r="G95" s="457">
        <v>0</v>
      </c>
      <c r="H95" s="457">
        <v>490276</v>
      </c>
      <c r="I95" s="457">
        <v>4849.6931699999996</v>
      </c>
      <c r="J95" s="457">
        <v>25739.49</v>
      </c>
      <c r="K95" s="479">
        <v>3.8937979999999997E-2</v>
      </c>
      <c r="L95" s="479">
        <v>4.0964905862027397E-2</v>
      </c>
      <c r="M95" s="697">
        <v>4.2734887800000001</v>
      </c>
    </row>
    <row r="96" spans="2:13" hidden="1">
      <c r="B96" s="708" t="s">
        <v>658</v>
      </c>
      <c r="C96" s="457">
        <v>158577</v>
      </c>
      <c r="D96" s="457">
        <v>0</v>
      </c>
      <c r="E96" s="457">
        <v>0</v>
      </c>
      <c r="F96" s="457">
        <v>0</v>
      </c>
      <c r="G96" s="457">
        <v>0</v>
      </c>
      <c r="H96" s="457">
        <v>158577</v>
      </c>
      <c r="I96" s="457">
        <v>1030.7505000000001</v>
      </c>
      <c r="J96" s="457">
        <v>5604.1111799999999</v>
      </c>
      <c r="K96" s="479">
        <v>8.4777399999999992E-3</v>
      </c>
      <c r="L96" s="479">
        <v>8.9190534439118757E-3</v>
      </c>
      <c r="M96" s="697">
        <v>0.74433843</v>
      </c>
    </row>
    <row r="97" spans="2:13" hidden="1">
      <c r="B97" s="708" t="s">
        <v>659</v>
      </c>
      <c r="C97" s="457">
        <v>463752</v>
      </c>
      <c r="D97" s="457">
        <v>0</v>
      </c>
      <c r="E97" s="457">
        <v>0</v>
      </c>
      <c r="F97" s="457">
        <v>0</v>
      </c>
      <c r="G97" s="457">
        <v>0</v>
      </c>
      <c r="H97" s="457">
        <v>463752</v>
      </c>
      <c r="I97" s="457">
        <v>32485.827600000001</v>
      </c>
      <c r="J97" s="457">
        <v>394527.73895999999</v>
      </c>
      <c r="K97" s="479">
        <v>0.59683045999999995</v>
      </c>
      <c r="L97" s="479">
        <v>0.62789867578786207</v>
      </c>
      <c r="M97" s="697">
        <v>3.7397545299999999</v>
      </c>
    </row>
    <row r="98" spans="2:13" hidden="1">
      <c r="B98" s="708" t="s">
        <v>1108</v>
      </c>
      <c r="C98" s="457">
        <v>1424659</v>
      </c>
      <c r="D98" s="457">
        <v>0</v>
      </c>
      <c r="E98" s="457">
        <v>0</v>
      </c>
      <c r="F98" s="457">
        <v>0</v>
      </c>
      <c r="G98" s="457">
        <v>132500</v>
      </c>
      <c r="H98" s="457">
        <v>1292159</v>
      </c>
      <c r="I98" s="457">
        <v>27313.412905999998</v>
      </c>
      <c r="J98" s="457">
        <v>173084.69805000001</v>
      </c>
      <c r="K98" s="479">
        <v>0.26183766000000003</v>
      </c>
      <c r="L98" s="479">
        <v>0.2754677098021634</v>
      </c>
      <c r="M98" s="697">
        <v>9.7890833300000004</v>
      </c>
    </row>
    <row r="99" spans="2:13" hidden="1">
      <c r="B99" s="708" t="s">
        <v>660</v>
      </c>
      <c r="C99" s="457">
        <v>661180</v>
      </c>
      <c r="D99" s="457">
        <v>0</v>
      </c>
      <c r="E99" s="457">
        <v>0</v>
      </c>
      <c r="F99" s="457">
        <v>0</v>
      </c>
      <c r="G99" s="457">
        <v>49401</v>
      </c>
      <c r="H99" s="457">
        <v>611779</v>
      </c>
      <c r="I99" s="457">
        <v>100133.6861523</v>
      </c>
      <c r="J99" s="457">
        <v>328158.25560000003</v>
      </c>
      <c r="K99" s="479">
        <v>0.49642858000000001</v>
      </c>
      <c r="L99" s="479">
        <v>0.52227033435787296</v>
      </c>
      <c r="M99" s="697">
        <v>1.38122481</v>
      </c>
    </row>
    <row r="100" spans="2:13" hidden="1">
      <c r="B100" s="709"/>
      <c r="C100" s="492">
        <v>3198444</v>
      </c>
      <c r="D100" s="492">
        <v>0</v>
      </c>
      <c r="E100" s="492">
        <v>0</v>
      </c>
      <c r="F100" s="492">
        <v>0</v>
      </c>
      <c r="G100" s="492">
        <v>181901</v>
      </c>
      <c r="H100" s="492">
        <v>3016543</v>
      </c>
      <c r="I100" s="492">
        <v>165813.37032829999</v>
      </c>
      <c r="J100" s="492">
        <v>927114.29379000003</v>
      </c>
      <c r="K100" s="493">
        <v>1.4025124199999999</v>
      </c>
      <c r="L100" s="493">
        <v>1.4755206792538376</v>
      </c>
      <c r="M100" s="626"/>
    </row>
    <row r="101" spans="2:13" hidden="1">
      <c r="B101" s="710" t="s">
        <v>662</v>
      </c>
      <c r="C101" s="494"/>
      <c r="D101" s="494"/>
      <c r="E101" s="494"/>
      <c r="F101" s="494"/>
      <c r="G101" s="494"/>
      <c r="H101" s="494"/>
      <c r="I101" s="494"/>
      <c r="J101" s="494"/>
      <c r="K101" s="495"/>
      <c r="L101" s="495"/>
      <c r="M101" s="626"/>
    </row>
    <row r="102" spans="2:13" hidden="1">
      <c r="B102" s="708" t="s">
        <v>663</v>
      </c>
      <c r="C102" s="457">
        <v>436564</v>
      </c>
      <c r="D102" s="457">
        <v>0</v>
      </c>
      <c r="E102" s="457">
        <v>0</v>
      </c>
      <c r="F102" s="457">
        <v>0</v>
      </c>
      <c r="G102" s="457">
        <v>0</v>
      </c>
      <c r="H102" s="457">
        <v>436564</v>
      </c>
      <c r="I102" s="457">
        <v>4482.9208799999997</v>
      </c>
      <c r="J102" s="457">
        <v>65541.353319999995</v>
      </c>
      <c r="K102" s="479">
        <v>9.9149119999999993E-2</v>
      </c>
      <c r="L102" s="479">
        <v>0.10431035614239741</v>
      </c>
      <c r="M102" s="697">
        <v>0.33057163000000001</v>
      </c>
    </row>
    <row r="103" spans="2:13" hidden="1">
      <c r="B103" s="708" t="s">
        <v>1113</v>
      </c>
      <c r="C103" s="457">
        <v>1136</v>
      </c>
      <c r="D103" s="457">
        <v>0</v>
      </c>
      <c r="E103" s="457">
        <v>0</v>
      </c>
      <c r="F103" s="457">
        <v>0</v>
      </c>
      <c r="G103" s="457">
        <v>0</v>
      </c>
      <c r="H103" s="457">
        <v>1136</v>
      </c>
      <c r="I103" s="457">
        <v>0</v>
      </c>
      <c r="J103" s="457">
        <v>0</v>
      </c>
      <c r="K103" s="479">
        <v>0</v>
      </c>
      <c r="L103" s="479">
        <v>0</v>
      </c>
      <c r="M103" s="697">
        <v>2.2720000000000001E-2</v>
      </c>
    </row>
    <row r="104" spans="2:13" hidden="1">
      <c r="B104" s="709"/>
      <c r="C104" s="492">
        <v>437700</v>
      </c>
      <c r="D104" s="492">
        <v>0</v>
      </c>
      <c r="E104" s="492">
        <v>0</v>
      </c>
      <c r="F104" s="492">
        <v>0</v>
      </c>
      <c r="G104" s="492">
        <v>0</v>
      </c>
      <c r="H104" s="492">
        <v>437700</v>
      </c>
      <c r="I104" s="492">
        <v>4482.9208799999997</v>
      </c>
      <c r="J104" s="492">
        <v>65541.353319999995</v>
      </c>
      <c r="K104" s="493">
        <v>9.9149119999999993E-2</v>
      </c>
      <c r="L104" s="493">
        <v>0.10431035614239741</v>
      </c>
      <c r="M104" s="626"/>
    </row>
    <row r="105" spans="2:13" hidden="1">
      <c r="B105" s="710" t="s">
        <v>918</v>
      </c>
      <c r="C105" s="494"/>
      <c r="D105" s="494"/>
      <c r="E105" s="494"/>
      <c r="F105" s="494"/>
      <c r="G105" s="494"/>
      <c r="H105" s="494"/>
      <c r="I105" s="494"/>
      <c r="J105" s="494"/>
      <c r="K105" s="495"/>
      <c r="L105" s="495"/>
      <c r="M105" s="626"/>
    </row>
    <row r="106" spans="2:13" hidden="1">
      <c r="B106" s="708" t="s">
        <v>1116</v>
      </c>
      <c r="C106" s="457">
        <v>1308720</v>
      </c>
      <c r="D106" s="457">
        <v>0</v>
      </c>
      <c r="E106" s="457">
        <v>0</v>
      </c>
      <c r="F106" s="457">
        <v>0</v>
      </c>
      <c r="G106" s="457">
        <v>74500</v>
      </c>
      <c r="H106" s="457">
        <v>1234220</v>
      </c>
      <c r="I106" s="457">
        <v>9198.5254920000007</v>
      </c>
      <c r="J106" s="457">
        <v>197475.20000000001</v>
      </c>
      <c r="K106" s="479">
        <v>0.29873493000000001</v>
      </c>
      <c r="L106" s="479">
        <v>0.31428567458349149</v>
      </c>
      <c r="M106" s="697">
        <v>4.2854861099999999</v>
      </c>
    </row>
    <row r="107" spans="2:13" hidden="1">
      <c r="B107" s="708" t="s">
        <v>664</v>
      </c>
      <c r="C107" s="457">
        <v>277566</v>
      </c>
      <c r="D107" s="457">
        <v>0</v>
      </c>
      <c r="E107" s="457">
        <v>0</v>
      </c>
      <c r="F107" s="457">
        <v>0</v>
      </c>
      <c r="G107" s="457">
        <v>0</v>
      </c>
      <c r="H107" s="457">
        <v>277566</v>
      </c>
      <c r="I107" s="457">
        <v>644.64656000000002</v>
      </c>
      <c r="J107" s="457">
        <v>92984.61</v>
      </c>
      <c r="K107" s="479">
        <v>0.1406645</v>
      </c>
      <c r="L107" s="479">
        <v>0.14798684027023579</v>
      </c>
      <c r="M107" s="697">
        <v>0.2684222</v>
      </c>
    </row>
    <row r="108" spans="2:13" hidden="1">
      <c r="B108" s="708" t="s">
        <v>665</v>
      </c>
      <c r="C108" s="457">
        <v>1467160</v>
      </c>
      <c r="D108" s="457">
        <v>0</v>
      </c>
      <c r="E108" s="457">
        <v>0</v>
      </c>
      <c r="F108" s="457">
        <v>0</v>
      </c>
      <c r="G108" s="457">
        <v>12000</v>
      </c>
      <c r="H108" s="457">
        <v>1455160</v>
      </c>
      <c r="I108" s="457">
        <v>38008.779017300003</v>
      </c>
      <c r="J108" s="457">
        <v>69120.100000000006</v>
      </c>
      <c r="K108" s="479">
        <v>0.10456293999999999</v>
      </c>
      <c r="L108" s="479">
        <v>0.11000600204875544</v>
      </c>
      <c r="M108" s="697">
        <v>10.912949729999999</v>
      </c>
    </row>
    <row r="109" spans="2:13" hidden="1">
      <c r="B109" s="708" t="s">
        <v>667</v>
      </c>
      <c r="C109" s="457">
        <v>531894</v>
      </c>
      <c r="D109" s="457">
        <v>0</v>
      </c>
      <c r="E109" s="457">
        <v>0</v>
      </c>
      <c r="F109" s="457">
        <v>0</v>
      </c>
      <c r="G109" s="457">
        <v>30900</v>
      </c>
      <c r="H109" s="457">
        <v>500994</v>
      </c>
      <c r="I109" s="457">
        <v>14451.781396600001</v>
      </c>
      <c r="J109" s="457">
        <v>513834.47622000001</v>
      </c>
      <c r="K109" s="479">
        <v>0.77731433999999999</v>
      </c>
      <c r="L109" s="479">
        <v>0.81777770060776089</v>
      </c>
      <c r="M109" s="697">
        <v>6.4489612000000003</v>
      </c>
    </row>
    <row r="110" spans="2:13" ht="30" hidden="1">
      <c r="B110" s="708" t="s">
        <v>1122</v>
      </c>
      <c r="C110" s="457">
        <v>3454476</v>
      </c>
      <c r="D110" s="457">
        <v>0</v>
      </c>
      <c r="E110" s="457">
        <v>0</v>
      </c>
      <c r="F110" s="457">
        <v>0</v>
      </c>
      <c r="G110" s="457">
        <v>520000</v>
      </c>
      <c r="H110" s="457">
        <v>2934476</v>
      </c>
      <c r="I110" s="457">
        <v>29784.931555799998</v>
      </c>
      <c r="J110" s="457">
        <v>343656.48436</v>
      </c>
      <c r="K110" s="479">
        <v>0.51987386000000002</v>
      </c>
      <c r="L110" s="479">
        <v>0.54693607102093678</v>
      </c>
      <c r="M110" s="697">
        <v>4.9095067400000003</v>
      </c>
    </row>
    <row r="111" spans="2:13" hidden="1">
      <c r="B111" s="708" t="s">
        <v>668</v>
      </c>
      <c r="C111" s="457">
        <v>1434711</v>
      </c>
      <c r="D111" s="457">
        <v>0</v>
      </c>
      <c r="E111" s="457">
        <v>0</v>
      </c>
      <c r="F111" s="457">
        <v>0</v>
      </c>
      <c r="G111" s="457">
        <v>75000</v>
      </c>
      <c r="H111" s="457">
        <v>1359711</v>
      </c>
      <c r="I111" s="457">
        <v>3290.5008626999997</v>
      </c>
      <c r="J111" s="457">
        <v>63525.697919999999</v>
      </c>
      <c r="K111" s="479">
        <v>9.6099889999999993E-2</v>
      </c>
      <c r="L111" s="479">
        <v>0.10110240082893598</v>
      </c>
      <c r="M111" s="697">
        <v>3.0214121399999998</v>
      </c>
    </row>
    <row r="112" spans="2:13" hidden="1">
      <c r="B112" s="708" t="s">
        <v>669</v>
      </c>
      <c r="C112" s="457">
        <v>2785489</v>
      </c>
      <c r="D112" s="457">
        <v>0</v>
      </c>
      <c r="E112" s="457">
        <v>0</v>
      </c>
      <c r="F112" s="457">
        <v>0</v>
      </c>
      <c r="G112" s="457">
        <v>167500</v>
      </c>
      <c r="H112" s="457">
        <v>2617989</v>
      </c>
      <c r="I112" s="457">
        <v>22619.424974399997</v>
      </c>
      <c r="J112" s="457">
        <v>480217.72226999997</v>
      </c>
      <c r="K112" s="479">
        <v>0.72645985999999996</v>
      </c>
      <c r="L112" s="479">
        <v>0.76427597384671442</v>
      </c>
      <c r="M112" s="697">
        <v>1.83332563</v>
      </c>
    </row>
    <row r="113" spans="2:13" hidden="1">
      <c r="B113" s="708" t="s">
        <v>670</v>
      </c>
      <c r="C113" s="457">
        <v>642906</v>
      </c>
      <c r="D113" s="457">
        <v>0</v>
      </c>
      <c r="E113" s="457">
        <v>0</v>
      </c>
      <c r="F113" s="457">
        <v>0</v>
      </c>
      <c r="G113" s="457">
        <v>44100</v>
      </c>
      <c r="H113" s="457">
        <v>598806</v>
      </c>
      <c r="I113" s="457">
        <v>67959.248175500004</v>
      </c>
      <c r="J113" s="457">
        <v>607812.04223999998</v>
      </c>
      <c r="K113" s="479">
        <v>0.91948096000000001</v>
      </c>
      <c r="L113" s="479">
        <v>0.96734484996277004</v>
      </c>
      <c r="M113" s="697">
        <v>0.76183968999999996</v>
      </c>
    </row>
    <row r="114" spans="2:13" hidden="1">
      <c r="B114" s="708" t="s">
        <v>922</v>
      </c>
      <c r="C114" s="457">
        <v>2452790</v>
      </c>
      <c r="D114" s="457">
        <v>0</v>
      </c>
      <c r="E114" s="457">
        <v>0</v>
      </c>
      <c r="F114" s="457">
        <v>0</v>
      </c>
      <c r="G114" s="457">
        <v>522500</v>
      </c>
      <c r="H114" s="457">
        <v>1930290</v>
      </c>
      <c r="I114" s="457">
        <v>118932.1811916</v>
      </c>
      <c r="J114" s="457">
        <v>668845.48499999999</v>
      </c>
      <c r="K114" s="479">
        <v>1.01181063</v>
      </c>
      <c r="L114" s="479">
        <v>1.064480777562689</v>
      </c>
      <c r="M114" s="697">
        <v>2.3454356000000001</v>
      </c>
    </row>
    <row r="115" spans="2:13" hidden="1">
      <c r="B115" s="709"/>
      <c r="C115" s="492">
        <v>14355712</v>
      </c>
      <c r="D115" s="492">
        <v>0</v>
      </c>
      <c r="E115" s="492">
        <v>0</v>
      </c>
      <c r="F115" s="492">
        <v>0</v>
      </c>
      <c r="G115" s="492">
        <v>1446500</v>
      </c>
      <c r="H115" s="492">
        <v>12909212</v>
      </c>
      <c r="I115" s="492">
        <v>304890.0192259</v>
      </c>
      <c r="J115" s="492">
        <v>3037471.8180099996</v>
      </c>
      <c r="K115" s="493">
        <v>4.5950019099999997</v>
      </c>
      <c r="L115" s="493">
        <v>4.8341962907322902</v>
      </c>
      <c r="M115" s="626"/>
    </row>
    <row r="116" spans="2:13" hidden="1">
      <c r="B116" s="710" t="s">
        <v>674</v>
      </c>
      <c r="C116" s="494"/>
      <c r="D116" s="494"/>
      <c r="E116" s="494"/>
      <c r="F116" s="494"/>
      <c r="G116" s="494"/>
      <c r="H116" s="494"/>
      <c r="I116" s="494"/>
      <c r="J116" s="494"/>
      <c r="K116" s="495"/>
      <c r="L116" s="495"/>
      <c r="M116" s="626"/>
    </row>
    <row r="117" spans="2:13" hidden="1">
      <c r="B117" s="708" t="s">
        <v>675</v>
      </c>
      <c r="C117" s="457">
        <v>1380823</v>
      </c>
      <c r="D117" s="457">
        <v>0</v>
      </c>
      <c r="E117" s="457">
        <v>138082</v>
      </c>
      <c r="F117" s="457">
        <v>0</v>
      </c>
      <c r="G117" s="457">
        <v>22700</v>
      </c>
      <c r="H117" s="457">
        <v>1496205</v>
      </c>
      <c r="I117" s="457">
        <v>75774.0961713</v>
      </c>
      <c r="J117" s="457">
        <v>1403814.3412500001</v>
      </c>
      <c r="K117" s="479">
        <v>2.1236508399999998</v>
      </c>
      <c r="L117" s="479">
        <v>2.2341982042795041</v>
      </c>
      <c r="M117" s="697">
        <v>18.735349360000001</v>
      </c>
    </row>
    <row r="118" spans="2:13" hidden="1">
      <c r="B118" s="709"/>
      <c r="C118" s="492">
        <v>1380823</v>
      </c>
      <c r="D118" s="492">
        <v>0</v>
      </c>
      <c r="E118" s="492">
        <v>138082</v>
      </c>
      <c r="F118" s="492">
        <v>0</v>
      </c>
      <c r="G118" s="492">
        <v>22700</v>
      </c>
      <c r="H118" s="492">
        <v>1496205</v>
      </c>
      <c r="I118" s="492">
        <v>75774.0961713</v>
      </c>
      <c r="J118" s="492">
        <v>1403814.3412500001</v>
      </c>
      <c r="K118" s="493">
        <v>2.1236508399999998</v>
      </c>
      <c r="L118" s="493">
        <v>2.2341982042795041</v>
      </c>
      <c r="M118" s="626"/>
    </row>
    <row r="119" spans="2:13" hidden="1">
      <c r="B119" s="710" t="s">
        <v>676</v>
      </c>
      <c r="C119" s="494"/>
      <c r="D119" s="494"/>
      <c r="E119" s="494"/>
      <c r="F119" s="494"/>
      <c r="G119" s="494"/>
      <c r="H119" s="494"/>
      <c r="I119" s="494"/>
      <c r="J119" s="494"/>
      <c r="K119" s="495"/>
      <c r="L119" s="495"/>
      <c r="M119" s="626"/>
    </row>
    <row r="120" spans="2:13" hidden="1">
      <c r="B120" s="708" t="s">
        <v>1131</v>
      </c>
      <c r="C120" s="457">
        <v>829583</v>
      </c>
      <c r="D120" s="457">
        <v>0</v>
      </c>
      <c r="E120" s="457">
        <v>0</v>
      </c>
      <c r="F120" s="457">
        <v>0</v>
      </c>
      <c r="G120" s="457">
        <v>0</v>
      </c>
      <c r="H120" s="457">
        <v>829583</v>
      </c>
      <c r="I120" s="457">
        <v>7869.1689335000001</v>
      </c>
      <c r="J120" s="457">
        <v>141501.97231000001</v>
      </c>
      <c r="K120" s="479">
        <v>0.21406020000000001</v>
      </c>
      <c r="L120" s="479">
        <v>0.22520317904396545</v>
      </c>
      <c r="M120" s="697">
        <v>4.7780708799999996</v>
      </c>
    </row>
    <row r="121" spans="2:13" hidden="1">
      <c r="B121" s="708" t="s">
        <v>677</v>
      </c>
      <c r="C121" s="457">
        <v>2330387</v>
      </c>
      <c r="D121" s="457">
        <v>0</v>
      </c>
      <c r="E121" s="457">
        <v>0</v>
      </c>
      <c r="F121" s="457">
        <v>0</v>
      </c>
      <c r="G121" s="457">
        <v>130500</v>
      </c>
      <c r="H121" s="457">
        <v>2199887</v>
      </c>
      <c r="I121" s="457">
        <v>0</v>
      </c>
      <c r="J121" s="457">
        <v>62696.779499999997</v>
      </c>
      <c r="K121" s="479">
        <v>9.484592E-2</v>
      </c>
      <c r="L121" s="479">
        <v>9.9783160819029007E-2</v>
      </c>
      <c r="M121" s="697">
        <v>10.744941069999999</v>
      </c>
    </row>
    <row r="122" spans="2:13" hidden="1">
      <c r="B122" s="708" t="s">
        <v>1133</v>
      </c>
      <c r="C122" s="457">
        <v>942227</v>
      </c>
      <c r="D122" s="457">
        <v>0</v>
      </c>
      <c r="E122" s="457">
        <v>0</v>
      </c>
      <c r="F122" s="457">
        <v>0</v>
      </c>
      <c r="G122" s="457">
        <v>90000</v>
      </c>
      <c r="H122" s="457">
        <v>852227</v>
      </c>
      <c r="I122" s="457">
        <v>2769.7377499999998</v>
      </c>
      <c r="J122" s="457">
        <v>17896.767</v>
      </c>
      <c r="K122" s="479">
        <v>2.7073730000000001E-2</v>
      </c>
      <c r="L122" s="479">
        <v>2.8483057566006106E-2</v>
      </c>
      <c r="M122" s="697">
        <v>2.9702600000000001</v>
      </c>
    </row>
    <row r="123" spans="2:13" hidden="1">
      <c r="B123" s="708" t="s">
        <v>678</v>
      </c>
      <c r="C123" s="457">
        <v>1939932</v>
      </c>
      <c r="D123" s="457">
        <v>0</v>
      </c>
      <c r="E123" s="457">
        <v>0</v>
      </c>
      <c r="F123" s="457">
        <v>0</v>
      </c>
      <c r="G123" s="457">
        <v>7500</v>
      </c>
      <c r="H123" s="457">
        <v>1932432</v>
      </c>
      <c r="I123" s="457">
        <v>3246.4857599999996</v>
      </c>
      <c r="J123" s="457">
        <v>6299.7283200000002</v>
      </c>
      <c r="K123" s="479">
        <v>9.53005E-3</v>
      </c>
      <c r="L123" s="479">
        <v>1.0026141838286151E-2</v>
      </c>
      <c r="M123" s="697">
        <v>5.2925942199999998</v>
      </c>
    </row>
    <row r="124" spans="2:13" hidden="1">
      <c r="B124" s="708" t="s">
        <v>679</v>
      </c>
      <c r="C124" s="457">
        <v>2416774</v>
      </c>
      <c r="D124" s="457">
        <v>0</v>
      </c>
      <c r="E124" s="457">
        <v>0</v>
      </c>
      <c r="F124" s="457">
        <v>0</v>
      </c>
      <c r="G124" s="457">
        <v>131000</v>
      </c>
      <c r="H124" s="457">
        <v>2285774</v>
      </c>
      <c r="I124" s="457">
        <v>27284.123791700003</v>
      </c>
      <c r="J124" s="457">
        <v>100482.62504000001</v>
      </c>
      <c r="K124" s="479">
        <v>0.15200728999999999</v>
      </c>
      <c r="L124" s="479">
        <v>0.15992007905102229</v>
      </c>
      <c r="M124" s="697">
        <v>9.1405001000000006</v>
      </c>
    </row>
    <row r="125" spans="2:13" hidden="1">
      <c r="B125" s="708" t="s">
        <v>1137</v>
      </c>
      <c r="C125" s="457">
        <v>12076751</v>
      </c>
      <c r="D125" s="457">
        <v>0</v>
      </c>
      <c r="E125" s="457">
        <v>0</v>
      </c>
      <c r="F125" s="457">
        <v>0</v>
      </c>
      <c r="G125" s="457">
        <v>6000</v>
      </c>
      <c r="H125" s="457">
        <v>12070751</v>
      </c>
      <c r="I125" s="457">
        <v>38172.599848399994</v>
      </c>
      <c r="J125" s="457">
        <v>382763.51420999999</v>
      </c>
      <c r="K125" s="479">
        <v>0.57903388</v>
      </c>
      <c r="L125" s="479">
        <v>0.60917568013318968</v>
      </c>
      <c r="M125" s="697">
        <v>8.0471673300000006</v>
      </c>
    </row>
    <row r="126" spans="2:13" hidden="1">
      <c r="B126" s="708" t="s">
        <v>2050</v>
      </c>
      <c r="C126" s="457">
        <v>719955</v>
      </c>
      <c r="D126" s="457">
        <v>0</v>
      </c>
      <c r="E126" s="457">
        <v>0</v>
      </c>
      <c r="F126" s="457">
        <v>0</v>
      </c>
      <c r="G126" s="457">
        <v>0</v>
      </c>
      <c r="H126" s="457">
        <v>719955</v>
      </c>
      <c r="I126" s="457">
        <v>2145.4659999999999</v>
      </c>
      <c r="J126" s="457">
        <v>4859.69625</v>
      </c>
      <c r="K126" s="479">
        <v>7.3516099999999997E-3</v>
      </c>
      <c r="L126" s="479">
        <v>7.7343024045658073E-3</v>
      </c>
      <c r="M126" s="697">
        <v>6.5991603699999999</v>
      </c>
    </row>
    <row r="127" spans="2:13" hidden="1">
      <c r="B127" s="708" t="s">
        <v>682</v>
      </c>
      <c r="C127" s="457">
        <v>1173889</v>
      </c>
      <c r="D127" s="457">
        <v>0</v>
      </c>
      <c r="E127" s="457">
        <v>0</v>
      </c>
      <c r="F127" s="457">
        <v>0</v>
      </c>
      <c r="G127" s="457">
        <v>0</v>
      </c>
      <c r="H127" s="457">
        <v>1173889</v>
      </c>
      <c r="I127" s="457">
        <v>0</v>
      </c>
      <c r="J127" s="457">
        <v>61640.911390000001</v>
      </c>
      <c r="K127" s="479">
        <v>9.3248639999999994E-2</v>
      </c>
      <c r="L127" s="479">
        <v>9.8102725902530413E-2</v>
      </c>
      <c r="M127" s="697">
        <v>9.5685512100000008</v>
      </c>
    </row>
    <row r="128" spans="2:13" hidden="1">
      <c r="B128" s="708" t="s">
        <v>2051</v>
      </c>
      <c r="C128" s="457">
        <v>800716</v>
      </c>
      <c r="D128" s="457">
        <v>0</v>
      </c>
      <c r="E128" s="457">
        <v>0</v>
      </c>
      <c r="F128" s="457">
        <v>0</v>
      </c>
      <c r="G128" s="457">
        <v>27950</v>
      </c>
      <c r="H128" s="457">
        <v>772766</v>
      </c>
      <c r="I128" s="457">
        <v>27597.617844799999</v>
      </c>
      <c r="J128" s="457">
        <v>359336.19</v>
      </c>
      <c r="K128" s="479">
        <v>0.54359367999999997</v>
      </c>
      <c r="L128" s="479">
        <v>0.57189063171685184</v>
      </c>
      <c r="M128" s="697">
        <v>9.8129015899999992</v>
      </c>
    </row>
    <row r="129" spans="2:13" hidden="1">
      <c r="B129" s="708" t="s">
        <v>683</v>
      </c>
      <c r="C129" s="457">
        <v>57409</v>
      </c>
      <c r="D129" s="457">
        <v>0</v>
      </c>
      <c r="E129" s="457">
        <v>0</v>
      </c>
      <c r="F129" s="457">
        <v>0</v>
      </c>
      <c r="G129" s="457">
        <v>0</v>
      </c>
      <c r="H129" s="457">
        <v>57409</v>
      </c>
      <c r="I129" s="457">
        <v>0</v>
      </c>
      <c r="J129" s="457">
        <v>0</v>
      </c>
      <c r="K129" s="479">
        <v>0</v>
      </c>
      <c r="L129" s="479">
        <v>0</v>
      </c>
      <c r="M129" s="697">
        <v>10.101882809999999</v>
      </c>
    </row>
    <row r="130" spans="2:13" hidden="1">
      <c r="B130" s="708" t="s">
        <v>684</v>
      </c>
      <c r="C130" s="457">
        <v>98000</v>
      </c>
      <c r="D130" s="457">
        <v>0</v>
      </c>
      <c r="E130" s="457">
        <v>0</v>
      </c>
      <c r="F130" s="457">
        <v>0</v>
      </c>
      <c r="G130" s="457">
        <v>0</v>
      </c>
      <c r="H130" s="457">
        <v>98000</v>
      </c>
      <c r="I130" s="457">
        <v>107014.04</v>
      </c>
      <c r="J130" s="457">
        <v>977550</v>
      </c>
      <c r="K130" s="479">
        <v>1.47881014</v>
      </c>
      <c r="L130" s="479">
        <v>1.5557901001700065</v>
      </c>
      <c r="M130" s="697">
        <v>0.21609916000000001</v>
      </c>
    </row>
    <row r="131" spans="2:13" hidden="1">
      <c r="B131" s="708" t="s">
        <v>686</v>
      </c>
      <c r="C131" s="457">
        <v>779820</v>
      </c>
      <c r="D131" s="457">
        <v>0</v>
      </c>
      <c r="E131" s="457">
        <v>0</v>
      </c>
      <c r="F131" s="457">
        <v>0</v>
      </c>
      <c r="G131" s="457">
        <v>19000</v>
      </c>
      <c r="H131" s="457">
        <v>760820</v>
      </c>
      <c r="I131" s="457">
        <v>0</v>
      </c>
      <c r="J131" s="457">
        <v>1521.64</v>
      </c>
      <c r="K131" s="479">
        <v>2.30189E-3</v>
      </c>
      <c r="L131" s="479">
        <v>2.4217200634470758E-3</v>
      </c>
      <c r="M131" s="697">
        <v>7.0121659000000003</v>
      </c>
    </row>
    <row r="132" spans="2:13" hidden="1">
      <c r="B132" s="708" t="s">
        <v>1146</v>
      </c>
      <c r="C132" s="457">
        <v>58825</v>
      </c>
      <c r="D132" s="457">
        <v>0</v>
      </c>
      <c r="E132" s="457">
        <v>0</v>
      </c>
      <c r="F132" s="457">
        <v>0</v>
      </c>
      <c r="G132" s="457">
        <v>0</v>
      </c>
      <c r="H132" s="457">
        <v>58825</v>
      </c>
      <c r="I132" s="457">
        <v>2439.5977940000002</v>
      </c>
      <c r="J132" s="457">
        <v>5667.2004999999999</v>
      </c>
      <c r="K132" s="479">
        <v>8.5731799999999997E-3</v>
      </c>
      <c r="L132" s="479">
        <v>9.0194613406767033E-3</v>
      </c>
      <c r="M132" s="697">
        <v>1.56866667</v>
      </c>
    </row>
    <row r="133" spans="2:13" hidden="1">
      <c r="B133" s="708" t="s">
        <v>687</v>
      </c>
      <c r="C133" s="457">
        <v>527151</v>
      </c>
      <c r="D133" s="457">
        <v>0</v>
      </c>
      <c r="E133" s="457">
        <v>0</v>
      </c>
      <c r="F133" s="457">
        <v>0</v>
      </c>
      <c r="G133" s="457">
        <v>0</v>
      </c>
      <c r="H133" s="457">
        <v>527151</v>
      </c>
      <c r="I133" s="457">
        <v>6579.2297500000004</v>
      </c>
      <c r="J133" s="457">
        <v>73642.99470000001</v>
      </c>
      <c r="K133" s="479">
        <v>0.11140505000000001</v>
      </c>
      <c r="L133" s="479">
        <v>0.11720427814549872</v>
      </c>
      <c r="M133" s="697">
        <v>9.7790783999999995</v>
      </c>
    </row>
    <row r="134" spans="2:13" hidden="1">
      <c r="B134" s="708" t="s">
        <v>688</v>
      </c>
      <c r="C134" s="457">
        <v>340700</v>
      </c>
      <c r="D134" s="457">
        <v>0</v>
      </c>
      <c r="E134" s="457">
        <v>0</v>
      </c>
      <c r="F134" s="457">
        <v>0</v>
      </c>
      <c r="G134" s="457">
        <v>0</v>
      </c>
      <c r="H134" s="457">
        <v>340700</v>
      </c>
      <c r="I134" s="457">
        <v>0</v>
      </c>
      <c r="J134" s="457">
        <v>766.57500000000005</v>
      </c>
      <c r="K134" s="479">
        <v>1.1596499999999999E-3</v>
      </c>
      <c r="L134" s="479">
        <v>1.2200192276996806E-3</v>
      </c>
      <c r="M134" s="697">
        <v>1.5272547999999999</v>
      </c>
    </row>
    <row r="135" spans="2:13" hidden="1">
      <c r="B135" s="708" t="s">
        <v>1150</v>
      </c>
      <c r="C135" s="457">
        <v>8761</v>
      </c>
      <c r="D135" s="457">
        <v>0</v>
      </c>
      <c r="E135" s="457">
        <v>0</v>
      </c>
      <c r="F135" s="457">
        <v>0</v>
      </c>
      <c r="G135" s="457">
        <v>0</v>
      </c>
      <c r="H135" s="457">
        <v>8761</v>
      </c>
      <c r="I135" s="457">
        <v>0</v>
      </c>
      <c r="J135" s="457">
        <v>0</v>
      </c>
      <c r="K135" s="479">
        <v>0</v>
      </c>
      <c r="L135" s="479">
        <v>0</v>
      </c>
      <c r="M135" s="697">
        <v>0.78111626000000001</v>
      </c>
    </row>
    <row r="136" spans="2:13" hidden="1">
      <c r="B136" s="708" t="s">
        <v>1152</v>
      </c>
      <c r="C136" s="457">
        <v>198</v>
      </c>
      <c r="D136" s="457">
        <v>0</v>
      </c>
      <c r="E136" s="457">
        <v>0</v>
      </c>
      <c r="F136" s="457">
        <v>0</v>
      </c>
      <c r="G136" s="457">
        <v>0</v>
      </c>
      <c r="H136" s="457">
        <v>198</v>
      </c>
      <c r="I136" s="457">
        <v>0</v>
      </c>
      <c r="J136" s="457">
        <v>0</v>
      </c>
      <c r="K136" s="479">
        <v>0</v>
      </c>
      <c r="L136" s="479">
        <v>0</v>
      </c>
      <c r="M136" s="697">
        <v>0.39600000000000002</v>
      </c>
    </row>
    <row r="137" spans="2:13" hidden="1">
      <c r="B137" s="708" t="s">
        <v>689</v>
      </c>
      <c r="C137" s="457">
        <v>1063616</v>
      </c>
      <c r="D137" s="457">
        <v>0</v>
      </c>
      <c r="E137" s="457">
        <v>0</v>
      </c>
      <c r="F137" s="457">
        <v>0</v>
      </c>
      <c r="G137" s="457">
        <v>0</v>
      </c>
      <c r="H137" s="457">
        <v>1063616</v>
      </c>
      <c r="I137" s="457">
        <v>0</v>
      </c>
      <c r="J137" s="457">
        <v>26271.315200000001</v>
      </c>
      <c r="K137" s="479">
        <v>3.9742510000000002E-2</v>
      </c>
      <c r="L137" s="479">
        <v>4.1811316154269161E-2</v>
      </c>
      <c r="M137" s="697">
        <v>8.9035325600000004</v>
      </c>
    </row>
    <row r="138" spans="2:13" hidden="1">
      <c r="B138" s="708" t="s">
        <v>690</v>
      </c>
      <c r="C138" s="457">
        <v>2079410</v>
      </c>
      <c r="D138" s="457">
        <v>0</v>
      </c>
      <c r="E138" s="457">
        <v>0</v>
      </c>
      <c r="F138" s="457">
        <v>0</v>
      </c>
      <c r="G138" s="457">
        <v>289500</v>
      </c>
      <c r="H138" s="457">
        <v>1789910</v>
      </c>
      <c r="I138" s="457">
        <v>0</v>
      </c>
      <c r="J138" s="457">
        <v>51961.087299999999</v>
      </c>
      <c r="K138" s="479">
        <v>7.8605270000000005E-2</v>
      </c>
      <c r="L138" s="479">
        <v>8.2697094998117185E-2</v>
      </c>
      <c r="M138" s="697">
        <v>8.4754342099999995</v>
      </c>
    </row>
    <row r="139" spans="2:13" hidden="1">
      <c r="B139" s="708" t="s">
        <v>691</v>
      </c>
      <c r="C139" s="457">
        <v>801695</v>
      </c>
      <c r="D139" s="457">
        <v>0</v>
      </c>
      <c r="E139" s="457">
        <v>0</v>
      </c>
      <c r="F139" s="457">
        <v>0</v>
      </c>
      <c r="G139" s="457">
        <v>0</v>
      </c>
      <c r="H139" s="457">
        <v>801695</v>
      </c>
      <c r="I139" s="457">
        <v>13393.354310000001</v>
      </c>
      <c r="J139" s="457">
        <v>54397.651343500002</v>
      </c>
      <c r="K139" s="479">
        <v>8.2291240000000002E-2</v>
      </c>
      <c r="L139" s="479">
        <v>8.657493471711622E-2</v>
      </c>
      <c r="M139" s="697">
        <v>6.6745620800000003</v>
      </c>
    </row>
    <row r="140" spans="2:13" hidden="1">
      <c r="B140" s="708" t="s">
        <v>2052</v>
      </c>
      <c r="C140" s="457">
        <v>7194553</v>
      </c>
      <c r="D140" s="457">
        <v>0</v>
      </c>
      <c r="E140" s="457">
        <v>0</v>
      </c>
      <c r="F140" s="457">
        <v>0</v>
      </c>
      <c r="G140" s="457">
        <v>80000</v>
      </c>
      <c r="H140" s="457">
        <v>7114553</v>
      </c>
      <c r="I140" s="457">
        <v>27035.3014</v>
      </c>
      <c r="J140" s="457">
        <v>93983.245129999996</v>
      </c>
      <c r="K140" s="479">
        <v>0.14217521</v>
      </c>
      <c r="L140" s="479">
        <v>0.1495761877705539</v>
      </c>
      <c r="M140" s="697">
        <v>10.233263150000001</v>
      </c>
    </row>
    <row r="141" spans="2:13" hidden="1">
      <c r="B141" s="709"/>
      <c r="C141" s="492">
        <v>36240352</v>
      </c>
      <c r="D141" s="492">
        <v>0</v>
      </c>
      <c r="E141" s="492">
        <v>0</v>
      </c>
      <c r="F141" s="492">
        <v>0</v>
      </c>
      <c r="G141" s="492">
        <v>781450</v>
      </c>
      <c r="H141" s="492">
        <v>35458902</v>
      </c>
      <c r="I141" s="492">
        <v>265546.72318239999</v>
      </c>
      <c r="J141" s="492">
        <v>2423239.8931935001</v>
      </c>
      <c r="K141" s="493">
        <v>3.6658091400000004</v>
      </c>
      <c r="L141" s="493">
        <v>3.8566340710628322</v>
      </c>
      <c r="M141" s="626"/>
    </row>
    <row r="142" spans="2:13" hidden="1">
      <c r="B142" s="710" t="s">
        <v>694</v>
      </c>
      <c r="C142" s="494"/>
      <c r="D142" s="494"/>
      <c r="E142" s="494"/>
      <c r="F142" s="494"/>
      <c r="G142" s="494"/>
      <c r="H142" s="494"/>
      <c r="I142" s="494"/>
      <c r="J142" s="494"/>
      <c r="K142" s="495"/>
      <c r="L142" s="495"/>
      <c r="M142" s="626"/>
    </row>
    <row r="143" spans="2:13" hidden="1">
      <c r="B143" s="708" t="s">
        <v>1158</v>
      </c>
      <c r="C143" s="457">
        <v>1145187</v>
      </c>
      <c r="D143" s="457">
        <v>0</v>
      </c>
      <c r="E143" s="457">
        <v>0</v>
      </c>
      <c r="F143" s="457">
        <v>0</v>
      </c>
      <c r="G143" s="457">
        <v>0</v>
      </c>
      <c r="H143" s="457">
        <v>1145187</v>
      </c>
      <c r="I143" s="457">
        <v>13627.725</v>
      </c>
      <c r="J143" s="457">
        <v>13627.7253</v>
      </c>
      <c r="K143" s="479">
        <v>2.0615640000000001E-2</v>
      </c>
      <c r="L143" s="479">
        <v>2.1688793524194498E-2</v>
      </c>
      <c r="M143" s="697">
        <v>8.5400533900000006</v>
      </c>
    </row>
    <row r="144" spans="2:13" hidden="1">
      <c r="B144" s="708" t="s">
        <v>695</v>
      </c>
      <c r="C144" s="457">
        <v>54184</v>
      </c>
      <c r="D144" s="457">
        <v>0</v>
      </c>
      <c r="E144" s="457">
        <v>0</v>
      </c>
      <c r="F144" s="457">
        <v>0</v>
      </c>
      <c r="G144" s="457">
        <v>0</v>
      </c>
      <c r="H144" s="457">
        <v>54184</v>
      </c>
      <c r="I144" s="457">
        <v>0</v>
      </c>
      <c r="J144" s="457">
        <v>0</v>
      </c>
      <c r="K144" s="479">
        <v>0</v>
      </c>
      <c r="L144" s="479">
        <v>0</v>
      </c>
      <c r="M144" s="697">
        <v>2.4629090900000001</v>
      </c>
    </row>
    <row r="145" spans="2:13" hidden="1">
      <c r="B145" s="708" t="s">
        <v>696</v>
      </c>
      <c r="C145" s="457">
        <v>17740383</v>
      </c>
      <c r="D145" s="457">
        <v>0</v>
      </c>
      <c r="E145" s="457">
        <v>0</v>
      </c>
      <c r="F145" s="457">
        <v>5136734</v>
      </c>
      <c r="G145" s="457">
        <v>12779500</v>
      </c>
      <c r="H145" s="457">
        <v>10097617</v>
      </c>
      <c r="I145" s="457">
        <v>127114.50507320001</v>
      </c>
      <c r="J145" s="457">
        <v>448738.09948000003</v>
      </c>
      <c r="K145" s="479">
        <v>0.67883837000000002</v>
      </c>
      <c r="L145" s="479">
        <v>0.7141755334664085</v>
      </c>
      <c r="M145" s="697">
        <v>3.4238228199999998</v>
      </c>
    </row>
    <row r="146" spans="2:13" hidden="1">
      <c r="B146" s="709"/>
      <c r="C146" s="492">
        <v>18939754</v>
      </c>
      <c r="D146" s="492">
        <v>0</v>
      </c>
      <c r="E146" s="492">
        <v>0</v>
      </c>
      <c r="F146" s="492">
        <v>5136734</v>
      </c>
      <c r="G146" s="492">
        <v>12779500</v>
      </c>
      <c r="H146" s="492">
        <v>11296988</v>
      </c>
      <c r="I146" s="492">
        <v>140742.23007320001</v>
      </c>
      <c r="J146" s="492">
        <v>462365.82478000002</v>
      </c>
      <c r="K146" s="493">
        <v>0.69945401000000007</v>
      </c>
      <c r="L146" s="493">
        <v>0.735864326990603</v>
      </c>
      <c r="M146" s="626"/>
    </row>
    <row r="147" spans="2:13" hidden="1">
      <c r="B147" s="710" t="s">
        <v>697</v>
      </c>
      <c r="C147" s="494"/>
      <c r="D147" s="494"/>
      <c r="E147" s="494"/>
      <c r="F147" s="494"/>
      <c r="G147" s="494"/>
      <c r="H147" s="494"/>
      <c r="I147" s="494"/>
      <c r="J147" s="494"/>
      <c r="K147" s="495"/>
      <c r="L147" s="495"/>
      <c r="M147" s="626"/>
    </row>
    <row r="148" spans="2:13" hidden="1">
      <c r="B148" s="708" t="s">
        <v>698</v>
      </c>
      <c r="C148" s="457">
        <v>315909</v>
      </c>
      <c r="D148" s="457">
        <v>0</v>
      </c>
      <c r="E148" s="457">
        <v>0</v>
      </c>
      <c r="F148" s="457">
        <v>0</v>
      </c>
      <c r="G148" s="457">
        <v>0</v>
      </c>
      <c r="H148" s="457">
        <v>315909</v>
      </c>
      <c r="I148" s="457">
        <v>4071.7158599999998</v>
      </c>
      <c r="J148" s="457">
        <v>24519.245444100001</v>
      </c>
      <c r="K148" s="479">
        <v>3.7092020000000003E-2</v>
      </c>
      <c r="L148" s="479">
        <v>3.9022862590731233E-2</v>
      </c>
      <c r="M148" s="697">
        <v>4.2984910100000002</v>
      </c>
    </row>
    <row r="149" spans="2:13" hidden="1">
      <c r="B149" s="709"/>
      <c r="C149" s="492">
        <v>315909</v>
      </c>
      <c r="D149" s="492">
        <v>0</v>
      </c>
      <c r="E149" s="492">
        <v>0</v>
      </c>
      <c r="F149" s="492">
        <v>0</v>
      </c>
      <c r="G149" s="492">
        <v>0</v>
      </c>
      <c r="H149" s="492">
        <v>315909</v>
      </c>
      <c r="I149" s="492">
        <v>4071.7158599999998</v>
      </c>
      <c r="J149" s="492">
        <v>24519.245444100001</v>
      </c>
      <c r="K149" s="493">
        <v>3.7092020000000003E-2</v>
      </c>
      <c r="L149" s="493">
        <v>3.9022862590731233E-2</v>
      </c>
      <c r="M149" s="626"/>
    </row>
    <row r="150" spans="2:13" ht="12" customHeight="1">
      <c r="B150" s="710" t="s">
        <v>699</v>
      </c>
      <c r="C150" s="494"/>
      <c r="D150" s="494"/>
      <c r="E150" s="494"/>
      <c r="F150" s="494"/>
      <c r="G150" s="494"/>
      <c r="H150" s="494"/>
      <c r="I150" s="494"/>
      <c r="J150" s="494"/>
      <c r="K150" s="495"/>
      <c r="L150" s="495"/>
      <c r="M150" s="626"/>
    </row>
    <row r="151" spans="2:13" ht="15.75" customHeight="1">
      <c r="B151" s="708" t="s">
        <v>1164</v>
      </c>
      <c r="C151" s="457">
        <v>328879</v>
      </c>
      <c r="D151" s="457">
        <v>0</v>
      </c>
      <c r="E151" s="457">
        <v>0</v>
      </c>
      <c r="F151" s="457">
        <v>0</v>
      </c>
      <c r="G151" s="457">
        <v>0</v>
      </c>
      <c r="H151" s="457">
        <v>328879</v>
      </c>
      <c r="I151" s="457">
        <v>0</v>
      </c>
      <c r="J151" s="457">
        <v>164.43950000000001</v>
      </c>
      <c r="K151" s="479">
        <v>2.4876E-4</v>
      </c>
      <c r="L151" s="479">
        <v>2.6170870664099619E-4</v>
      </c>
      <c r="M151" s="697">
        <v>8.2219750000000005</v>
      </c>
    </row>
    <row r="152" spans="2:13" ht="15.75" customHeight="1">
      <c r="B152" s="708" t="s">
        <v>701</v>
      </c>
      <c r="C152" s="457">
        <v>93592</v>
      </c>
      <c r="D152" s="457">
        <v>0</v>
      </c>
      <c r="E152" s="457">
        <v>0</v>
      </c>
      <c r="F152" s="457">
        <v>0</v>
      </c>
      <c r="G152" s="457">
        <v>0</v>
      </c>
      <c r="H152" s="457">
        <v>93592</v>
      </c>
      <c r="I152" s="457">
        <v>0</v>
      </c>
      <c r="J152" s="457">
        <v>832.9688000000001</v>
      </c>
      <c r="K152" s="479">
        <v>1.26009E-3</v>
      </c>
      <c r="L152" s="479">
        <v>1.3256862695417014E-3</v>
      </c>
      <c r="M152" s="697">
        <v>1.2114214699999999</v>
      </c>
    </row>
    <row r="153" spans="2:13" ht="15.75" customHeight="1">
      <c r="B153" s="708" t="s">
        <v>702</v>
      </c>
      <c r="C153" s="457">
        <v>913009</v>
      </c>
      <c r="D153" s="457">
        <v>0</v>
      </c>
      <c r="E153" s="457">
        <v>0</v>
      </c>
      <c r="F153" s="457">
        <v>0</v>
      </c>
      <c r="G153" s="457">
        <v>0</v>
      </c>
      <c r="H153" s="457">
        <v>913009</v>
      </c>
      <c r="I153" s="457">
        <v>10965.845289999999</v>
      </c>
      <c r="J153" s="457">
        <v>28303.278999999999</v>
      </c>
      <c r="K153" s="479">
        <v>4.2816399999999998E-2</v>
      </c>
      <c r="L153" s="479">
        <v>4.5045226607896928E-2</v>
      </c>
      <c r="M153" s="697">
        <v>6.3366878800000004</v>
      </c>
    </row>
    <row r="154" spans="2:13" ht="15.75" customHeight="1">
      <c r="B154" s="708" t="s">
        <v>1174</v>
      </c>
      <c r="C154" s="457">
        <v>358753</v>
      </c>
      <c r="D154" s="457">
        <v>0</v>
      </c>
      <c r="E154" s="457">
        <v>0</v>
      </c>
      <c r="F154" s="457">
        <v>0</v>
      </c>
      <c r="G154" s="457">
        <v>0</v>
      </c>
      <c r="H154" s="457">
        <v>358753</v>
      </c>
      <c r="I154" s="457">
        <v>0</v>
      </c>
      <c r="J154" s="457">
        <v>0</v>
      </c>
      <c r="K154" s="479">
        <v>0</v>
      </c>
      <c r="L154" s="479">
        <v>0</v>
      </c>
      <c r="M154" s="697">
        <v>4.8135381700000002</v>
      </c>
    </row>
    <row r="155" spans="2:13" ht="15.75" customHeight="1">
      <c r="B155" s="708" t="s">
        <v>706</v>
      </c>
      <c r="C155" s="457">
        <v>2290523</v>
      </c>
      <c r="D155" s="457">
        <v>0</v>
      </c>
      <c r="E155" s="457">
        <v>0</v>
      </c>
      <c r="F155" s="457">
        <v>0</v>
      </c>
      <c r="G155" s="457">
        <v>1372000</v>
      </c>
      <c r="H155" s="457">
        <v>918523</v>
      </c>
      <c r="I155" s="457">
        <v>1102.2274402</v>
      </c>
      <c r="J155" s="457">
        <v>1984.0096799999999</v>
      </c>
      <c r="K155" s="479">
        <v>3.0013499999999999E-3</v>
      </c>
      <c r="L155" s="479">
        <v>3.157590526096325E-3</v>
      </c>
      <c r="M155" s="697">
        <v>0.35405414000000002</v>
      </c>
    </row>
    <row r="156" spans="2:13" ht="15.75" customHeight="1">
      <c r="B156" s="708" t="s">
        <v>709</v>
      </c>
      <c r="C156" s="457">
        <v>1142800</v>
      </c>
      <c r="D156" s="457">
        <v>0</v>
      </c>
      <c r="E156" s="457">
        <v>0</v>
      </c>
      <c r="F156" s="457">
        <v>0</v>
      </c>
      <c r="G156" s="457">
        <v>0</v>
      </c>
      <c r="H156" s="457">
        <v>1142800</v>
      </c>
      <c r="I156" s="457">
        <v>0</v>
      </c>
      <c r="J156" s="457">
        <v>10570.9</v>
      </c>
      <c r="K156" s="479">
        <v>1.599136E-2</v>
      </c>
      <c r="L156" s="479">
        <v>1.6823795785266351E-2</v>
      </c>
      <c r="M156" s="697">
        <v>7.5298148500000002</v>
      </c>
    </row>
    <row r="157" spans="2:13" ht="15.75" customHeight="1">
      <c r="B157" s="708" t="s">
        <v>1184</v>
      </c>
      <c r="C157" s="457">
        <v>210188</v>
      </c>
      <c r="D157" s="457">
        <v>0</v>
      </c>
      <c r="E157" s="457">
        <v>0</v>
      </c>
      <c r="F157" s="457">
        <v>0</v>
      </c>
      <c r="G157" s="457">
        <v>0</v>
      </c>
      <c r="H157" s="457">
        <v>210188</v>
      </c>
      <c r="I157" s="457">
        <v>0</v>
      </c>
      <c r="J157" s="457">
        <v>0</v>
      </c>
      <c r="K157" s="479">
        <v>0</v>
      </c>
      <c r="L157" s="479">
        <v>0</v>
      </c>
      <c r="M157" s="697">
        <v>2.4628904899999999</v>
      </c>
    </row>
    <row r="158" spans="2:13" ht="15.75" customHeight="1">
      <c r="B158" s="708" t="s">
        <v>712</v>
      </c>
      <c r="C158" s="457">
        <v>558357</v>
      </c>
      <c r="D158" s="457">
        <v>0</v>
      </c>
      <c r="E158" s="457">
        <v>0</v>
      </c>
      <c r="F158" s="457">
        <v>0</v>
      </c>
      <c r="G158" s="457">
        <v>375000</v>
      </c>
      <c r="H158" s="457">
        <v>183357</v>
      </c>
      <c r="I158" s="457">
        <v>522.56742410000004</v>
      </c>
      <c r="J158" s="457">
        <v>779.26724999999999</v>
      </c>
      <c r="K158" s="479">
        <v>1.1788499999999999E-3</v>
      </c>
      <c r="L158" s="479">
        <v>1.2402191938383771E-3</v>
      </c>
      <c r="M158" s="697">
        <v>4.0804989999999999E-2</v>
      </c>
    </row>
    <row r="159" spans="2:13" ht="15.75" customHeight="1">
      <c r="B159" s="708" t="s">
        <v>713</v>
      </c>
      <c r="C159" s="457">
        <v>80578</v>
      </c>
      <c r="D159" s="457">
        <v>0</v>
      </c>
      <c r="E159" s="457">
        <v>0</v>
      </c>
      <c r="F159" s="457">
        <v>0</v>
      </c>
      <c r="G159" s="457">
        <v>0</v>
      </c>
      <c r="H159" s="457">
        <v>80578</v>
      </c>
      <c r="I159" s="457">
        <v>392.03325000000001</v>
      </c>
      <c r="J159" s="457">
        <v>3222.8540926000001</v>
      </c>
      <c r="K159" s="479">
        <v>4.87544E-3</v>
      </c>
      <c r="L159" s="479">
        <v>5.1292358360794533E-3</v>
      </c>
      <c r="M159" s="697">
        <v>2.2062866200000002</v>
      </c>
    </row>
    <row r="160" spans="2:13" ht="15.75" customHeight="1">
      <c r="B160" s="708" t="s">
        <v>715</v>
      </c>
      <c r="C160" s="457">
        <v>1090234</v>
      </c>
      <c r="D160" s="457">
        <v>0</v>
      </c>
      <c r="E160" s="457">
        <v>0</v>
      </c>
      <c r="F160" s="457">
        <v>0</v>
      </c>
      <c r="G160" s="457">
        <v>0</v>
      </c>
      <c r="H160" s="457">
        <v>1090234</v>
      </c>
      <c r="I160" s="457">
        <v>58346.699380000005</v>
      </c>
      <c r="J160" s="457">
        <v>3434237.1</v>
      </c>
      <c r="K160" s="479">
        <v>5.1952172799999996</v>
      </c>
      <c r="L160" s="479">
        <v>5.4656560603719022</v>
      </c>
      <c r="M160" s="697">
        <v>14.42108466</v>
      </c>
    </row>
    <row r="161" spans="2:13" ht="15.75" customHeight="1">
      <c r="B161" s="708" t="s">
        <v>716</v>
      </c>
      <c r="C161" s="457">
        <v>617961</v>
      </c>
      <c r="D161" s="457">
        <v>0</v>
      </c>
      <c r="E161" s="457">
        <v>0</v>
      </c>
      <c r="F161" s="457">
        <v>0</v>
      </c>
      <c r="G161" s="457">
        <v>15500</v>
      </c>
      <c r="H161" s="457">
        <v>602461</v>
      </c>
      <c r="I161" s="457">
        <v>0</v>
      </c>
      <c r="J161" s="457">
        <v>3940.09494</v>
      </c>
      <c r="K161" s="479">
        <v>5.9604599999999999E-3</v>
      </c>
      <c r="L161" s="479">
        <v>6.270738787153533E-3</v>
      </c>
      <c r="M161" s="697">
        <v>6.14693399</v>
      </c>
    </row>
    <row r="162" spans="2:13" ht="15.75" customHeight="1">
      <c r="B162" s="708" t="s">
        <v>717</v>
      </c>
      <c r="C162" s="457">
        <v>754008</v>
      </c>
      <c r="D162" s="457">
        <v>0</v>
      </c>
      <c r="E162" s="457">
        <v>0</v>
      </c>
      <c r="F162" s="457">
        <v>0</v>
      </c>
      <c r="G162" s="457">
        <v>0</v>
      </c>
      <c r="H162" s="457">
        <v>754008</v>
      </c>
      <c r="I162" s="457">
        <v>0</v>
      </c>
      <c r="J162" s="457">
        <v>5956.6632</v>
      </c>
      <c r="K162" s="479">
        <v>9.0110699999999995E-3</v>
      </c>
      <c r="L162" s="479">
        <v>9.4801469353045786E-3</v>
      </c>
      <c r="M162" s="697">
        <v>1.8850199999999999</v>
      </c>
    </row>
    <row r="163" spans="2:13" ht="15.75" customHeight="1">
      <c r="B163" s="708" t="s">
        <v>1735</v>
      </c>
      <c r="C163" s="457">
        <v>1204498</v>
      </c>
      <c r="D163" s="457">
        <v>0</v>
      </c>
      <c r="E163" s="457">
        <v>0</v>
      </c>
      <c r="F163" s="457">
        <v>0</v>
      </c>
      <c r="G163" s="457">
        <v>0</v>
      </c>
      <c r="H163" s="457">
        <v>1204498</v>
      </c>
      <c r="I163" s="457">
        <v>1521.5985900000001</v>
      </c>
      <c r="J163" s="457">
        <v>3155.7847599999996</v>
      </c>
      <c r="K163" s="479">
        <v>4.7739799999999997E-3</v>
      </c>
      <c r="L163" s="479">
        <v>5.0224936707844916E-3</v>
      </c>
      <c r="M163" s="697">
        <v>1.5246810099999999</v>
      </c>
    </row>
    <row r="164" spans="2:13" ht="15.75" customHeight="1">
      <c r="B164" s="708" t="s">
        <v>1429</v>
      </c>
      <c r="C164" s="457">
        <v>1048579</v>
      </c>
      <c r="D164" s="457">
        <v>0</v>
      </c>
      <c r="E164" s="457">
        <v>0</v>
      </c>
      <c r="F164" s="457">
        <v>0</v>
      </c>
      <c r="G164" s="457">
        <v>0</v>
      </c>
      <c r="H164" s="457">
        <v>1048579</v>
      </c>
      <c r="I164" s="457">
        <v>5505.0394500000002</v>
      </c>
      <c r="J164" s="457">
        <v>42467.449500000002</v>
      </c>
      <c r="K164" s="479">
        <v>6.4243560000000005E-2</v>
      </c>
      <c r="L164" s="479">
        <v>6.7587783245429592E-2</v>
      </c>
      <c r="M164" s="697">
        <v>4.90506479</v>
      </c>
    </row>
    <row r="165" spans="2:13" ht="15.75" customHeight="1">
      <c r="B165" s="708" t="s">
        <v>718</v>
      </c>
      <c r="C165" s="457">
        <v>852681</v>
      </c>
      <c r="D165" s="457">
        <v>0</v>
      </c>
      <c r="E165" s="457">
        <v>0</v>
      </c>
      <c r="F165" s="457">
        <v>0</v>
      </c>
      <c r="G165" s="457">
        <v>0</v>
      </c>
      <c r="H165" s="457">
        <v>852681</v>
      </c>
      <c r="I165" s="457">
        <v>0</v>
      </c>
      <c r="J165" s="457">
        <v>34320.410250000001</v>
      </c>
      <c r="K165" s="479">
        <v>5.1918949999999998E-2</v>
      </c>
      <c r="L165" s="479">
        <v>5.4621609637075567E-2</v>
      </c>
      <c r="M165" s="697">
        <v>6.86660278</v>
      </c>
    </row>
    <row r="166" spans="2:13" ht="15.75" customHeight="1">
      <c r="B166" s="708" t="s">
        <v>1196</v>
      </c>
      <c r="C166" s="457">
        <v>1488718</v>
      </c>
      <c r="D166" s="457">
        <v>0</v>
      </c>
      <c r="E166" s="457">
        <v>0</v>
      </c>
      <c r="F166" s="457">
        <v>0</v>
      </c>
      <c r="G166" s="457">
        <v>0</v>
      </c>
      <c r="H166" s="457">
        <v>1488718</v>
      </c>
      <c r="I166" s="457">
        <v>0</v>
      </c>
      <c r="J166" s="457">
        <v>4734.4094400000004</v>
      </c>
      <c r="K166" s="479">
        <v>7.1620800000000004E-3</v>
      </c>
      <c r="L166" s="479">
        <v>7.5349059760661096E-3</v>
      </c>
      <c r="M166" s="697">
        <v>6.2651040499999997</v>
      </c>
    </row>
    <row r="167" spans="2:13" ht="15.75" customHeight="1">
      <c r="B167" s="708" t="s">
        <v>720</v>
      </c>
      <c r="C167" s="457">
        <v>1870010</v>
      </c>
      <c r="D167" s="457">
        <v>0</v>
      </c>
      <c r="E167" s="457">
        <v>0</v>
      </c>
      <c r="F167" s="457">
        <v>467503</v>
      </c>
      <c r="G167" s="457">
        <v>0</v>
      </c>
      <c r="H167" s="457">
        <v>2337513</v>
      </c>
      <c r="I167" s="457">
        <v>21785.6237</v>
      </c>
      <c r="J167" s="457">
        <v>40298.724119999999</v>
      </c>
      <c r="K167" s="479">
        <v>6.0962780000000001E-2</v>
      </c>
      <c r="L167" s="479">
        <v>6.4136214040589487E-2</v>
      </c>
      <c r="M167" s="697">
        <v>4.7500868699999996</v>
      </c>
    </row>
    <row r="168" spans="2:13" ht="15.75" customHeight="1">
      <c r="B168" s="708" t="s">
        <v>1203</v>
      </c>
      <c r="C168" s="457">
        <v>336614</v>
      </c>
      <c r="D168" s="457">
        <v>0</v>
      </c>
      <c r="E168" s="457">
        <v>0</v>
      </c>
      <c r="F168" s="457">
        <v>0</v>
      </c>
      <c r="G168" s="457">
        <v>5000</v>
      </c>
      <c r="H168" s="457">
        <v>331614</v>
      </c>
      <c r="I168" s="457">
        <v>596.90519999999992</v>
      </c>
      <c r="J168" s="457">
        <v>14081.656896</v>
      </c>
      <c r="K168" s="479">
        <v>2.1302330000000001E-2</v>
      </c>
      <c r="L168" s="479">
        <v>2.2411234609776998E-2</v>
      </c>
      <c r="M168" s="697">
        <v>10.86404141</v>
      </c>
    </row>
    <row r="169" spans="2:13" ht="15.75" customHeight="1">
      <c r="B169" s="708" t="s">
        <v>935</v>
      </c>
      <c r="C169" s="457">
        <v>44780</v>
      </c>
      <c r="D169" s="457">
        <v>0</v>
      </c>
      <c r="E169" s="457">
        <v>0</v>
      </c>
      <c r="F169" s="457">
        <v>0</v>
      </c>
      <c r="G169" s="457">
        <v>0</v>
      </c>
      <c r="H169" s="457">
        <v>44780</v>
      </c>
      <c r="I169" s="457">
        <v>34.481000000000002</v>
      </c>
      <c r="J169" s="457">
        <v>147.774</v>
      </c>
      <c r="K169" s="479">
        <v>2.2355000000000001E-4</v>
      </c>
      <c r="L169" s="479">
        <v>2.3518523478341011E-4</v>
      </c>
      <c r="M169" s="697">
        <v>7.4633329999999998E-2</v>
      </c>
    </row>
    <row r="170" spans="2:13" ht="15.75" customHeight="1">
      <c r="B170" s="708" t="s">
        <v>1204</v>
      </c>
      <c r="C170" s="457">
        <v>266787</v>
      </c>
      <c r="D170" s="457">
        <v>0</v>
      </c>
      <c r="E170" s="457">
        <v>0</v>
      </c>
      <c r="F170" s="457">
        <v>0</v>
      </c>
      <c r="G170" s="457">
        <v>0</v>
      </c>
      <c r="H170" s="457">
        <v>266787</v>
      </c>
      <c r="I170" s="457">
        <v>586.93140000000005</v>
      </c>
      <c r="J170" s="457">
        <v>1640.7400500000001</v>
      </c>
      <c r="K170" s="479">
        <v>2.4820699999999998E-3</v>
      </c>
      <c r="L170" s="479">
        <v>2.6112701414172592E-3</v>
      </c>
      <c r="M170" s="697">
        <v>3.3348374999999999</v>
      </c>
    </row>
    <row r="171" spans="2:13" ht="15.75" customHeight="1">
      <c r="B171" s="708" t="s">
        <v>721</v>
      </c>
      <c r="C171" s="457">
        <v>618595</v>
      </c>
      <c r="D171" s="457">
        <v>0</v>
      </c>
      <c r="E171" s="457">
        <v>0</v>
      </c>
      <c r="F171" s="457">
        <v>0</v>
      </c>
      <c r="G171" s="457">
        <v>0</v>
      </c>
      <c r="H171" s="457">
        <v>618595</v>
      </c>
      <c r="I171" s="457">
        <v>0</v>
      </c>
      <c r="J171" s="457">
        <v>0</v>
      </c>
      <c r="K171" s="479">
        <v>0</v>
      </c>
      <c r="L171" s="479">
        <v>0</v>
      </c>
      <c r="M171" s="697">
        <v>6.2423811300000001</v>
      </c>
    </row>
    <row r="172" spans="2:13" ht="15.75" customHeight="1">
      <c r="B172" s="708" t="s">
        <v>722</v>
      </c>
      <c r="C172" s="457">
        <v>275595</v>
      </c>
      <c r="D172" s="457">
        <v>0</v>
      </c>
      <c r="E172" s="457">
        <v>0</v>
      </c>
      <c r="F172" s="457">
        <v>0</v>
      </c>
      <c r="G172" s="457">
        <v>0</v>
      </c>
      <c r="H172" s="457">
        <v>275595</v>
      </c>
      <c r="I172" s="457">
        <v>6003.7842295</v>
      </c>
      <c r="J172" s="457">
        <v>29692.605299999999</v>
      </c>
      <c r="K172" s="479">
        <v>4.4918140000000002E-2</v>
      </c>
      <c r="L172" s="479">
        <v>4.7256366808854242E-2</v>
      </c>
      <c r="M172" s="697">
        <v>0.46665222000000001</v>
      </c>
    </row>
    <row r="173" spans="2:13" ht="15.75" customHeight="1">
      <c r="B173" s="708" t="s">
        <v>723</v>
      </c>
      <c r="C173" s="457">
        <v>279486</v>
      </c>
      <c r="D173" s="457">
        <v>0</v>
      </c>
      <c r="E173" s="457">
        <v>0</v>
      </c>
      <c r="F173" s="457">
        <v>0</v>
      </c>
      <c r="G173" s="457">
        <v>0</v>
      </c>
      <c r="H173" s="457">
        <v>279486</v>
      </c>
      <c r="I173" s="457">
        <v>279.48559999999998</v>
      </c>
      <c r="J173" s="457">
        <v>2152.0422000000003</v>
      </c>
      <c r="K173" s="479">
        <v>3.2555499999999999E-3</v>
      </c>
      <c r="L173" s="479">
        <v>3.4250175949138988E-3</v>
      </c>
      <c r="M173" s="697">
        <v>4.9183633999999996</v>
      </c>
    </row>
    <row r="174" spans="2:13" ht="15.75" customHeight="1">
      <c r="B174" s="708" t="s">
        <v>2053</v>
      </c>
      <c r="C174" s="457">
        <v>240424</v>
      </c>
      <c r="D174" s="457">
        <v>0</v>
      </c>
      <c r="E174" s="457">
        <v>0</v>
      </c>
      <c r="F174" s="457">
        <v>0</v>
      </c>
      <c r="G174" s="457">
        <v>0</v>
      </c>
      <c r="H174" s="457">
        <v>240424</v>
      </c>
      <c r="I174" s="457">
        <v>480.84800000000001</v>
      </c>
      <c r="J174" s="457">
        <v>1622.8620000000001</v>
      </c>
      <c r="K174" s="479">
        <v>2.45502E-3</v>
      </c>
      <c r="L174" s="479">
        <v>2.5828168723258118E-3</v>
      </c>
      <c r="M174" s="697">
        <v>7.0012242200000001</v>
      </c>
    </row>
    <row r="175" spans="2:13" ht="15.75" customHeight="1">
      <c r="B175" s="708" t="s">
        <v>724</v>
      </c>
      <c r="C175" s="457">
        <v>340301</v>
      </c>
      <c r="D175" s="457">
        <v>0</v>
      </c>
      <c r="E175" s="457">
        <v>0</v>
      </c>
      <c r="F175" s="457">
        <v>0</v>
      </c>
      <c r="G175" s="457">
        <v>0</v>
      </c>
      <c r="H175" s="457">
        <v>340301</v>
      </c>
      <c r="I175" s="457">
        <v>3846.9830000000002</v>
      </c>
      <c r="J175" s="457">
        <v>42704.247000000003</v>
      </c>
      <c r="K175" s="479">
        <v>6.4601779999999998E-2</v>
      </c>
      <c r="L175" s="479">
        <v>6.7964651135813722E-2</v>
      </c>
      <c r="M175" s="697">
        <v>1.5177308700000001</v>
      </c>
    </row>
    <row r="176" spans="2:13" ht="15.75" customHeight="1">
      <c r="B176" s="708" t="s">
        <v>725</v>
      </c>
      <c r="C176" s="457">
        <v>706880</v>
      </c>
      <c r="D176" s="457">
        <v>0</v>
      </c>
      <c r="E176" s="457">
        <v>0</v>
      </c>
      <c r="F176" s="457">
        <v>0</v>
      </c>
      <c r="G176" s="457">
        <v>2500</v>
      </c>
      <c r="H176" s="457">
        <v>704380</v>
      </c>
      <c r="I176" s="457">
        <v>7482.3853638000001</v>
      </c>
      <c r="J176" s="457">
        <v>44164.625999999997</v>
      </c>
      <c r="K176" s="479">
        <v>6.6810999999999995E-2</v>
      </c>
      <c r="L176" s="479">
        <v>7.0288873109826469E-2</v>
      </c>
      <c r="M176" s="697">
        <v>6.4326940600000002</v>
      </c>
    </row>
    <row r="177" spans="2:13" ht="15.75" customHeight="1">
      <c r="B177" s="708" t="s">
        <v>1212</v>
      </c>
      <c r="C177" s="457">
        <v>23118</v>
      </c>
      <c r="D177" s="457">
        <v>0</v>
      </c>
      <c r="E177" s="457">
        <v>0</v>
      </c>
      <c r="F177" s="457">
        <v>0</v>
      </c>
      <c r="G177" s="457">
        <v>0</v>
      </c>
      <c r="H177" s="457">
        <v>23118</v>
      </c>
      <c r="I177" s="457">
        <v>0</v>
      </c>
      <c r="J177" s="457">
        <v>4082.40762</v>
      </c>
      <c r="K177" s="479">
        <v>6.1757499999999998E-3</v>
      </c>
      <c r="L177" s="479">
        <v>6.4972322234715342E-3</v>
      </c>
      <c r="M177" s="697">
        <v>1.1558999999999999</v>
      </c>
    </row>
    <row r="178" spans="2:13" ht="15.75" customHeight="1">
      <c r="B178" s="708" t="s">
        <v>726</v>
      </c>
      <c r="C178" s="457">
        <v>45300</v>
      </c>
      <c r="D178" s="457">
        <v>0</v>
      </c>
      <c r="E178" s="457">
        <v>0</v>
      </c>
      <c r="F178" s="457">
        <v>0</v>
      </c>
      <c r="G178" s="457">
        <v>0</v>
      </c>
      <c r="H178" s="457">
        <v>45300</v>
      </c>
      <c r="I178" s="457">
        <v>0</v>
      </c>
      <c r="J178" s="457">
        <v>3571.9050000000002</v>
      </c>
      <c r="K178" s="479">
        <v>5.4034799999999996E-3</v>
      </c>
      <c r="L178" s="479">
        <v>5.6847572377348964E-3</v>
      </c>
      <c r="M178" s="697">
        <v>2.2650000000000001</v>
      </c>
    </row>
    <row r="179" spans="2:13" ht="15.75" customHeight="1">
      <c r="B179" s="708" t="s">
        <v>938</v>
      </c>
      <c r="C179" s="457">
        <v>35925</v>
      </c>
      <c r="D179" s="457">
        <v>0</v>
      </c>
      <c r="E179" s="457">
        <v>0</v>
      </c>
      <c r="F179" s="457">
        <v>0</v>
      </c>
      <c r="G179" s="457">
        <v>0</v>
      </c>
      <c r="H179" s="457">
        <v>35925</v>
      </c>
      <c r="I179" s="457">
        <v>0</v>
      </c>
      <c r="J179" s="457">
        <v>0</v>
      </c>
      <c r="K179" s="479">
        <v>0</v>
      </c>
      <c r="L179" s="479">
        <v>0</v>
      </c>
      <c r="M179" s="697">
        <v>2.8740000000000001</v>
      </c>
    </row>
    <row r="180" spans="2:13" ht="15.75" customHeight="1">
      <c r="B180" s="708" t="s">
        <v>727</v>
      </c>
      <c r="C180" s="457">
        <v>628671</v>
      </c>
      <c r="D180" s="457">
        <v>0</v>
      </c>
      <c r="E180" s="457">
        <v>0</v>
      </c>
      <c r="F180" s="457">
        <v>0</v>
      </c>
      <c r="G180" s="457">
        <v>0</v>
      </c>
      <c r="H180" s="457">
        <v>628671</v>
      </c>
      <c r="I180" s="457">
        <v>0</v>
      </c>
      <c r="J180" s="457">
        <v>0</v>
      </c>
      <c r="K180" s="479">
        <v>0</v>
      </c>
      <c r="L180" s="479">
        <v>0</v>
      </c>
      <c r="M180" s="697">
        <v>4.4176164699999996</v>
      </c>
    </row>
    <row r="181" spans="2:13" ht="15.75" customHeight="1">
      <c r="B181" s="708" t="s">
        <v>1216</v>
      </c>
      <c r="C181" s="457">
        <v>1768488</v>
      </c>
      <c r="D181" s="457">
        <v>0</v>
      </c>
      <c r="E181" s="457">
        <v>0</v>
      </c>
      <c r="F181" s="457">
        <v>0</v>
      </c>
      <c r="G181" s="457">
        <v>0</v>
      </c>
      <c r="H181" s="457">
        <v>1768488</v>
      </c>
      <c r="I181" s="457">
        <v>13414.715179999999</v>
      </c>
      <c r="J181" s="457">
        <v>195718.56696</v>
      </c>
      <c r="K181" s="479">
        <v>0.29607753999999997</v>
      </c>
      <c r="L181" s="479">
        <v>0.31148995846333027</v>
      </c>
      <c r="M181" s="697">
        <v>5.8949796499999998</v>
      </c>
    </row>
    <row r="182" spans="2:13" ht="15.75" customHeight="1">
      <c r="B182" s="708" t="s">
        <v>728</v>
      </c>
      <c r="C182" s="457">
        <v>67755</v>
      </c>
      <c r="D182" s="457">
        <v>0</v>
      </c>
      <c r="E182" s="457">
        <v>0</v>
      </c>
      <c r="F182" s="457">
        <v>0</v>
      </c>
      <c r="G182" s="457">
        <v>0</v>
      </c>
      <c r="H182" s="457">
        <v>67755</v>
      </c>
      <c r="I182" s="457">
        <v>1231.47703</v>
      </c>
      <c r="J182" s="457">
        <v>22571.900699999998</v>
      </c>
      <c r="K182" s="479">
        <v>3.4146139999999998E-2</v>
      </c>
      <c r="L182" s="479">
        <v>3.5923625033072927E-2</v>
      </c>
      <c r="M182" s="697">
        <v>1.0950302999999999</v>
      </c>
    </row>
    <row r="183" spans="2:13" ht="15.75" customHeight="1">
      <c r="B183" s="708" t="s">
        <v>730</v>
      </c>
      <c r="C183" s="457">
        <v>2472</v>
      </c>
      <c r="D183" s="457">
        <v>0</v>
      </c>
      <c r="E183" s="457">
        <v>0</v>
      </c>
      <c r="F183" s="457">
        <v>0</v>
      </c>
      <c r="G183" s="457">
        <v>0</v>
      </c>
      <c r="H183" s="457">
        <v>2472</v>
      </c>
      <c r="I183" s="457">
        <v>0</v>
      </c>
      <c r="J183" s="457">
        <v>0</v>
      </c>
      <c r="K183" s="479">
        <v>0</v>
      </c>
      <c r="L183" s="479">
        <v>0</v>
      </c>
      <c r="M183" s="697">
        <v>1.5103210000000001E-2</v>
      </c>
    </row>
    <row r="184" spans="2:13" ht="15.75" customHeight="1">
      <c r="B184" s="708" t="s">
        <v>731</v>
      </c>
      <c r="C184" s="457">
        <v>1519721</v>
      </c>
      <c r="D184" s="457">
        <v>0</v>
      </c>
      <c r="E184" s="457">
        <v>379930</v>
      </c>
      <c r="F184" s="457">
        <v>0</v>
      </c>
      <c r="G184" s="457">
        <v>0</v>
      </c>
      <c r="H184" s="457">
        <v>1899651</v>
      </c>
      <c r="I184" s="457">
        <v>12869.628839999999</v>
      </c>
      <c r="J184" s="457">
        <v>92228.056049999999</v>
      </c>
      <c r="K184" s="479">
        <v>0.13952001</v>
      </c>
      <c r="L184" s="479">
        <v>0.14678276974120452</v>
      </c>
      <c r="M184" s="697">
        <v>0.83127234999999999</v>
      </c>
    </row>
    <row r="185" spans="2:13" ht="15.75" customHeight="1">
      <c r="B185" s="708" t="s">
        <v>732</v>
      </c>
      <c r="C185" s="457">
        <v>734617</v>
      </c>
      <c r="D185" s="457">
        <v>0</v>
      </c>
      <c r="E185" s="457">
        <v>0</v>
      </c>
      <c r="F185" s="457">
        <v>0</v>
      </c>
      <c r="G185" s="457">
        <v>0</v>
      </c>
      <c r="H185" s="457">
        <v>734617</v>
      </c>
      <c r="I185" s="457">
        <v>5876.9359999999997</v>
      </c>
      <c r="J185" s="457">
        <v>11019.254999999999</v>
      </c>
      <c r="K185" s="479">
        <v>1.666962E-2</v>
      </c>
      <c r="L185" s="479">
        <v>1.7537361608356446E-2</v>
      </c>
      <c r="M185" s="697">
        <v>3.8697047000000002</v>
      </c>
    </row>
    <row r="186" spans="2:13" ht="15.75" customHeight="1">
      <c r="B186" s="708" t="s">
        <v>733</v>
      </c>
      <c r="C186" s="457">
        <v>1203474</v>
      </c>
      <c r="D186" s="457">
        <v>0</v>
      </c>
      <c r="E186" s="457">
        <v>0</v>
      </c>
      <c r="F186" s="457">
        <v>0</v>
      </c>
      <c r="G186" s="457">
        <v>25000</v>
      </c>
      <c r="H186" s="457">
        <v>1178474</v>
      </c>
      <c r="I186" s="457">
        <v>2356.9477000000002</v>
      </c>
      <c r="J186" s="457">
        <v>2356.9479999999999</v>
      </c>
      <c r="K186" s="479">
        <v>3.56552E-3</v>
      </c>
      <c r="L186" s="479">
        <v>3.7511292159127375E-3</v>
      </c>
      <c r="M186" s="697">
        <v>5.3024701900000002</v>
      </c>
    </row>
    <row r="187" spans="2:13" ht="15.75" customHeight="1">
      <c r="B187" s="708" t="s">
        <v>734</v>
      </c>
      <c r="C187" s="457">
        <v>518063</v>
      </c>
      <c r="D187" s="457">
        <v>0</v>
      </c>
      <c r="E187" s="457">
        <v>0</v>
      </c>
      <c r="F187" s="457">
        <v>0</v>
      </c>
      <c r="G187" s="457">
        <v>0</v>
      </c>
      <c r="H187" s="457">
        <v>518063</v>
      </c>
      <c r="I187" s="457">
        <v>0</v>
      </c>
      <c r="J187" s="457">
        <v>0</v>
      </c>
      <c r="K187" s="479">
        <v>0</v>
      </c>
      <c r="L187" s="479">
        <v>0</v>
      </c>
      <c r="M187" s="697">
        <v>3.76773091</v>
      </c>
    </row>
    <row r="188" spans="2:13" ht="15.75" customHeight="1">
      <c r="B188" s="708" t="s">
        <v>735</v>
      </c>
      <c r="C188" s="457">
        <v>257368</v>
      </c>
      <c r="D188" s="457">
        <v>0</v>
      </c>
      <c r="E188" s="457">
        <v>0</v>
      </c>
      <c r="F188" s="457">
        <v>0</v>
      </c>
      <c r="G188" s="457">
        <v>0</v>
      </c>
      <c r="H188" s="457">
        <v>257368</v>
      </c>
      <c r="I188" s="457">
        <v>0</v>
      </c>
      <c r="J188" s="457">
        <v>0</v>
      </c>
      <c r="K188" s="479">
        <v>0</v>
      </c>
      <c r="L188" s="479">
        <v>0</v>
      </c>
      <c r="M188" s="697">
        <v>4.7706680500000003</v>
      </c>
    </row>
    <row r="189" spans="2:13" ht="15.75" customHeight="1">
      <c r="B189" s="708" t="s">
        <v>736</v>
      </c>
      <c r="C189" s="457">
        <v>1724030</v>
      </c>
      <c r="D189" s="457">
        <v>0</v>
      </c>
      <c r="E189" s="457">
        <v>0</v>
      </c>
      <c r="F189" s="457">
        <v>0</v>
      </c>
      <c r="G189" s="457">
        <v>126500</v>
      </c>
      <c r="H189" s="457">
        <v>1597530</v>
      </c>
      <c r="I189" s="457">
        <v>43197.211200000005</v>
      </c>
      <c r="J189" s="457">
        <v>120278.0337</v>
      </c>
      <c r="K189" s="479">
        <v>0.18195322999999999</v>
      </c>
      <c r="L189" s="479">
        <v>0.19142486225602212</v>
      </c>
      <c r="M189" s="697">
        <v>0.51449082000000002</v>
      </c>
    </row>
    <row r="190" spans="2:13" ht="15.75" customHeight="1">
      <c r="B190" s="708" t="s">
        <v>1234</v>
      </c>
      <c r="C190" s="457">
        <v>658396</v>
      </c>
      <c r="D190" s="457">
        <v>0</v>
      </c>
      <c r="E190" s="457">
        <v>0</v>
      </c>
      <c r="F190" s="457">
        <v>0</v>
      </c>
      <c r="G190" s="457">
        <v>0</v>
      </c>
      <c r="H190" s="457">
        <v>658396</v>
      </c>
      <c r="I190" s="457">
        <v>921.75440000000003</v>
      </c>
      <c r="J190" s="457">
        <v>8065.3509999999997</v>
      </c>
      <c r="K190" s="479">
        <v>1.220104E-2</v>
      </c>
      <c r="L190" s="479">
        <v>1.2836165147763553E-2</v>
      </c>
      <c r="M190" s="697">
        <v>6.6370564500000002</v>
      </c>
    </row>
    <row r="191" spans="2:13" ht="15.75" customHeight="1">
      <c r="B191" s="708" t="s">
        <v>1236</v>
      </c>
      <c r="C191" s="457">
        <v>525295</v>
      </c>
      <c r="D191" s="457">
        <v>0</v>
      </c>
      <c r="E191" s="457">
        <v>0</v>
      </c>
      <c r="F191" s="457">
        <v>0</v>
      </c>
      <c r="G191" s="457">
        <v>0</v>
      </c>
      <c r="H191" s="457">
        <v>525295</v>
      </c>
      <c r="I191" s="457">
        <v>5508.5060899999999</v>
      </c>
      <c r="J191" s="457">
        <v>351070.40735000005</v>
      </c>
      <c r="K191" s="479">
        <v>0.53108944000000002</v>
      </c>
      <c r="L191" s="479">
        <v>0.5587354756460351</v>
      </c>
      <c r="M191" s="697">
        <v>2.9064054399999999</v>
      </c>
    </row>
    <row r="192" spans="2:13" ht="15.75" customHeight="1">
      <c r="B192" s="708" t="s">
        <v>737</v>
      </c>
      <c r="C192" s="457">
        <v>443946</v>
      </c>
      <c r="D192" s="457">
        <v>0</v>
      </c>
      <c r="E192" s="457">
        <v>0</v>
      </c>
      <c r="F192" s="457">
        <v>0</v>
      </c>
      <c r="G192" s="457">
        <v>0</v>
      </c>
      <c r="H192" s="457">
        <v>443946</v>
      </c>
      <c r="I192" s="457">
        <v>918.96821999999997</v>
      </c>
      <c r="J192" s="457">
        <v>4039.9086000000002</v>
      </c>
      <c r="K192" s="479">
        <v>6.11146E-3</v>
      </c>
      <c r="L192" s="479">
        <v>6.4295941951528525E-3</v>
      </c>
      <c r="M192" s="697">
        <v>4.5957142900000001</v>
      </c>
    </row>
    <row r="193" spans="2:13" ht="15.75" customHeight="1">
      <c r="B193" s="708" t="s">
        <v>1242</v>
      </c>
      <c r="C193" s="457">
        <v>354361</v>
      </c>
      <c r="D193" s="457">
        <v>0</v>
      </c>
      <c r="E193" s="457">
        <v>0</v>
      </c>
      <c r="F193" s="457">
        <v>0</v>
      </c>
      <c r="G193" s="457">
        <v>36000</v>
      </c>
      <c r="H193" s="457">
        <v>318361</v>
      </c>
      <c r="I193" s="457">
        <v>0</v>
      </c>
      <c r="J193" s="457">
        <v>1353.0342499999999</v>
      </c>
      <c r="K193" s="479">
        <v>2.0468299999999999E-3</v>
      </c>
      <c r="L193" s="479">
        <v>2.1533806877816475E-3</v>
      </c>
      <c r="M193" s="697">
        <v>2.5264339900000001</v>
      </c>
    </row>
    <row r="194" spans="2:13" ht="15.75" customHeight="1">
      <c r="B194" s="708" t="s">
        <v>1245</v>
      </c>
      <c r="C194" s="457">
        <v>36944</v>
      </c>
      <c r="D194" s="457">
        <v>0</v>
      </c>
      <c r="E194" s="457">
        <v>0</v>
      </c>
      <c r="F194" s="457">
        <v>0</v>
      </c>
      <c r="G194" s="457">
        <v>0</v>
      </c>
      <c r="H194" s="457">
        <v>36944</v>
      </c>
      <c r="I194" s="457">
        <v>0</v>
      </c>
      <c r="J194" s="457">
        <v>0</v>
      </c>
      <c r="K194" s="479">
        <v>0</v>
      </c>
      <c r="L194" s="479">
        <v>0</v>
      </c>
      <c r="M194" s="697">
        <v>0.43209356999999998</v>
      </c>
    </row>
    <row r="195" spans="2:13" ht="15.75" customHeight="1">
      <c r="B195" s="708" t="s">
        <v>740</v>
      </c>
      <c r="C195" s="457">
        <v>110562</v>
      </c>
      <c r="D195" s="457">
        <v>0</v>
      </c>
      <c r="E195" s="457">
        <v>0</v>
      </c>
      <c r="F195" s="457">
        <v>0</v>
      </c>
      <c r="G195" s="457">
        <v>0</v>
      </c>
      <c r="H195" s="457">
        <v>110562</v>
      </c>
      <c r="I195" s="457">
        <v>0</v>
      </c>
      <c r="J195" s="457">
        <v>0</v>
      </c>
      <c r="K195" s="479">
        <v>0</v>
      </c>
      <c r="L195" s="479">
        <v>0</v>
      </c>
      <c r="M195" s="697">
        <v>9.3443204899999994</v>
      </c>
    </row>
    <row r="196" spans="2:13" ht="15.75" customHeight="1">
      <c r="B196" s="708" t="s">
        <v>742</v>
      </c>
      <c r="C196" s="457">
        <v>700498</v>
      </c>
      <c r="D196" s="457">
        <v>0</v>
      </c>
      <c r="E196" s="457">
        <v>0</v>
      </c>
      <c r="F196" s="457">
        <v>0</v>
      </c>
      <c r="G196" s="457">
        <v>0</v>
      </c>
      <c r="H196" s="457">
        <v>700498</v>
      </c>
      <c r="I196" s="457">
        <v>0</v>
      </c>
      <c r="J196" s="457">
        <v>2101.4940000000001</v>
      </c>
      <c r="K196" s="479">
        <v>3.1790799999999999E-3</v>
      </c>
      <c r="L196" s="479">
        <v>3.3445691379128104E-3</v>
      </c>
      <c r="M196" s="697">
        <v>6.5467102800000001</v>
      </c>
    </row>
    <row r="197" spans="2:13" ht="15.75" customHeight="1">
      <c r="B197" s="708" t="s">
        <v>942</v>
      </c>
      <c r="C197" s="457">
        <v>2859830</v>
      </c>
      <c r="D197" s="457">
        <v>0</v>
      </c>
      <c r="E197" s="457">
        <v>0</v>
      </c>
      <c r="F197" s="457">
        <v>0</v>
      </c>
      <c r="G197" s="457">
        <v>0</v>
      </c>
      <c r="H197" s="457">
        <v>2859830</v>
      </c>
      <c r="I197" s="457">
        <v>3002.8215</v>
      </c>
      <c r="J197" s="457">
        <v>44327.364999999998</v>
      </c>
      <c r="K197" s="479">
        <v>6.7057190000000003E-2</v>
      </c>
      <c r="L197" s="479">
        <v>7.0547875437187296E-2</v>
      </c>
      <c r="M197" s="697">
        <v>5.6173125700000002</v>
      </c>
    </row>
    <row r="198" spans="2:13" ht="15.75" customHeight="1">
      <c r="B198" s="708" t="s">
        <v>744</v>
      </c>
      <c r="C198" s="457">
        <v>602327</v>
      </c>
      <c r="D198" s="457">
        <v>0</v>
      </c>
      <c r="E198" s="457">
        <v>0</v>
      </c>
      <c r="F198" s="457">
        <v>0</v>
      </c>
      <c r="G198" s="457">
        <v>61500</v>
      </c>
      <c r="H198" s="457">
        <v>540827</v>
      </c>
      <c r="I198" s="457">
        <v>0</v>
      </c>
      <c r="J198" s="457">
        <v>6430.4330300000001</v>
      </c>
      <c r="K198" s="479">
        <v>9.7277800000000001E-3</v>
      </c>
      <c r="L198" s="479">
        <v>1.0234160961465111E-2</v>
      </c>
      <c r="M198" s="697">
        <v>0.41602076999999998</v>
      </c>
    </row>
    <row r="199" spans="2:13" ht="15.75" customHeight="1">
      <c r="B199" s="708" t="s">
        <v>745</v>
      </c>
      <c r="C199" s="457">
        <v>3161234</v>
      </c>
      <c r="D199" s="457">
        <v>0</v>
      </c>
      <c r="E199" s="457">
        <v>0</v>
      </c>
      <c r="F199" s="457">
        <v>0</v>
      </c>
      <c r="G199" s="457">
        <v>414000</v>
      </c>
      <c r="H199" s="457">
        <v>2747234</v>
      </c>
      <c r="I199" s="457">
        <v>8406.5362660999999</v>
      </c>
      <c r="J199" s="457">
        <v>115795.91309999999</v>
      </c>
      <c r="K199" s="479">
        <v>0.17517279999999999</v>
      </c>
      <c r="L199" s="479">
        <v>0.18429147894340581</v>
      </c>
      <c r="M199" s="697">
        <v>1.11891684</v>
      </c>
    </row>
    <row r="200" spans="2:13" ht="15.75" customHeight="1">
      <c r="B200" s="708" t="s">
        <v>747</v>
      </c>
      <c r="C200" s="457">
        <v>447937</v>
      </c>
      <c r="D200" s="457">
        <v>0</v>
      </c>
      <c r="E200" s="457">
        <v>0</v>
      </c>
      <c r="F200" s="457">
        <v>0</v>
      </c>
      <c r="G200" s="457">
        <v>52500</v>
      </c>
      <c r="H200" s="457">
        <v>395437</v>
      </c>
      <c r="I200" s="457">
        <v>0</v>
      </c>
      <c r="J200" s="457">
        <v>4401.2138099999993</v>
      </c>
      <c r="K200" s="479">
        <v>6.6580299999999997E-3</v>
      </c>
      <c r="L200" s="479">
        <v>7.0046185610245157E-3</v>
      </c>
      <c r="M200" s="697">
        <v>3.26168579</v>
      </c>
    </row>
    <row r="201" spans="2:13" ht="15.75" customHeight="1">
      <c r="B201" s="708" t="s">
        <v>1255</v>
      </c>
      <c r="C201" s="457">
        <v>1420216</v>
      </c>
      <c r="D201" s="457">
        <v>0</v>
      </c>
      <c r="E201" s="457">
        <v>0</v>
      </c>
      <c r="F201" s="457">
        <v>0</v>
      </c>
      <c r="G201" s="457">
        <v>0</v>
      </c>
      <c r="H201" s="457">
        <v>1420216</v>
      </c>
      <c r="I201" s="457">
        <v>11361.7284</v>
      </c>
      <c r="J201" s="457">
        <v>29512.088480000002</v>
      </c>
      <c r="K201" s="479">
        <v>4.464506E-2</v>
      </c>
      <c r="L201" s="479">
        <v>4.69690707304233E-2</v>
      </c>
      <c r="M201" s="697">
        <v>8.4536666700000005</v>
      </c>
    </row>
    <row r="202" spans="2:13" ht="15.75" customHeight="1">
      <c r="B202" s="708" t="s">
        <v>749</v>
      </c>
      <c r="C202" s="457">
        <v>2025828</v>
      </c>
      <c r="D202" s="457">
        <v>0</v>
      </c>
      <c r="E202" s="457">
        <v>0</v>
      </c>
      <c r="F202" s="457">
        <v>0</v>
      </c>
      <c r="G202" s="457">
        <v>0</v>
      </c>
      <c r="H202" s="457">
        <v>2025828</v>
      </c>
      <c r="I202" s="457">
        <v>37287.846740000001</v>
      </c>
      <c r="J202" s="457">
        <v>267368.77944000001</v>
      </c>
      <c r="K202" s="479">
        <v>0.40446797000000001</v>
      </c>
      <c r="L202" s="479">
        <v>0.4255226844123472</v>
      </c>
      <c r="M202" s="697">
        <v>3.3763800000000002</v>
      </c>
    </row>
    <row r="203" spans="2:13" ht="15.75" customHeight="1">
      <c r="B203" s="708" t="s">
        <v>750</v>
      </c>
      <c r="C203" s="457">
        <v>259</v>
      </c>
      <c r="D203" s="457">
        <v>0</v>
      </c>
      <c r="E203" s="457">
        <v>0</v>
      </c>
      <c r="F203" s="457">
        <v>0</v>
      </c>
      <c r="G203" s="457">
        <v>0</v>
      </c>
      <c r="H203" s="457">
        <v>259</v>
      </c>
      <c r="I203" s="457">
        <v>0</v>
      </c>
      <c r="J203" s="457">
        <v>0</v>
      </c>
      <c r="K203" s="479">
        <v>0</v>
      </c>
      <c r="L203" s="479">
        <v>0</v>
      </c>
      <c r="M203" s="697">
        <v>2.8152199999999998E-3</v>
      </c>
    </row>
    <row r="204" spans="2:13" ht="15.75" customHeight="1">
      <c r="B204" s="708" t="s">
        <v>752</v>
      </c>
      <c r="C204" s="457">
        <v>736078</v>
      </c>
      <c r="D204" s="457">
        <v>0</v>
      </c>
      <c r="E204" s="457">
        <v>0</v>
      </c>
      <c r="F204" s="457">
        <v>0</v>
      </c>
      <c r="G204" s="457">
        <v>50500</v>
      </c>
      <c r="H204" s="457">
        <v>685578</v>
      </c>
      <c r="I204" s="457">
        <v>205.67339999999999</v>
      </c>
      <c r="J204" s="457">
        <v>1576.8293999999999</v>
      </c>
      <c r="K204" s="479">
        <v>2.3853799999999999E-3</v>
      </c>
      <c r="L204" s="479">
        <v>2.5095550817625812E-3</v>
      </c>
      <c r="M204" s="697">
        <v>3.1014331500000001</v>
      </c>
    </row>
    <row r="205" spans="2:13" ht="15.75" customHeight="1">
      <c r="B205" s="708" t="s">
        <v>754</v>
      </c>
      <c r="C205" s="457">
        <v>115477</v>
      </c>
      <c r="D205" s="457">
        <v>0</v>
      </c>
      <c r="E205" s="457">
        <v>0</v>
      </c>
      <c r="F205" s="457">
        <v>0</v>
      </c>
      <c r="G205" s="457">
        <v>0</v>
      </c>
      <c r="H205" s="457">
        <v>115477</v>
      </c>
      <c r="I205" s="457">
        <v>635.12350000000004</v>
      </c>
      <c r="J205" s="457">
        <v>2540.4940000000001</v>
      </c>
      <c r="K205" s="479">
        <v>3.8431899999999998E-3</v>
      </c>
      <c r="L205" s="479">
        <v>4.0432462940425563E-3</v>
      </c>
      <c r="M205" s="697">
        <v>5.3471476200000003</v>
      </c>
    </row>
    <row r="206" spans="2:13" ht="15.75" customHeight="1">
      <c r="B206" s="708" t="s">
        <v>756</v>
      </c>
      <c r="C206" s="457">
        <v>1328277</v>
      </c>
      <c r="D206" s="457">
        <v>0</v>
      </c>
      <c r="E206" s="457">
        <v>0</v>
      </c>
      <c r="F206" s="457">
        <v>0</v>
      </c>
      <c r="G206" s="457">
        <v>678500</v>
      </c>
      <c r="H206" s="457">
        <v>649777</v>
      </c>
      <c r="I206" s="457">
        <v>311.89284480000003</v>
      </c>
      <c r="J206" s="457">
        <v>2209.2417999999998</v>
      </c>
      <c r="K206" s="479">
        <v>3.3420799999999999E-3</v>
      </c>
      <c r="L206" s="479">
        <v>3.5160518861661965E-3</v>
      </c>
      <c r="M206" s="697">
        <v>3.4399392199999999</v>
      </c>
    </row>
    <row r="207" spans="2:13" ht="15.75" customHeight="1">
      <c r="B207" s="708" t="s">
        <v>1271</v>
      </c>
      <c r="C207" s="457">
        <v>7091557</v>
      </c>
      <c r="D207" s="457">
        <v>0</v>
      </c>
      <c r="E207" s="457">
        <v>0</v>
      </c>
      <c r="F207" s="457">
        <v>0</v>
      </c>
      <c r="G207" s="457">
        <v>50000</v>
      </c>
      <c r="H207" s="457">
        <v>7041557</v>
      </c>
      <c r="I207" s="457">
        <v>74435.650218199997</v>
      </c>
      <c r="J207" s="457">
        <v>267227.08815000003</v>
      </c>
      <c r="K207" s="479">
        <v>0.40425361999999998</v>
      </c>
      <c r="L207" s="479">
        <v>0.42529717993046667</v>
      </c>
      <c r="M207" s="697">
        <v>3.5175318199999999</v>
      </c>
    </row>
    <row r="208" spans="2:13" ht="15.75" customHeight="1">
      <c r="B208" s="708" t="s">
        <v>757</v>
      </c>
      <c r="C208" s="457">
        <v>6815099</v>
      </c>
      <c r="D208" s="457">
        <v>215800</v>
      </c>
      <c r="E208" s="457">
        <v>0</v>
      </c>
      <c r="F208" s="457">
        <v>0</v>
      </c>
      <c r="G208" s="457">
        <v>900500</v>
      </c>
      <c r="H208" s="457">
        <v>6130399</v>
      </c>
      <c r="I208" s="457">
        <v>254541.40496389999</v>
      </c>
      <c r="J208" s="457">
        <v>626404.16982000007</v>
      </c>
      <c r="K208" s="479">
        <v>0.94760661000000002</v>
      </c>
      <c r="L208" s="479">
        <v>0.9969345876028517</v>
      </c>
      <c r="M208" s="697">
        <v>1.7435729499999999</v>
      </c>
    </row>
    <row r="209" spans="2:13" ht="15.75" customHeight="1">
      <c r="B209" s="708" t="s">
        <v>1276</v>
      </c>
      <c r="C209" s="608">
        <v>358359</v>
      </c>
      <c r="D209" s="608">
        <v>0</v>
      </c>
      <c r="E209" s="608">
        <v>0</v>
      </c>
      <c r="F209" s="608">
        <v>0</v>
      </c>
      <c r="G209" s="608">
        <v>0</v>
      </c>
      <c r="H209" s="608">
        <v>358359</v>
      </c>
      <c r="I209" s="608">
        <v>0</v>
      </c>
      <c r="J209" s="608">
        <v>3350.6566499999999</v>
      </c>
      <c r="K209" s="698">
        <v>5.0687800000000002E-3</v>
      </c>
      <c r="L209" s="698">
        <v>5.332636126171345E-3</v>
      </c>
      <c r="M209" s="699">
        <v>3.3169103999999998</v>
      </c>
    </row>
    <row r="210" spans="2:13" ht="15.75" customHeight="1">
      <c r="B210" s="708" t="s">
        <v>1278</v>
      </c>
      <c r="C210" s="457">
        <v>1951186</v>
      </c>
      <c r="D210" s="457">
        <v>0</v>
      </c>
      <c r="E210" s="457">
        <v>0</v>
      </c>
      <c r="F210" s="457">
        <v>0</v>
      </c>
      <c r="G210" s="457">
        <v>38000</v>
      </c>
      <c r="H210" s="457">
        <v>1913186</v>
      </c>
      <c r="I210" s="457">
        <v>7652.7442000000001</v>
      </c>
      <c r="J210" s="457">
        <v>7652.7439999999997</v>
      </c>
      <c r="K210" s="479">
        <v>1.157686E-2</v>
      </c>
      <c r="L210" s="479">
        <v>1.2179492971546638E-2</v>
      </c>
      <c r="M210" s="697">
        <v>11.02554705</v>
      </c>
    </row>
    <row r="211" spans="2:13" ht="15.75" customHeight="1">
      <c r="B211" s="708" t="s">
        <v>759</v>
      </c>
      <c r="C211" s="457">
        <v>807307</v>
      </c>
      <c r="D211" s="457">
        <v>0</v>
      </c>
      <c r="E211" s="457">
        <v>0</v>
      </c>
      <c r="F211" s="457">
        <v>0</v>
      </c>
      <c r="G211" s="457">
        <v>0</v>
      </c>
      <c r="H211" s="457">
        <v>807307</v>
      </c>
      <c r="I211" s="457">
        <v>8803.2371600000006</v>
      </c>
      <c r="J211" s="457">
        <v>70453.681890000007</v>
      </c>
      <c r="K211" s="479">
        <v>0.10658035</v>
      </c>
      <c r="L211" s="479">
        <v>0.11212842392203866</v>
      </c>
      <c r="M211" s="697">
        <v>13.09925361</v>
      </c>
    </row>
    <row r="212" spans="2:13" ht="15.75" customHeight="1">
      <c r="B212" s="708" t="s">
        <v>761</v>
      </c>
      <c r="C212" s="457">
        <v>465638</v>
      </c>
      <c r="D212" s="457">
        <v>0</v>
      </c>
      <c r="E212" s="457">
        <v>0</v>
      </c>
      <c r="F212" s="457">
        <v>0</v>
      </c>
      <c r="G212" s="457">
        <v>0</v>
      </c>
      <c r="H212" s="457">
        <v>465638</v>
      </c>
      <c r="I212" s="457">
        <v>3823.5726199999999</v>
      </c>
      <c r="J212" s="457">
        <v>32641.2238</v>
      </c>
      <c r="K212" s="479">
        <v>4.9378730000000003E-2</v>
      </c>
      <c r="L212" s="479">
        <v>5.1949151291978517E-2</v>
      </c>
      <c r="M212" s="697">
        <v>4.5242712799999998</v>
      </c>
    </row>
    <row r="213" spans="2:13" ht="15.75" customHeight="1">
      <c r="B213" s="708" t="s">
        <v>762</v>
      </c>
      <c r="C213" s="457">
        <v>592645</v>
      </c>
      <c r="D213" s="457">
        <v>0</v>
      </c>
      <c r="E213" s="457">
        <v>0</v>
      </c>
      <c r="F213" s="457">
        <v>0</v>
      </c>
      <c r="G213" s="457">
        <v>0</v>
      </c>
      <c r="H213" s="457">
        <v>592645</v>
      </c>
      <c r="I213" s="457">
        <v>2074.2578899999999</v>
      </c>
      <c r="J213" s="457">
        <v>17174.8521</v>
      </c>
      <c r="K213" s="479">
        <v>2.5981629999999999E-2</v>
      </c>
      <c r="L213" s="479">
        <v>2.7334115768056926E-2</v>
      </c>
      <c r="M213" s="697">
        <v>1.9234913600000001</v>
      </c>
    </row>
    <row r="214" spans="2:13" ht="15.75" customHeight="1">
      <c r="B214" s="708" t="s">
        <v>763</v>
      </c>
      <c r="C214" s="457">
        <v>482164</v>
      </c>
      <c r="D214" s="457">
        <v>0</v>
      </c>
      <c r="E214" s="457">
        <v>0</v>
      </c>
      <c r="F214" s="457">
        <v>0</v>
      </c>
      <c r="G214" s="457">
        <v>0</v>
      </c>
      <c r="H214" s="457">
        <v>482164</v>
      </c>
      <c r="I214" s="457">
        <v>0</v>
      </c>
      <c r="J214" s="457">
        <v>1861.1530400000001</v>
      </c>
      <c r="K214" s="479">
        <v>2.8154999999999999E-3</v>
      </c>
      <c r="L214" s="479">
        <v>2.9620617610693185E-3</v>
      </c>
      <c r="M214" s="697">
        <v>0.92343107999999996</v>
      </c>
    </row>
    <row r="215" spans="2:13" ht="15.75" customHeight="1">
      <c r="B215" s="708" t="s">
        <v>764</v>
      </c>
      <c r="C215" s="457">
        <v>1260500</v>
      </c>
      <c r="D215" s="457">
        <v>0</v>
      </c>
      <c r="E215" s="457">
        <v>0</v>
      </c>
      <c r="F215" s="457">
        <v>0</v>
      </c>
      <c r="G215" s="457">
        <v>303500</v>
      </c>
      <c r="H215" s="457">
        <v>957000</v>
      </c>
      <c r="I215" s="457">
        <v>10718.3997975</v>
      </c>
      <c r="J215" s="457">
        <v>10718.4</v>
      </c>
      <c r="K215" s="479">
        <v>1.6214490000000002E-2</v>
      </c>
      <c r="L215" s="479">
        <v>1.7058544943647076E-2</v>
      </c>
      <c r="M215" s="697">
        <v>2.8090464800000001</v>
      </c>
    </row>
    <row r="216" spans="2:13" ht="15.75" customHeight="1">
      <c r="B216" s="708" t="s">
        <v>765</v>
      </c>
      <c r="C216" s="457">
        <v>985</v>
      </c>
      <c r="D216" s="457">
        <v>0</v>
      </c>
      <c r="E216" s="457">
        <v>0</v>
      </c>
      <c r="F216" s="457">
        <v>0</v>
      </c>
      <c r="G216" s="457">
        <v>0</v>
      </c>
      <c r="H216" s="457">
        <v>985</v>
      </c>
      <c r="I216" s="457">
        <v>0</v>
      </c>
      <c r="J216" s="457">
        <v>0</v>
      </c>
      <c r="K216" s="479">
        <v>0</v>
      </c>
      <c r="L216" s="479">
        <v>0</v>
      </c>
      <c r="M216" s="697">
        <v>3.2833330000000001E-2</v>
      </c>
    </row>
    <row r="217" spans="2:13" ht="15.75" customHeight="1">
      <c r="B217" s="708" t="s">
        <v>766</v>
      </c>
      <c r="C217" s="457">
        <v>1965871</v>
      </c>
      <c r="D217" s="457">
        <v>0</v>
      </c>
      <c r="E217" s="457">
        <v>0</v>
      </c>
      <c r="F217" s="457">
        <v>0</v>
      </c>
      <c r="G217" s="457">
        <v>10000</v>
      </c>
      <c r="H217" s="457">
        <v>1955871</v>
      </c>
      <c r="I217" s="457">
        <v>4831.00137</v>
      </c>
      <c r="J217" s="457">
        <v>42051.226499999997</v>
      </c>
      <c r="K217" s="479">
        <v>6.3613909999999996E-2</v>
      </c>
      <c r="L217" s="479">
        <v>6.6925356133912969E-2</v>
      </c>
      <c r="M217" s="697">
        <v>7.4049839300000002</v>
      </c>
    </row>
    <row r="218" spans="2:13" ht="15.75" customHeight="1">
      <c r="B218" s="708" t="s">
        <v>768</v>
      </c>
      <c r="C218" s="457">
        <v>316932</v>
      </c>
      <c r="D218" s="457">
        <v>0</v>
      </c>
      <c r="E218" s="457">
        <v>0</v>
      </c>
      <c r="F218" s="457">
        <v>0</v>
      </c>
      <c r="G218" s="457">
        <v>0</v>
      </c>
      <c r="H218" s="457">
        <v>316932</v>
      </c>
      <c r="I218" s="457">
        <v>0</v>
      </c>
      <c r="J218" s="457">
        <v>4437.0479999999998</v>
      </c>
      <c r="K218" s="479">
        <v>6.7122400000000004E-3</v>
      </c>
      <c r="L218" s="479">
        <v>7.0616493809821769E-3</v>
      </c>
      <c r="M218" s="697">
        <v>1.49019645</v>
      </c>
    </row>
    <row r="219" spans="2:13" ht="15.75" customHeight="1">
      <c r="B219" s="708" t="s">
        <v>769</v>
      </c>
      <c r="C219" s="457">
        <v>104645</v>
      </c>
      <c r="D219" s="457">
        <v>0</v>
      </c>
      <c r="E219" s="457">
        <v>0</v>
      </c>
      <c r="F219" s="457">
        <v>0</v>
      </c>
      <c r="G219" s="457">
        <v>0</v>
      </c>
      <c r="H219" s="457">
        <v>104645</v>
      </c>
      <c r="I219" s="457">
        <v>956.18083000000001</v>
      </c>
      <c r="J219" s="457">
        <v>14911.9125</v>
      </c>
      <c r="K219" s="479">
        <v>2.255832E-2</v>
      </c>
      <c r="L219" s="479">
        <v>2.3732602774386345E-2</v>
      </c>
      <c r="M219" s="697">
        <v>3.1306468000000001</v>
      </c>
    </row>
    <row r="220" spans="2:13" ht="15.75" customHeight="1">
      <c r="B220" s="708" t="s">
        <v>770</v>
      </c>
      <c r="C220" s="457">
        <v>348279</v>
      </c>
      <c r="D220" s="457">
        <v>0</v>
      </c>
      <c r="E220" s="457">
        <v>0</v>
      </c>
      <c r="F220" s="457">
        <v>0</v>
      </c>
      <c r="G220" s="457">
        <v>0</v>
      </c>
      <c r="H220" s="457">
        <v>348279</v>
      </c>
      <c r="I220" s="457">
        <v>0</v>
      </c>
      <c r="J220" s="457">
        <v>5394.8417099999997</v>
      </c>
      <c r="K220" s="479">
        <v>8.1611600000000006E-3</v>
      </c>
      <c r="L220" s="479">
        <v>8.585996956065909E-3</v>
      </c>
      <c r="M220" s="697">
        <v>3.9689914499999999</v>
      </c>
    </row>
    <row r="221" spans="2:13" ht="15.75" customHeight="1">
      <c r="B221" s="708" t="s">
        <v>1295</v>
      </c>
      <c r="C221" s="457">
        <v>328899</v>
      </c>
      <c r="D221" s="457">
        <v>0</v>
      </c>
      <c r="E221" s="457">
        <v>0</v>
      </c>
      <c r="F221" s="457">
        <v>0</v>
      </c>
      <c r="G221" s="457">
        <v>0</v>
      </c>
      <c r="H221" s="457">
        <v>328899</v>
      </c>
      <c r="I221" s="457">
        <v>0</v>
      </c>
      <c r="J221" s="457">
        <v>1558.98126</v>
      </c>
      <c r="K221" s="479">
        <v>2.3583800000000002E-3</v>
      </c>
      <c r="L221" s="479">
        <v>2.4811494150258945E-3</v>
      </c>
      <c r="M221" s="697">
        <v>7.3628609799999998</v>
      </c>
    </row>
    <row r="222" spans="2:13" ht="15.75" customHeight="1">
      <c r="B222" s="708" t="s">
        <v>771</v>
      </c>
      <c r="C222" s="457">
        <v>423001</v>
      </c>
      <c r="D222" s="457">
        <v>0</v>
      </c>
      <c r="E222" s="457">
        <v>0</v>
      </c>
      <c r="F222" s="457">
        <v>0</v>
      </c>
      <c r="G222" s="457">
        <v>0</v>
      </c>
      <c r="H222" s="457">
        <v>423001</v>
      </c>
      <c r="I222" s="457">
        <v>3925.4544999999998</v>
      </c>
      <c r="J222" s="457">
        <v>27918.065999999999</v>
      </c>
      <c r="K222" s="479">
        <v>4.2233659999999999E-2</v>
      </c>
      <c r="L222" s="479">
        <v>4.4432152522830393E-2</v>
      </c>
      <c r="M222" s="697">
        <v>4.92222209</v>
      </c>
    </row>
    <row r="223" spans="2:13" ht="15.75" customHeight="1">
      <c r="B223" s="708" t="s">
        <v>772</v>
      </c>
      <c r="C223" s="457">
        <v>224435</v>
      </c>
      <c r="D223" s="457">
        <v>0</v>
      </c>
      <c r="E223" s="457">
        <v>0</v>
      </c>
      <c r="F223" s="457">
        <v>0</v>
      </c>
      <c r="G223" s="457">
        <v>0</v>
      </c>
      <c r="H223" s="457">
        <v>224435</v>
      </c>
      <c r="I223" s="457">
        <v>16945.09</v>
      </c>
      <c r="J223" s="457">
        <v>121531.55250000001</v>
      </c>
      <c r="K223" s="479">
        <v>0.18384950999999999</v>
      </c>
      <c r="L223" s="479">
        <v>0.19341986214289952</v>
      </c>
      <c r="M223" s="697">
        <v>1.1399873</v>
      </c>
    </row>
    <row r="224" spans="2:13" ht="15.75" customHeight="1">
      <c r="B224" s="708" t="s">
        <v>774</v>
      </c>
      <c r="C224" s="457">
        <v>352976</v>
      </c>
      <c r="D224" s="457">
        <v>0</v>
      </c>
      <c r="E224" s="457">
        <v>0</v>
      </c>
      <c r="F224" s="457">
        <v>0</v>
      </c>
      <c r="G224" s="457">
        <v>0</v>
      </c>
      <c r="H224" s="457">
        <v>352976</v>
      </c>
      <c r="I224" s="457">
        <v>24355.344000000001</v>
      </c>
      <c r="J224" s="457">
        <v>168016.576</v>
      </c>
      <c r="K224" s="479">
        <v>0.25417075</v>
      </c>
      <c r="L224" s="479">
        <v>0.26740169362719196</v>
      </c>
      <c r="M224" s="697">
        <v>1.7575772700000001</v>
      </c>
    </row>
    <row r="225" spans="2:13" ht="15.75" customHeight="1">
      <c r="B225" s="708" t="s">
        <v>2054</v>
      </c>
      <c r="C225" s="457">
        <v>588202</v>
      </c>
      <c r="D225" s="457">
        <v>0</v>
      </c>
      <c r="E225" s="457">
        <v>0</v>
      </c>
      <c r="F225" s="457">
        <v>0</v>
      </c>
      <c r="G225" s="457">
        <v>0</v>
      </c>
      <c r="H225" s="457">
        <v>588202</v>
      </c>
      <c r="I225" s="457">
        <v>0</v>
      </c>
      <c r="J225" s="457">
        <v>6381.9917000000005</v>
      </c>
      <c r="K225" s="479">
        <v>9.6544999999999999E-3</v>
      </c>
      <c r="L225" s="479">
        <v>1.0157065629611939E-2</v>
      </c>
      <c r="M225" s="697">
        <v>1.8852628199999999</v>
      </c>
    </row>
    <row r="226" spans="2:13" ht="15.75" customHeight="1">
      <c r="B226" s="708" t="s">
        <v>776</v>
      </c>
      <c r="C226" s="457">
        <v>1423435</v>
      </c>
      <c r="D226" s="457">
        <v>0</v>
      </c>
      <c r="E226" s="457">
        <v>0</v>
      </c>
      <c r="F226" s="457">
        <v>0</v>
      </c>
      <c r="G226" s="457">
        <v>0</v>
      </c>
      <c r="H226" s="457">
        <v>1423435</v>
      </c>
      <c r="I226" s="457">
        <v>0</v>
      </c>
      <c r="J226" s="457">
        <v>11600.99525</v>
      </c>
      <c r="K226" s="479">
        <v>1.7549660000000002E-2</v>
      </c>
      <c r="L226" s="479">
        <v>1.8463212686889951E-2</v>
      </c>
      <c r="M226" s="697">
        <v>4.7701275000000001</v>
      </c>
    </row>
    <row r="227" spans="2:13" ht="15.75" customHeight="1">
      <c r="B227" s="708" t="s">
        <v>777</v>
      </c>
      <c r="C227" s="457">
        <v>258610</v>
      </c>
      <c r="D227" s="457">
        <v>0</v>
      </c>
      <c r="E227" s="457">
        <v>0</v>
      </c>
      <c r="F227" s="457">
        <v>0</v>
      </c>
      <c r="G227" s="457">
        <v>0</v>
      </c>
      <c r="H227" s="457">
        <v>258610</v>
      </c>
      <c r="I227" s="457">
        <v>0</v>
      </c>
      <c r="J227" s="457">
        <v>0</v>
      </c>
      <c r="K227" s="479">
        <v>0</v>
      </c>
      <c r="L227" s="479">
        <v>0</v>
      </c>
      <c r="M227" s="697">
        <v>2.1604845400000001</v>
      </c>
    </row>
    <row r="228" spans="2:13" ht="15.75" customHeight="1">
      <c r="B228" s="708" t="s">
        <v>778</v>
      </c>
      <c r="C228" s="457">
        <v>162908</v>
      </c>
      <c r="D228" s="457">
        <v>0</v>
      </c>
      <c r="E228" s="457">
        <v>0</v>
      </c>
      <c r="F228" s="457">
        <v>0</v>
      </c>
      <c r="G228" s="457">
        <v>0</v>
      </c>
      <c r="H228" s="457">
        <v>162908</v>
      </c>
      <c r="I228" s="457">
        <v>0</v>
      </c>
      <c r="J228" s="457">
        <v>2461.5398799999998</v>
      </c>
      <c r="K228" s="479">
        <v>3.7237500000000001E-3</v>
      </c>
      <c r="L228" s="479">
        <v>3.9175892552582121E-3</v>
      </c>
      <c r="M228" s="697">
        <v>3.6615121799999999</v>
      </c>
    </row>
    <row r="229" spans="2:13" ht="15.75" customHeight="1">
      <c r="B229" s="708" t="s">
        <v>1302</v>
      </c>
      <c r="C229" s="457">
        <v>1349180</v>
      </c>
      <c r="D229" s="457">
        <v>0</v>
      </c>
      <c r="E229" s="457">
        <v>0</v>
      </c>
      <c r="F229" s="457">
        <v>0</v>
      </c>
      <c r="G229" s="457">
        <v>0</v>
      </c>
      <c r="H229" s="457">
        <v>1349180</v>
      </c>
      <c r="I229" s="457">
        <v>0</v>
      </c>
      <c r="J229" s="457">
        <v>0</v>
      </c>
      <c r="K229" s="479">
        <v>0</v>
      </c>
      <c r="L229" s="479">
        <v>0</v>
      </c>
      <c r="M229" s="697">
        <v>8.5636123600000005</v>
      </c>
    </row>
    <row r="230" spans="2:13" ht="15.75" customHeight="1">
      <c r="B230" s="708" t="s">
        <v>779</v>
      </c>
      <c r="C230" s="457">
        <v>94207</v>
      </c>
      <c r="D230" s="457">
        <v>0</v>
      </c>
      <c r="E230" s="457">
        <v>0</v>
      </c>
      <c r="F230" s="457">
        <v>0</v>
      </c>
      <c r="G230" s="457">
        <v>0</v>
      </c>
      <c r="H230" s="457">
        <v>94207</v>
      </c>
      <c r="I230" s="457">
        <v>0</v>
      </c>
      <c r="J230" s="457">
        <v>3570.4452999999999</v>
      </c>
      <c r="K230" s="479">
        <v>5.4012699999999997E-3</v>
      </c>
      <c r="L230" s="479">
        <v>5.6824340964027713E-3</v>
      </c>
      <c r="M230" s="697">
        <v>3.14023333</v>
      </c>
    </row>
    <row r="231" spans="2:13" ht="15.75" customHeight="1">
      <c r="B231" s="708" t="s">
        <v>780</v>
      </c>
      <c r="C231" s="457">
        <v>475726</v>
      </c>
      <c r="D231" s="457">
        <v>0</v>
      </c>
      <c r="E231" s="457">
        <v>0</v>
      </c>
      <c r="F231" s="457">
        <v>0</v>
      </c>
      <c r="G231" s="457">
        <v>0</v>
      </c>
      <c r="H231" s="457">
        <v>475726</v>
      </c>
      <c r="I231" s="457">
        <v>4370.4482099999996</v>
      </c>
      <c r="J231" s="457">
        <v>33300.82</v>
      </c>
      <c r="K231" s="479">
        <v>5.0376539999999997E-2</v>
      </c>
      <c r="L231" s="479">
        <v>5.2998911650087827E-2</v>
      </c>
      <c r="M231" s="697">
        <v>4.92469979</v>
      </c>
    </row>
    <row r="232" spans="2:13" ht="15.75" customHeight="1">
      <c r="B232" s="708" t="s">
        <v>781</v>
      </c>
      <c r="C232" s="457">
        <v>1211998</v>
      </c>
      <c r="D232" s="457">
        <v>0</v>
      </c>
      <c r="E232" s="457">
        <v>0</v>
      </c>
      <c r="F232" s="457">
        <v>0</v>
      </c>
      <c r="G232" s="457">
        <v>0</v>
      </c>
      <c r="H232" s="457">
        <v>1211998</v>
      </c>
      <c r="I232" s="457">
        <v>6908.3885399999999</v>
      </c>
      <c r="J232" s="457">
        <v>39086.9355</v>
      </c>
      <c r="K232" s="479">
        <v>5.9129620000000001E-2</v>
      </c>
      <c r="L232" s="479">
        <v>6.220762855801093E-2</v>
      </c>
      <c r="M232" s="697">
        <v>14.02775463</v>
      </c>
    </row>
    <row r="233" spans="2:13" ht="15.75" customHeight="1">
      <c r="B233" s="708" t="s">
        <v>2055</v>
      </c>
      <c r="C233" s="457">
        <v>318842</v>
      </c>
      <c r="D233" s="457">
        <v>0</v>
      </c>
      <c r="E233" s="457">
        <v>0</v>
      </c>
      <c r="F233" s="457">
        <v>0</v>
      </c>
      <c r="G233" s="457">
        <v>0</v>
      </c>
      <c r="H233" s="457">
        <v>318842</v>
      </c>
      <c r="I233" s="457">
        <v>2741.1452000000004</v>
      </c>
      <c r="J233" s="457">
        <v>68713.639420000007</v>
      </c>
      <c r="K233" s="479">
        <v>0.10394805999999999</v>
      </c>
      <c r="L233" s="479">
        <v>0.10935911202116262</v>
      </c>
      <c r="M233" s="697">
        <v>4.6208985499999997</v>
      </c>
    </row>
    <row r="234" spans="2:13" ht="15.75" customHeight="1">
      <c r="B234" s="708" t="s">
        <v>785</v>
      </c>
      <c r="C234" s="457">
        <v>426521</v>
      </c>
      <c r="D234" s="457">
        <v>0</v>
      </c>
      <c r="E234" s="457">
        <v>0</v>
      </c>
      <c r="F234" s="457">
        <v>0</v>
      </c>
      <c r="G234" s="457">
        <v>0</v>
      </c>
      <c r="H234" s="457">
        <v>426521</v>
      </c>
      <c r="I234" s="457">
        <v>0</v>
      </c>
      <c r="J234" s="457">
        <v>0</v>
      </c>
      <c r="K234" s="479">
        <v>0</v>
      </c>
      <c r="L234" s="479">
        <v>0</v>
      </c>
      <c r="M234" s="697">
        <v>5.4326272800000002</v>
      </c>
    </row>
    <row r="235" spans="2:13" ht="15.75" customHeight="1">
      <c r="B235" s="708" t="s">
        <v>786</v>
      </c>
      <c r="C235" s="457">
        <v>471424</v>
      </c>
      <c r="D235" s="457">
        <v>0</v>
      </c>
      <c r="E235" s="457">
        <v>47142</v>
      </c>
      <c r="F235" s="457">
        <v>0</v>
      </c>
      <c r="G235" s="457">
        <v>0</v>
      </c>
      <c r="H235" s="457">
        <v>518566</v>
      </c>
      <c r="I235" s="457">
        <v>4947.3489900000004</v>
      </c>
      <c r="J235" s="457">
        <v>59790.659799999994</v>
      </c>
      <c r="K235" s="479">
        <v>9.0449630000000003E-2</v>
      </c>
      <c r="L235" s="479">
        <v>9.5158014014089076E-2</v>
      </c>
      <c r="M235" s="697">
        <v>2.1644795100000001</v>
      </c>
    </row>
    <row r="236" spans="2:13" ht="15.75" customHeight="1">
      <c r="B236" s="708" t="s">
        <v>787</v>
      </c>
      <c r="C236" s="457">
        <v>54324</v>
      </c>
      <c r="D236" s="457">
        <v>0</v>
      </c>
      <c r="E236" s="457">
        <v>0</v>
      </c>
      <c r="F236" s="457">
        <v>0</v>
      </c>
      <c r="G236" s="457">
        <v>0</v>
      </c>
      <c r="H236" s="457">
        <v>54324</v>
      </c>
      <c r="I236" s="457">
        <v>0</v>
      </c>
      <c r="J236" s="457">
        <v>0</v>
      </c>
      <c r="K236" s="479">
        <v>0</v>
      </c>
      <c r="L236" s="479">
        <v>0</v>
      </c>
      <c r="M236" s="697">
        <v>5.6699718199999998</v>
      </c>
    </row>
    <row r="237" spans="2:13" ht="15.75" customHeight="1">
      <c r="B237" s="714" t="s">
        <v>2058</v>
      </c>
      <c r="C237" s="457">
        <v>0</v>
      </c>
      <c r="D237" s="457">
        <v>255000</v>
      </c>
      <c r="E237" s="457">
        <v>0</v>
      </c>
      <c r="F237" s="457">
        <v>0</v>
      </c>
      <c r="G237" s="457">
        <v>0</v>
      </c>
      <c r="H237" s="457">
        <v>255000</v>
      </c>
      <c r="I237" s="457">
        <v>7650</v>
      </c>
      <c r="J237" s="457">
        <v>12525.6</v>
      </c>
      <c r="K237" s="479">
        <v>1.8948380000000001E-2</v>
      </c>
      <c r="L237" s="479">
        <v>1.9934739377719231E-2</v>
      </c>
      <c r="M237" s="697">
        <v>1.3178748600000001</v>
      </c>
    </row>
    <row r="238" spans="2:13" ht="15.75" customHeight="1">
      <c r="B238" s="708" t="s">
        <v>788</v>
      </c>
      <c r="C238" s="457">
        <v>1409947</v>
      </c>
      <c r="D238" s="457">
        <v>0</v>
      </c>
      <c r="E238" s="457">
        <v>0</v>
      </c>
      <c r="F238" s="457">
        <v>0</v>
      </c>
      <c r="G238" s="457">
        <v>0</v>
      </c>
      <c r="H238" s="457">
        <v>1409947</v>
      </c>
      <c r="I238" s="457">
        <v>0</v>
      </c>
      <c r="J238" s="457">
        <v>578.07826999999997</v>
      </c>
      <c r="K238" s="479">
        <v>8.7449999999999995E-4</v>
      </c>
      <c r="L238" s="479">
        <v>9.2002296515718285E-4</v>
      </c>
      <c r="M238" s="697">
        <v>4.2160965299999997</v>
      </c>
    </row>
    <row r="239" spans="2:13" ht="15.75" customHeight="1">
      <c r="B239" s="708" t="s">
        <v>790</v>
      </c>
      <c r="C239" s="457">
        <v>2218498</v>
      </c>
      <c r="D239" s="457">
        <v>0</v>
      </c>
      <c r="E239" s="457">
        <v>0</v>
      </c>
      <c r="F239" s="457">
        <v>0</v>
      </c>
      <c r="G239" s="457">
        <v>0</v>
      </c>
      <c r="H239" s="457">
        <v>2218498</v>
      </c>
      <c r="I239" s="457">
        <v>18724.718010000001</v>
      </c>
      <c r="J239" s="457">
        <v>57791.872900000002</v>
      </c>
      <c r="K239" s="479">
        <v>8.7425920000000004E-2</v>
      </c>
      <c r="L239" s="479">
        <v>9.1976905250987964E-2</v>
      </c>
      <c r="M239" s="697">
        <v>12.805331089999999</v>
      </c>
    </row>
    <row r="240" spans="2:13" ht="15.75" customHeight="1">
      <c r="B240" s="708" t="s">
        <v>1430</v>
      </c>
      <c r="C240" s="457">
        <v>3550640</v>
      </c>
      <c r="D240" s="457">
        <v>0</v>
      </c>
      <c r="E240" s="457">
        <v>0</v>
      </c>
      <c r="F240" s="457">
        <v>0</v>
      </c>
      <c r="G240" s="457">
        <v>0</v>
      </c>
      <c r="H240" s="457">
        <v>3550640</v>
      </c>
      <c r="I240" s="457">
        <v>76054.708799999993</v>
      </c>
      <c r="J240" s="457">
        <v>199013.372</v>
      </c>
      <c r="K240" s="479">
        <v>0.30106182999999997</v>
      </c>
      <c r="L240" s="479">
        <v>0.3167337056509138</v>
      </c>
      <c r="M240" s="697">
        <v>8.4898406000000008</v>
      </c>
    </row>
    <row r="241" spans="2:13" ht="15.75" customHeight="1">
      <c r="B241" s="708" t="s">
        <v>793</v>
      </c>
      <c r="C241" s="457">
        <v>4078780</v>
      </c>
      <c r="D241" s="457">
        <v>0</v>
      </c>
      <c r="E241" s="457">
        <v>248543</v>
      </c>
      <c r="F241" s="457">
        <v>0</v>
      </c>
      <c r="G241" s="457">
        <v>120000</v>
      </c>
      <c r="H241" s="457">
        <v>4207323</v>
      </c>
      <c r="I241" s="457">
        <v>60743.0320698</v>
      </c>
      <c r="J241" s="457">
        <v>420606.18027999997</v>
      </c>
      <c r="K241" s="479">
        <v>0.63628119999999999</v>
      </c>
      <c r="L241" s="479">
        <v>0.66940302935905582</v>
      </c>
      <c r="M241" s="697">
        <v>8.2459199900000009</v>
      </c>
    </row>
    <row r="242" spans="2:13" ht="15.75" customHeight="1">
      <c r="B242" s="708" t="s">
        <v>795</v>
      </c>
      <c r="C242" s="457">
        <v>485694</v>
      </c>
      <c r="D242" s="457">
        <v>0</v>
      </c>
      <c r="E242" s="457">
        <v>0</v>
      </c>
      <c r="F242" s="457">
        <v>0</v>
      </c>
      <c r="G242" s="457">
        <v>0</v>
      </c>
      <c r="H242" s="457">
        <v>485694</v>
      </c>
      <c r="I242" s="457">
        <v>0</v>
      </c>
      <c r="J242" s="457">
        <v>0</v>
      </c>
      <c r="K242" s="479">
        <v>0</v>
      </c>
      <c r="L242" s="479">
        <v>0</v>
      </c>
      <c r="M242" s="697">
        <v>4.9259026400000003</v>
      </c>
    </row>
    <row r="243" spans="2:13" ht="15.75" customHeight="1">
      <c r="B243" s="708" t="s">
        <v>797</v>
      </c>
      <c r="C243" s="457">
        <v>391987</v>
      </c>
      <c r="D243" s="457">
        <v>0</v>
      </c>
      <c r="E243" s="457">
        <v>0</v>
      </c>
      <c r="F243" s="457">
        <v>0</v>
      </c>
      <c r="G243" s="457">
        <v>0</v>
      </c>
      <c r="H243" s="457">
        <v>391987</v>
      </c>
      <c r="I243" s="457">
        <v>4865.3544000000002</v>
      </c>
      <c r="J243" s="457">
        <v>20116.772840000001</v>
      </c>
      <c r="K243" s="479">
        <v>3.0432089999999998E-2</v>
      </c>
      <c r="L243" s="479">
        <v>3.201624063407587E-2</v>
      </c>
      <c r="M243" s="697">
        <v>6.4022964099999999</v>
      </c>
    </row>
    <row r="244" spans="2:13">
      <c r="B244" s="709"/>
      <c r="C244" s="492">
        <v>84930698</v>
      </c>
      <c r="D244" s="492">
        <v>470800</v>
      </c>
      <c r="E244" s="492">
        <v>675615</v>
      </c>
      <c r="F244" s="492">
        <v>467503</v>
      </c>
      <c r="G244" s="492">
        <v>4636500</v>
      </c>
      <c r="H244" s="492">
        <v>81908116</v>
      </c>
      <c r="I244" s="492">
        <v>867028.68739789969</v>
      </c>
      <c r="J244" s="492">
        <v>7402637.611328599</v>
      </c>
      <c r="K244" s="493">
        <v>11.198501920000004</v>
      </c>
      <c r="L244" s="493">
        <v>11.781443722419498</v>
      </c>
      <c r="M244" s="626"/>
    </row>
    <row r="245" spans="2:13" hidden="1">
      <c r="B245" s="710" t="s">
        <v>798</v>
      </c>
      <c r="C245" s="494"/>
      <c r="D245" s="494"/>
      <c r="E245" s="494"/>
      <c r="F245" s="494"/>
      <c r="G245" s="494"/>
      <c r="H245" s="494"/>
      <c r="I245" s="494"/>
      <c r="J245" s="494"/>
      <c r="K245" s="495"/>
      <c r="L245" s="495"/>
      <c r="M245" s="626"/>
    </row>
    <row r="246" spans="2:13" hidden="1">
      <c r="B246" s="708" t="s">
        <v>956</v>
      </c>
      <c r="C246" s="457">
        <v>1807339</v>
      </c>
      <c r="D246" s="457">
        <v>0</v>
      </c>
      <c r="E246" s="457">
        <v>0</v>
      </c>
      <c r="F246" s="457">
        <v>0</v>
      </c>
      <c r="G246" s="457">
        <v>0</v>
      </c>
      <c r="H246" s="457">
        <v>1807339</v>
      </c>
      <c r="I246" s="457">
        <v>84438.877640000006</v>
      </c>
      <c r="J246" s="457">
        <v>1693476.6429999999</v>
      </c>
      <c r="K246" s="479">
        <v>2.5618438299999999</v>
      </c>
      <c r="L246" s="479">
        <v>2.6952014690282198</v>
      </c>
      <c r="M246" s="697">
        <v>0.70739054999999995</v>
      </c>
    </row>
    <row r="247" spans="2:13" hidden="1">
      <c r="B247" s="709"/>
      <c r="C247" s="492">
        <v>1807339</v>
      </c>
      <c r="D247" s="492">
        <v>0</v>
      </c>
      <c r="E247" s="492">
        <v>0</v>
      </c>
      <c r="F247" s="492">
        <v>0</v>
      </c>
      <c r="G247" s="492">
        <v>0</v>
      </c>
      <c r="H247" s="492">
        <v>1807339</v>
      </c>
      <c r="I247" s="492">
        <v>84438.877640000006</v>
      </c>
      <c r="J247" s="492">
        <v>1693476.6429999999</v>
      </c>
      <c r="K247" s="493">
        <v>2.5618438299999999</v>
      </c>
      <c r="L247" s="493">
        <v>2.6952014690282198</v>
      </c>
      <c r="M247" s="626"/>
    </row>
    <row r="248" spans="2:13" hidden="1">
      <c r="B248" s="715" t="s">
        <v>1333</v>
      </c>
      <c r="C248" s="644"/>
      <c r="D248" s="494"/>
      <c r="E248" s="494"/>
      <c r="F248" s="494"/>
      <c r="G248" s="494"/>
      <c r="H248" s="494"/>
      <c r="I248" s="494"/>
      <c r="J248" s="494"/>
      <c r="K248" s="495"/>
      <c r="L248" s="495"/>
      <c r="M248" s="626"/>
    </row>
    <row r="249" spans="2:13" hidden="1">
      <c r="B249" s="708" t="s">
        <v>799</v>
      </c>
      <c r="C249" s="457">
        <v>295554</v>
      </c>
      <c r="D249" s="457">
        <v>0</v>
      </c>
      <c r="E249" s="457">
        <v>0</v>
      </c>
      <c r="F249" s="457">
        <v>0</v>
      </c>
      <c r="G249" s="457">
        <v>0</v>
      </c>
      <c r="H249" s="457">
        <v>295554</v>
      </c>
      <c r="I249" s="457">
        <v>0</v>
      </c>
      <c r="J249" s="457">
        <v>0</v>
      </c>
      <c r="K249" s="479">
        <v>0</v>
      </c>
      <c r="L249" s="479">
        <v>0</v>
      </c>
      <c r="M249" s="697">
        <v>3.8920435100000002</v>
      </c>
    </row>
    <row r="250" spans="2:13" hidden="1">
      <c r="B250" s="709"/>
      <c r="C250" s="492">
        <v>295554</v>
      </c>
      <c r="D250" s="492">
        <v>0</v>
      </c>
      <c r="E250" s="492">
        <v>0</v>
      </c>
      <c r="F250" s="492">
        <v>0</v>
      </c>
      <c r="G250" s="492">
        <v>0</v>
      </c>
      <c r="H250" s="492">
        <v>295554</v>
      </c>
      <c r="I250" s="492">
        <v>0</v>
      </c>
      <c r="J250" s="492">
        <v>0</v>
      </c>
      <c r="K250" s="493">
        <v>0</v>
      </c>
      <c r="L250" s="493">
        <v>0</v>
      </c>
      <c r="M250" s="626"/>
    </row>
    <row r="251" spans="2:13" hidden="1">
      <c r="B251" s="710" t="s">
        <v>958</v>
      </c>
      <c r="C251" s="494"/>
      <c r="D251" s="494"/>
      <c r="E251" s="494"/>
      <c r="F251" s="494"/>
      <c r="G251" s="494"/>
      <c r="H251" s="494"/>
      <c r="I251" s="494"/>
      <c r="J251" s="494"/>
      <c r="K251" s="495"/>
      <c r="L251" s="495"/>
      <c r="M251" s="626"/>
    </row>
    <row r="252" spans="2:13" hidden="1">
      <c r="B252" s="708" t="s">
        <v>961</v>
      </c>
      <c r="C252" s="457">
        <v>2593029</v>
      </c>
      <c r="D252" s="457">
        <v>0</v>
      </c>
      <c r="E252" s="457">
        <v>0</v>
      </c>
      <c r="F252" s="457">
        <v>0</v>
      </c>
      <c r="G252" s="457">
        <v>0</v>
      </c>
      <c r="H252" s="457">
        <v>2593029</v>
      </c>
      <c r="I252" s="457">
        <v>207960.92568000001</v>
      </c>
      <c r="J252" s="457">
        <v>1289617.0428599999</v>
      </c>
      <c r="K252" s="479">
        <v>1.9508963800000001</v>
      </c>
      <c r="L252" s="479">
        <v>2.052450952168285</v>
      </c>
      <c r="M252" s="697">
        <v>2.6486424899999998</v>
      </c>
    </row>
    <row r="253" spans="2:13" hidden="1">
      <c r="B253" s="708" t="s">
        <v>800</v>
      </c>
      <c r="C253" s="457">
        <v>1718825</v>
      </c>
      <c r="D253" s="457">
        <v>0</v>
      </c>
      <c r="E253" s="457">
        <v>0</v>
      </c>
      <c r="F253" s="457">
        <v>0</v>
      </c>
      <c r="G253" s="457">
        <v>0</v>
      </c>
      <c r="H253" s="457">
        <v>1718825</v>
      </c>
      <c r="I253" s="457">
        <v>1876.56449</v>
      </c>
      <c r="J253" s="457">
        <v>847741.67825</v>
      </c>
      <c r="K253" s="479">
        <v>1.2824397599999999</v>
      </c>
      <c r="L253" s="479">
        <v>1.3491975965657583</v>
      </c>
      <c r="M253" s="697">
        <v>5.6939622600000002</v>
      </c>
    </row>
    <row r="254" spans="2:13" hidden="1">
      <c r="B254" s="708" t="s">
        <v>963</v>
      </c>
      <c r="C254" s="457">
        <v>9697795</v>
      </c>
      <c r="D254" s="457">
        <v>0</v>
      </c>
      <c r="E254" s="457">
        <v>0</v>
      </c>
      <c r="F254" s="457">
        <v>0</v>
      </c>
      <c r="G254" s="457">
        <v>0</v>
      </c>
      <c r="H254" s="457">
        <v>9697795</v>
      </c>
      <c r="I254" s="457">
        <v>481135.33619999996</v>
      </c>
      <c r="J254" s="457">
        <v>1701187.1989000002</v>
      </c>
      <c r="K254" s="479">
        <v>2.5735081399999999</v>
      </c>
      <c r="L254" s="479">
        <v>2.7074729707785425</v>
      </c>
      <c r="M254" s="697">
        <v>3.0451465199999999</v>
      </c>
    </row>
    <row r="255" spans="2:13" hidden="1">
      <c r="B255" s="708" t="s">
        <v>801</v>
      </c>
      <c r="C255" s="457">
        <v>352688</v>
      </c>
      <c r="D255" s="457">
        <v>0</v>
      </c>
      <c r="E255" s="457">
        <v>0</v>
      </c>
      <c r="F255" s="457">
        <v>0</v>
      </c>
      <c r="G255" s="457">
        <v>0</v>
      </c>
      <c r="H255" s="457">
        <v>352688</v>
      </c>
      <c r="I255" s="457">
        <v>3639.3397799999998</v>
      </c>
      <c r="J255" s="457">
        <v>85484.517439999996</v>
      </c>
      <c r="K255" s="479">
        <v>0.12931856999999999</v>
      </c>
      <c r="L255" s="479">
        <v>0.13605029507540511</v>
      </c>
      <c r="M255" s="697">
        <v>1.9399246400000001</v>
      </c>
    </row>
    <row r="256" spans="2:13" hidden="1">
      <c r="B256" s="708" t="s">
        <v>802</v>
      </c>
      <c r="C256" s="457">
        <v>229461</v>
      </c>
      <c r="D256" s="457">
        <v>0</v>
      </c>
      <c r="E256" s="457">
        <v>0</v>
      </c>
      <c r="F256" s="457">
        <v>0</v>
      </c>
      <c r="G256" s="457">
        <v>0</v>
      </c>
      <c r="H256" s="457">
        <v>229461</v>
      </c>
      <c r="I256" s="457">
        <v>21056.386760000001</v>
      </c>
      <c r="J256" s="457">
        <v>149149.65</v>
      </c>
      <c r="K256" s="479">
        <v>0.22562939000000001</v>
      </c>
      <c r="L256" s="479">
        <v>0.23737460888325038</v>
      </c>
      <c r="M256" s="697">
        <v>2.3791162099999998</v>
      </c>
    </row>
    <row r="257" spans="2:13" hidden="1">
      <c r="B257" s="708" t="s">
        <v>803</v>
      </c>
      <c r="C257" s="457">
        <v>1811506</v>
      </c>
      <c r="D257" s="457">
        <v>0</v>
      </c>
      <c r="E257" s="457">
        <v>724602</v>
      </c>
      <c r="F257" s="457">
        <v>0</v>
      </c>
      <c r="G257" s="457">
        <v>5000</v>
      </c>
      <c r="H257" s="457">
        <v>2531108</v>
      </c>
      <c r="I257" s="457">
        <v>28017.949359999999</v>
      </c>
      <c r="J257" s="457">
        <v>533911.92151999997</v>
      </c>
      <c r="K257" s="479">
        <v>0.80768693999999996</v>
      </c>
      <c r="L257" s="479">
        <v>0.84973135068647276</v>
      </c>
      <c r="M257" s="697">
        <v>2.9486106200000002</v>
      </c>
    </row>
    <row r="258" spans="2:13" hidden="1">
      <c r="B258" s="708" t="s">
        <v>1339</v>
      </c>
      <c r="C258" s="457">
        <v>111574</v>
      </c>
      <c r="D258" s="457">
        <v>0</v>
      </c>
      <c r="E258" s="457">
        <v>0</v>
      </c>
      <c r="F258" s="457">
        <v>0</v>
      </c>
      <c r="G258" s="457">
        <v>0</v>
      </c>
      <c r="H258" s="457">
        <v>111574</v>
      </c>
      <c r="I258" s="457">
        <v>43913.235289999997</v>
      </c>
      <c r="J258" s="457">
        <v>269370.87672</v>
      </c>
      <c r="K258" s="479">
        <v>0.40749668</v>
      </c>
      <c r="L258" s="479">
        <v>0.42870906171049183</v>
      </c>
      <c r="M258" s="697">
        <v>7.8484253800000001</v>
      </c>
    </row>
    <row r="259" spans="2:13" hidden="1">
      <c r="B259" s="709"/>
      <c r="C259" s="492">
        <v>16514878</v>
      </c>
      <c r="D259" s="492">
        <v>0</v>
      </c>
      <c r="E259" s="492">
        <v>724602</v>
      </c>
      <c r="F259" s="492">
        <v>0</v>
      </c>
      <c r="G259" s="492">
        <v>5000</v>
      </c>
      <c r="H259" s="492">
        <v>17234480</v>
      </c>
      <c r="I259" s="492">
        <v>787599.73755999992</v>
      </c>
      <c r="J259" s="492">
        <v>4876462.8856899999</v>
      </c>
      <c r="K259" s="493">
        <v>7.3769758599999999</v>
      </c>
      <c r="L259" s="493">
        <v>7.7609868358682057</v>
      </c>
      <c r="M259" s="626"/>
    </row>
    <row r="260" spans="2:13" hidden="1">
      <c r="B260" s="710" t="s">
        <v>804</v>
      </c>
      <c r="C260" s="494"/>
      <c r="D260" s="494"/>
      <c r="E260" s="494"/>
      <c r="F260" s="494"/>
      <c r="G260" s="494"/>
      <c r="H260" s="494"/>
      <c r="I260" s="494"/>
      <c r="J260" s="494"/>
      <c r="K260" s="495"/>
      <c r="L260" s="495"/>
      <c r="M260" s="626"/>
    </row>
    <row r="261" spans="2:13" hidden="1">
      <c r="B261" s="708" t="s">
        <v>805</v>
      </c>
      <c r="C261" s="457">
        <v>893795</v>
      </c>
      <c r="D261" s="457">
        <v>0</v>
      </c>
      <c r="E261" s="457">
        <v>0</v>
      </c>
      <c r="F261" s="457">
        <v>0</v>
      </c>
      <c r="G261" s="457">
        <v>0</v>
      </c>
      <c r="H261" s="457">
        <v>893795</v>
      </c>
      <c r="I261" s="457">
        <v>101043.52499999999</v>
      </c>
      <c r="J261" s="457">
        <v>401734.03865</v>
      </c>
      <c r="K261" s="479">
        <v>0.60773195000000002</v>
      </c>
      <c r="L261" s="479">
        <v>0.6393676438371283</v>
      </c>
      <c r="M261" s="697">
        <v>2.7480879699999998</v>
      </c>
    </row>
    <row r="262" spans="2:13" hidden="1">
      <c r="B262" s="709"/>
      <c r="C262" s="492">
        <v>893795</v>
      </c>
      <c r="D262" s="492">
        <v>0</v>
      </c>
      <c r="E262" s="492">
        <v>0</v>
      </c>
      <c r="F262" s="492">
        <v>0</v>
      </c>
      <c r="G262" s="492">
        <v>0</v>
      </c>
      <c r="H262" s="492">
        <v>893795</v>
      </c>
      <c r="I262" s="492">
        <v>101043.52499999999</v>
      </c>
      <c r="J262" s="492">
        <v>401734.03865</v>
      </c>
      <c r="K262" s="493">
        <v>0.60773195000000002</v>
      </c>
      <c r="L262" s="493">
        <v>0.6393676438371283</v>
      </c>
      <c r="M262" s="626"/>
    </row>
    <row r="263" spans="2:13" hidden="1">
      <c r="B263" s="715" t="s">
        <v>806</v>
      </c>
      <c r="C263" s="494"/>
      <c r="D263" s="494"/>
      <c r="E263" s="494"/>
      <c r="F263" s="494"/>
      <c r="G263" s="494"/>
      <c r="H263" s="494"/>
      <c r="I263" s="494"/>
      <c r="J263" s="494"/>
      <c r="K263" s="495"/>
      <c r="L263" s="495"/>
      <c r="M263" s="626"/>
    </row>
    <row r="264" spans="2:13" hidden="1">
      <c r="B264" s="708" t="s">
        <v>807</v>
      </c>
      <c r="C264" s="457">
        <v>178898</v>
      </c>
      <c r="D264" s="457">
        <v>0</v>
      </c>
      <c r="E264" s="457">
        <v>0</v>
      </c>
      <c r="F264" s="457">
        <v>0</v>
      </c>
      <c r="G264" s="457">
        <v>0</v>
      </c>
      <c r="H264" s="457">
        <v>178898</v>
      </c>
      <c r="I264" s="457">
        <v>2537.5987999999998</v>
      </c>
      <c r="J264" s="457">
        <v>13023.7744</v>
      </c>
      <c r="K264" s="479">
        <v>1.9702000000000001E-2</v>
      </c>
      <c r="L264" s="479">
        <v>2.0727593758240057E-2</v>
      </c>
      <c r="M264" s="697">
        <v>1.8253035399999999</v>
      </c>
    </row>
    <row r="265" spans="2:13" hidden="1">
      <c r="B265" s="708" t="s">
        <v>808</v>
      </c>
      <c r="C265" s="457">
        <v>4277884</v>
      </c>
      <c r="D265" s="457">
        <v>0</v>
      </c>
      <c r="E265" s="457">
        <v>0</v>
      </c>
      <c r="F265" s="457">
        <v>0</v>
      </c>
      <c r="G265" s="457">
        <v>869000</v>
      </c>
      <c r="H265" s="457">
        <v>3408884</v>
      </c>
      <c r="I265" s="457">
        <v>35418.304630699997</v>
      </c>
      <c r="J265" s="457">
        <v>71791.097040000008</v>
      </c>
      <c r="K265" s="479">
        <v>0.10860354999999999</v>
      </c>
      <c r="L265" s="479">
        <v>0.11425694650419546</v>
      </c>
      <c r="M265" s="697">
        <v>9.0325489999999994E-2</v>
      </c>
    </row>
    <row r="266" spans="2:13" hidden="1">
      <c r="B266" s="709"/>
      <c r="C266" s="492">
        <v>4456782</v>
      </c>
      <c r="D266" s="492">
        <v>0</v>
      </c>
      <c r="E266" s="492">
        <v>0</v>
      </c>
      <c r="F266" s="492">
        <v>0</v>
      </c>
      <c r="G266" s="492">
        <v>869000</v>
      </c>
      <c r="H266" s="492">
        <v>3587782</v>
      </c>
      <c r="I266" s="492">
        <v>37955.903430699997</v>
      </c>
      <c r="J266" s="492">
        <v>84814.871440000003</v>
      </c>
      <c r="K266" s="493">
        <v>0.12830554999999999</v>
      </c>
      <c r="L266" s="493">
        <v>0.1349845402624355</v>
      </c>
      <c r="M266" s="626"/>
    </row>
    <row r="267" spans="2:13" hidden="1">
      <c r="B267" s="710" t="s">
        <v>809</v>
      </c>
      <c r="C267" s="494"/>
      <c r="D267" s="494"/>
      <c r="E267" s="494"/>
      <c r="F267" s="494"/>
      <c r="G267" s="494"/>
      <c r="H267" s="494"/>
      <c r="I267" s="494"/>
      <c r="J267" s="494"/>
      <c r="K267" s="495"/>
      <c r="L267" s="495"/>
      <c r="M267" s="626"/>
    </row>
    <row r="268" spans="2:13" hidden="1">
      <c r="B268" s="708" t="s">
        <v>810</v>
      </c>
      <c r="C268" s="457">
        <v>6814797</v>
      </c>
      <c r="D268" s="457">
        <v>0</v>
      </c>
      <c r="E268" s="457">
        <v>0</v>
      </c>
      <c r="F268" s="457">
        <v>0</v>
      </c>
      <c r="G268" s="457">
        <v>525000</v>
      </c>
      <c r="H268" s="457">
        <v>6289797</v>
      </c>
      <c r="I268" s="457">
        <v>94063.465786300003</v>
      </c>
      <c r="J268" s="457">
        <v>537022.86786</v>
      </c>
      <c r="K268" s="479">
        <v>0.81239309000000004</v>
      </c>
      <c r="L268" s="479">
        <v>0.85468248312771067</v>
      </c>
      <c r="M268" s="697">
        <v>0.54355728000000003</v>
      </c>
    </row>
    <row r="269" spans="2:13" hidden="1">
      <c r="B269" s="708" t="s">
        <v>976</v>
      </c>
      <c r="C269" s="457">
        <v>5423775</v>
      </c>
      <c r="D269" s="457">
        <v>0</v>
      </c>
      <c r="E269" s="457">
        <v>0</v>
      </c>
      <c r="F269" s="457">
        <v>0</v>
      </c>
      <c r="G269" s="457">
        <v>350000</v>
      </c>
      <c r="H269" s="457">
        <v>5073775</v>
      </c>
      <c r="I269" s="457">
        <v>8118.039624</v>
      </c>
      <c r="J269" s="457">
        <v>36074.540249999998</v>
      </c>
      <c r="K269" s="479">
        <v>5.4572549999999997E-2</v>
      </c>
      <c r="L269" s="479">
        <v>5.7413342119722197E-2</v>
      </c>
      <c r="M269" s="697">
        <v>1.8373130000000001E-2</v>
      </c>
    </row>
    <row r="270" spans="2:13" hidden="1">
      <c r="B270" s="708" t="s">
        <v>811</v>
      </c>
      <c r="C270" s="457">
        <v>410390</v>
      </c>
      <c r="D270" s="457">
        <v>0</v>
      </c>
      <c r="E270" s="457">
        <v>0</v>
      </c>
      <c r="F270" s="457">
        <v>0</v>
      </c>
      <c r="G270" s="457">
        <v>0</v>
      </c>
      <c r="H270" s="457">
        <v>410390</v>
      </c>
      <c r="I270" s="457">
        <v>6471.85</v>
      </c>
      <c r="J270" s="457">
        <v>18385.472000000002</v>
      </c>
      <c r="K270" s="479">
        <v>2.7813020000000001E-2</v>
      </c>
      <c r="L270" s="479">
        <v>2.9260841209710862E-2</v>
      </c>
      <c r="M270" s="697">
        <v>0.24217715000000001</v>
      </c>
    </row>
    <row r="271" spans="2:13" hidden="1">
      <c r="B271" s="708" t="s">
        <v>979</v>
      </c>
      <c r="C271" s="457">
        <v>1015332</v>
      </c>
      <c r="D271" s="457">
        <v>0</v>
      </c>
      <c r="E271" s="457">
        <v>0</v>
      </c>
      <c r="F271" s="457">
        <v>0</v>
      </c>
      <c r="G271" s="457">
        <v>87500</v>
      </c>
      <c r="H271" s="457">
        <v>927832</v>
      </c>
      <c r="I271" s="457">
        <v>29282.377921300002</v>
      </c>
      <c r="J271" s="457">
        <v>72166.772959999988</v>
      </c>
      <c r="K271" s="479">
        <v>0.10917186</v>
      </c>
      <c r="L271" s="479">
        <v>0.11485484213839138</v>
      </c>
      <c r="M271" s="697">
        <v>0.10540512</v>
      </c>
    </row>
    <row r="272" spans="2:13" hidden="1">
      <c r="B272" s="708" t="s">
        <v>1823</v>
      </c>
      <c r="C272" s="457">
        <v>1325555</v>
      </c>
      <c r="D272" s="457">
        <v>0</v>
      </c>
      <c r="E272" s="457">
        <v>0</v>
      </c>
      <c r="F272" s="457">
        <v>0</v>
      </c>
      <c r="G272" s="457">
        <v>301500</v>
      </c>
      <c r="H272" s="457">
        <v>1024055</v>
      </c>
      <c r="I272" s="457">
        <v>17562.543581000002</v>
      </c>
      <c r="J272" s="457">
        <v>30588.522850000001</v>
      </c>
      <c r="K272" s="479">
        <v>4.6273460000000002E-2</v>
      </c>
      <c r="L272" s="479">
        <v>4.8682237255234038E-2</v>
      </c>
      <c r="M272" s="697">
        <v>0.26960260000000003</v>
      </c>
    </row>
    <row r="273" spans="2:13" hidden="1">
      <c r="B273" s="708" t="s">
        <v>812</v>
      </c>
      <c r="C273" s="457">
        <v>866000</v>
      </c>
      <c r="D273" s="457">
        <v>0</v>
      </c>
      <c r="E273" s="457">
        <v>0</v>
      </c>
      <c r="F273" s="457">
        <v>0</v>
      </c>
      <c r="G273" s="457">
        <v>0</v>
      </c>
      <c r="H273" s="457">
        <v>866000</v>
      </c>
      <c r="I273" s="457">
        <v>8660</v>
      </c>
      <c r="J273" s="457">
        <v>44590.34</v>
      </c>
      <c r="K273" s="479">
        <v>6.7455009999999996E-2</v>
      </c>
      <c r="L273" s="479">
        <v>7.0966405334985064E-2</v>
      </c>
      <c r="M273" s="697">
        <v>0.23574447000000001</v>
      </c>
    </row>
    <row r="274" spans="2:13" hidden="1">
      <c r="B274" s="708" t="s">
        <v>813</v>
      </c>
      <c r="C274" s="457">
        <v>256117</v>
      </c>
      <c r="D274" s="457">
        <v>0</v>
      </c>
      <c r="E274" s="457">
        <v>0</v>
      </c>
      <c r="F274" s="457">
        <v>0</v>
      </c>
      <c r="G274" s="457">
        <v>0</v>
      </c>
      <c r="H274" s="457">
        <v>256117</v>
      </c>
      <c r="I274" s="457">
        <v>4225.9305000000004</v>
      </c>
      <c r="J274" s="457">
        <v>9786.2305699999997</v>
      </c>
      <c r="K274" s="479">
        <v>1.4804329999999999E-2</v>
      </c>
      <c r="L274" s="479">
        <v>1.5574978915438678E-2</v>
      </c>
      <c r="M274" s="697">
        <v>1.34148858</v>
      </c>
    </row>
    <row r="275" spans="2:13" hidden="1">
      <c r="B275" s="709"/>
      <c r="C275" s="492">
        <v>16111966</v>
      </c>
      <c r="D275" s="492">
        <v>0</v>
      </c>
      <c r="E275" s="492">
        <v>0</v>
      </c>
      <c r="F275" s="492">
        <v>0</v>
      </c>
      <c r="G275" s="492">
        <v>1264000</v>
      </c>
      <c r="H275" s="492">
        <v>14847966</v>
      </c>
      <c r="I275" s="492">
        <v>168384.20741259999</v>
      </c>
      <c r="J275" s="492">
        <v>748614.74648999982</v>
      </c>
      <c r="K275" s="493">
        <v>1.1324833200000002</v>
      </c>
      <c r="L275" s="493">
        <v>1.1914351301011927</v>
      </c>
      <c r="M275" s="626"/>
    </row>
    <row r="276" spans="2:13" hidden="1">
      <c r="B276" s="710" t="s">
        <v>981</v>
      </c>
      <c r="C276" s="494"/>
      <c r="D276" s="494"/>
      <c r="E276" s="494"/>
      <c r="F276" s="494"/>
      <c r="G276" s="494"/>
      <c r="H276" s="494"/>
      <c r="I276" s="494"/>
      <c r="J276" s="494"/>
      <c r="K276" s="495"/>
      <c r="L276" s="495"/>
      <c r="M276" s="626"/>
    </row>
    <row r="277" spans="2:13" hidden="1">
      <c r="B277" s="708" t="s">
        <v>814</v>
      </c>
      <c r="C277" s="457">
        <v>19513012</v>
      </c>
      <c r="D277" s="457">
        <v>0</v>
      </c>
      <c r="E277" s="457">
        <v>0</v>
      </c>
      <c r="F277" s="457">
        <v>0</v>
      </c>
      <c r="G277" s="457">
        <v>0</v>
      </c>
      <c r="H277" s="457">
        <v>19513012</v>
      </c>
      <c r="I277" s="457">
        <v>109282.04531839999</v>
      </c>
      <c r="J277" s="457">
        <v>450945.70731999999</v>
      </c>
      <c r="K277" s="479">
        <v>0.68217797999999996</v>
      </c>
      <c r="L277" s="479">
        <v>0.71768898487301647</v>
      </c>
      <c r="M277" s="697">
        <v>3.0767110199999999</v>
      </c>
    </row>
    <row r="278" spans="2:13" hidden="1">
      <c r="B278" s="708" t="s">
        <v>815</v>
      </c>
      <c r="C278" s="457">
        <v>13218323</v>
      </c>
      <c r="D278" s="457">
        <v>0</v>
      </c>
      <c r="E278" s="457">
        <v>0</v>
      </c>
      <c r="F278" s="457">
        <v>0</v>
      </c>
      <c r="G278" s="457">
        <v>2488000</v>
      </c>
      <c r="H278" s="457">
        <v>10730323</v>
      </c>
      <c r="I278" s="457">
        <v>85913.407613100004</v>
      </c>
      <c r="J278" s="457">
        <v>397880.37683999998</v>
      </c>
      <c r="K278" s="479">
        <v>0.60190224000000003</v>
      </c>
      <c r="L278" s="479">
        <v>0.63323446508064396</v>
      </c>
      <c r="M278" s="697">
        <v>1.2180864199999999</v>
      </c>
    </row>
    <row r="279" spans="2:13" hidden="1">
      <c r="B279" s="709"/>
      <c r="C279" s="492">
        <v>32731335</v>
      </c>
      <c r="D279" s="492">
        <v>0</v>
      </c>
      <c r="E279" s="492">
        <v>0</v>
      </c>
      <c r="F279" s="492">
        <v>0</v>
      </c>
      <c r="G279" s="492">
        <v>2488000</v>
      </c>
      <c r="H279" s="492">
        <v>30243335</v>
      </c>
      <c r="I279" s="492">
        <v>195195.45293149998</v>
      </c>
      <c r="J279" s="492">
        <v>848826.08415999997</v>
      </c>
      <c r="K279" s="493">
        <v>1.2840802199999999</v>
      </c>
      <c r="L279" s="493">
        <v>1.3509234499536604</v>
      </c>
      <c r="M279" s="626"/>
    </row>
    <row r="280" spans="2:13" hidden="1">
      <c r="B280" s="710" t="s">
        <v>816</v>
      </c>
      <c r="C280" s="494"/>
      <c r="D280" s="494"/>
      <c r="E280" s="494"/>
      <c r="F280" s="494"/>
      <c r="G280" s="494"/>
      <c r="H280" s="494"/>
      <c r="I280" s="494"/>
      <c r="J280" s="494"/>
      <c r="K280" s="495"/>
      <c r="L280" s="495"/>
      <c r="M280" s="626"/>
    </row>
    <row r="281" spans="2:13" hidden="1">
      <c r="B281" s="708" t="s">
        <v>817</v>
      </c>
      <c r="C281" s="457">
        <v>1257314</v>
      </c>
      <c r="D281" s="457">
        <v>1156190</v>
      </c>
      <c r="E281" s="457">
        <v>0</v>
      </c>
      <c r="F281" s="457">
        <v>0</v>
      </c>
      <c r="G281" s="457">
        <v>549400</v>
      </c>
      <c r="H281" s="457">
        <v>1864104</v>
      </c>
      <c r="I281" s="457">
        <v>118189.47805580001</v>
      </c>
      <c r="J281" s="457">
        <v>176362.87943999999</v>
      </c>
      <c r="K281" s="479">
        <v>0.2667968</v>
      </c>
      <c r="L281" s="479">
        <v>0.28068500012298947</v>
      </c>
      <c r="M281" s="697">
        <v>0.16279335</v>
      </c>
    </row>
    <row r="282" spans="2:13" hidden="1">
      <c r="B282" s="708" t="s">
        <v>818</v>
      </c>
      <c r="C282" s="457">
        <v>44299356</v>
      </c>
      <c r="D282" s="457">
        <v>0</v>
      </c>
      <c r="E282" s="457">
        <v>0</v>
      </c>
      <c r="F282" s="457">
        <v>0</v>
      </c>
      <c r="G282" s="457">
        <v>14702500</v>
      </c>
      <c r="H282" s="457">
        <v>29596856</v>
      </c>
      <c r="I282" s="457">
        <v>265325.39783889998</v>
      </c>
      <c r="J282" s="457">
        <v>514689.32583999995</v>
      </c>
      <c r="K282" s="479">
        <v>0.77860753000000005</v>
      </c>
      <c r="L282" s="479">
        <v>0.8191382106337749</v>
      </c>
      <c r="M282" s="697">
        <v>2.3484720299999999</v>
      </c>
    </row>
    <row r="283" spans="2:13" hidden="1">
      <c r="B283" s="708" t="s">
        <v>990</v>
      </c>
      <c r="C283" s="457">
        <v>87810329</v>
      </c>
      <c r="D283" s="457">
        <v>0</v>
      </c>
      <c r="E283" s="457">
        <v>0</v>
      </c>
      <c r="F283" s="457">
        <v>0</v>
      </c>
      <c r="G283" s="457">
        <v>3731500</v>
      </c>
      <c r="H283" s="457">
        <v>84078829</v>
      </c>
      <c r="I283" s="457">
        <v>900311.48014510004</v>
      </c>
      <c r="J283" s="457">
        <v>3622115.9533200003</v>
      </c>
      <c r="K283" s="479">
        <v>5.4794351199999998</v>
      </c>
      <c r="L283" s="479">
        <v>5.7646689599949896</v>
      </c>
      <c r="M283" s="697">
        <v>7.5649547899999998</v>
      </c>
    </row>
    <row r="284" spans="2:13" hidden="1">
      <c r="B284" s="708" t="s">
        <v>989</v>
      </c>
      <c r="C284" s="457">
        <v>2202409</v>
      </c>
      <c r="D284" s="457">
        <v>0</v>
      </c>
      <c r="E284" s="457">
        <v>0</v>
      </c>
      <c r="F284" s="457">
        <v>0</v>
      </c>
      <c r="G284" s="457">
        <v>764000</v>
      </c>
      <c r="H284" s="457">
        <v>1438409</v>
      </c>
      <c r="I284" s="457">
        <v>16356.9113554</v>
      </c>
      <c r="J284" s="457">
        <v>36866.42267</v>
      </c>
      <c r="K284" s="479">
        <v>5.5770489999999999E-2</v>
      </c>
      <c r="L284" s="479">
        <v>5.8673638605359422E-2</v>
      </c>
      <c r="M284" s="697">
        <v>0.10661545</v>
      </c>
    </row>
    <row r="285" spans="2:13" hidden="1">
      <c r="B285" s="708" t="s">
        <v>1344</v>
      </c>
      <c r="C285" s="457">
        <v>972689</v>
      </c>
      <c r="D285" s="457">
        <v>0</v>
      </c>
      <c r="E285" s="457">
        <v>0</v>
      </c>
      <c r="F285" s="457">
        <v>40127</v>
      </c>
      <c r="G285" s="457">
        <v>550000</v>
      </c>
      <c r="H285" s="457">
        <v>462816</v>
      </c>
      <c r="I285" s="457">
        <v>2861.5091364999998</v>
      </c>
      <c r="J285" s="457">
        <v>4174.6003199999996</v>
      </c>
      <c r="K285" s="479">
        <v>6.3152199999999999E-3</v>
      </c>
      <c r="L285" s="479">
        <v>6.643958723362018E-3</v>
      </c>
      <c r="M285" s="697">
        <v>8.7659860000000006E-2</v>
      </c>
    </row>
    <row r="286" spans="2:13" hidden="1">
      <c r="B286" s="708" t="s">
        <v>2056</v>
      </c>
      <c r="C286" s="457">
        <v>0</v>
      </c>
      <c r="D286" s="457">
        <v>0</v>
      </c>
      <c r="E286" s="457">
        <v>0</v>
      </c>
      <c r="F286" s="457">
        <v>367221</v>
      </c>
      <c r="G286" s="457">
        <v>367221</v>
      </c>
      <c r="H286" s="457">
        <v>0</v>
      </c>
      <c r="I286" s="457">
        <v>0</v>
      </c>
      <c r="J286" s="457">
        <v>0</v>
      </c>
      <c r="K286" s="479">
        <v>0</v>
      </c>
      <c r="L286" s="479">
        <v>0</v>
      </c>
      <c r="M286" s="697">
        <v>0</v>
      </c>
    </row>
    <row r="287" spans="2:13" hidden="1">
      <c r="B287" s="708" t="s">
        <v>819</v>
      </c>
      <c r="C287" s="457">
        <v>11431829</v>
      </c>
      <c r="D287" s="457">
        <v>0</v>
      </c>
      <c r="E287" s="457">
        <v>823024</v>
      </c>
      <c r="F287" s="457">
        <v>0</v>
      </c>
      <c r="G287" s="457">
        <v>5945000</v>
      </c>
      <c r="H287" s="457">
        <v>6309853</v>
      </c>
      <c r="I287" s="457">
        <v>32349.856838</v>
      </c>
      <c r="J287" s="457">
        <v>90735.686140000005</v>
      </c>
      <c r="K287" s="479">
        <v>0.13726239000000001</v>
      </c>
      <c r="L287" s="479">
        <v>0.14440763360313527</v>
      </c>
      <c r="M287" s="697">
        <v>0.60481518999999995</v>
      </c>
    </row>
    <row r="288" spans="2:13" hidden="1">
      <c r="B288" s="708" t="s">
        <v>820</v>
      </c>
      <c r="C288" s="457">
        <v>576847</v>
      </c>
      <c r="D288" s="457">
        <v>0</v>
      </c>
      <c r="E288" s="457">
        <v>0</v>
      </c>
      <c r="F288" s="457">
        <v>0</v>
      </c>
      <c r="G288" s="457">
        <v>25000</v>
      </c>
      <c r="H288" s="457">
        <v>551847</v>
      </c>
      <c r="I288" s="457">
        <v>34609.249032700005</v>
      </c>
      <c r="J288" s="457">
        <v>98157.025890000004</v>
      </c>
      <c r="K288" s="479">
        <v>0.14848918999999999</v>
      </c>
      <c r="L288" s="479">
        <v>0.15621884214801599</v>
      </c>
      <c r="M288" s="697">
        <v>3.7621170000000002E-2</v>
      </c>
    </row>
    <row r="289" spans="2:13" hidden="1">
      <c r="B289" s="708" t="s">
        <v>821</v>
      </c>
      <c r="C289" s="457">
        <v>61304107</v>
      </c>
      <c r="D289" s="457">
        <v>0</v>
      </c>
      <c r="E289" s="457">
        <v>0</v>
      </c>
      <c r="F289" s="457">
        <v>0</v>
      </c>
      <c r="G289" s="457">
        <v>3545500</v>
      </c>
      <c r="H289" s="457">
        <v>57758607</v>
      </c>
      <c r="I289" s="457">
        <v>873966.04139659996</v>
      </c>
      <c r="J289" s="457">
        <v>1677309.94728</v>
      </c>
      <c r="K289" s="479">
        <v>2.5373872999999998</v>
      </c>
      <c r="L289" s="479">
        <v>2.6694718540175946</v>
      </c>
      <c r="M289" s="697">
        <v>5.5122042499999999</v>
      </c>
    </row>
    <row r="290" spans="2:13" hidden="1">
      <c r="B290" s="708" t="s">
        <v>823</v>
      </c>
      <c r="C290" s="457">
        <v>27423161</v>
      </c>
      <c r="D290" s="457">
        <v>0</v>
      </c>
      <c r="E290" s="457">
        <v>0</v>
      </c>
      <c r="F290" s="457">
        <v>0</v>
      </c>
      <c r="G290" s="457">
        <v>13058500</v>
      </c>
      <c r="H290" s="457">
        <v>14364661</v>
      </c>
      <c r="I290" s="457">
        <v>27640.582684500001</v>
      </c>
      <c r="J290" s="457">
        <v>92221.123619999998</v>
      </c>
      <c r="K290" s="479">
        <v>0.13950952</v>
      </c>
      <c r="L290" s="479">
        <v>0.146771736642167</v>
      </c>
      <c r="M290" s="697">
        <v>1.3394069200000001</v>
      </c>
    </row>
    <row r="291" spans="2:13" hidden="1">
      <c r="B291" s="708" t="s">
        <v>824</v>
      </c>
      <c r="C291" s="457">
        <v>113842</v>
      </c>
      <c r="D291" s="457">
        <v>0</v>
      </c>
      <c r="E291" s="457">
        <v>0</v>
      </c>
      <c r="F291" s="457">
        <v>0</v>
      </c>
      <c r="G291" s="457">
        <v>0</v>
      </c>
      <c r="H291" s="457">
        <v>113842</v>
      </c>
      <c r="I291" s="457">
        <v>13407.560420199999</v>
      </c>
      <c r="J291" s="457">
        <v>28065.468260000001</v>
      </c>
      <c r="K291" s="479">
        <v>4.2456649999999999E-2</v>
      </c>
      <c r="L291" s="479">
        <v>4.4666746126073902E-2</v>
      </c>
      <c r="M291" s="697">
        <v>1.022811E-2</v>
      </c>
    </row>
    <row r="292" spans="2:13" hidden="1">
      <c r="B292" s="708" t="s">
        <v>826</v>
      </c>
      <c r="C292" s="457">
        <v>3015078</v>
      </c>
      <c r="D292" s="457">
        <v>200000</v>
      </c>
      <c r="E292" s="457">
        <v>0</v>
      </c>
      <c r="F292" s="457">
        <v>0</v>
      </c>
      <c r="G292" s="457">
        <v>1553000</v>
      </c>
      <c r="H292" s="457">
        <v>1662078</v>
      </c>
      <c r="I292" s="457">
        <v>49415.811956400001</v>
      </c>
      <c r="J292" s="457">
        <v>84067.905239999993</v>
      </c>
      <c r="K292" s="479">
        <v>0.12717555999999999</v>
      </c>
      <c r="L292" s="479">
        <v>0.13379572882657889</v>
      </c>
      <c r="M292" s="697">
        <v>7.8123059999999994E-2</v>
      </c>
    </row>
    <row r="293" spans="2:13" hidden="1">
      <c r="B293" s="708" t="s">
        <v>827</v>
      </c>
      <c r="C293" s="457">
        <v>8891532</v>
      </c>
      <c r="D293" s="457">
        <v>0</v>
      </c>
      <c r="E293" s="457">
        <v>0</v>
      </c>
      <c r="F293" s="457">
        <v>0</v>
      </c>
      <c r="G293" s="457">
        <v>4740000</v>
      </c>
      <c r="H293" s="457">
        <v>4151532</v>
      </c>
      <c r="I293" s="457">
        <v>6272.2246114</v>
      </c>
      <c r="J293" s="457">
        <v>8178.5180399999999</v>
      </c>
      <c r="K293" s="479">
        <v>1.237223E-2</v>
      </c>
      <c r="L293" s="479">
        <v>1.3016272723332624E-2</v>
      </c>
      <c r="M293" s="697">
        <v>4.0294980000000001E-2</v>
      </c>
    </row>
    <row r="294" spans="2:13" hidden="1">
      <c r="B294" s="708" t="s">
        <v>828</v>
      </c>
      <c r="C294" s="457">
        <v>4165804</v>
      </c>
      <c r="D294" s="457">
        <v>0</v>
      </c>
      <c r="E294" s="457">
        <v>0</v>
      </c>
      <c r="F294" s="457">
        <v>0</v>
      </c>
      <c r="G294" s="457">
        <v>342000</v>
      </c>
      <c r="H294" s="457">
        <v>3823804</v>
      </c>
      <c r="I294" s="457">
        <v>9833.6258987000001</v>
      </c>
      <c r="J294" s="457">
        <v>22369.253399999998</v>
      </c>
      <c r="K294" s="479">
        <v>3.3839580000000001E-2</v>
      </c>
      <c r="L294" s="479">
        <v>3.5601107859356815E-2</v>
      </c>
      <c r="M294" s="697">
        <v>0.37925586</v>
      </c>
    </row>
    <row r="295" spans="2:13" hidden="1">
      <c r="B295" s="708" t="s">
        <v>2057</v>
      </c>
      <c r="C295" s="457">
        <v>16817699</v>
      </c>
      <c r="D295" s="457">
        <v>0</v>
      </c>
      <c r="E295" s="457">
        <v>0</v>
      </c>
      <c r="F295" s="457">
        <v>0</v>
      </c>
      <c r="G295" s="457">
        <v>4124695</v>
      </c>
      <c r="H295" s="457">
        <v>12693004</v>
      </c>
      <c r="I295" s="457">
        <v>21958.896781700001</v>
      </c>
      <c r="J295" s="457">
        <v>21958.896920000003</v>
      </c>
      <c r="K295" s="479">
        <v>3.32188E-2</v>
      </c>
      <c r="L295" s="479">
        <v>3.4948017430095291E-2</v>
      </c>
      <c r="M295" s="697">
        <v>0.47510785</v>
      </c>
    </row>
    <row r="296" spans="2:13" hidden="1">
      <c r="B296" s="708" t="s">
        <v>829</v>
      </c>
      <c r="C296" s="457">
        <v>120343049</v>
      </c>
      <c r="D296" s="457">
        <v>0</v>
      </c>
      <c r="E296" s="457">
        <v>0</v>
      </c>
      <c r="F296" s="457">
        <v>0</v>
      </c>
      <c r="G296" s="457">
        <v>3070000</v>
      </c>
      <c r="H296" s="457">
        <v>117273049</v>
      </c>
      <c r="I296" s="457">
        <v>374590.72203920002</v>
      </c>
      <c r="J296" s="457">
        <v>1319321.80125</v>
      </c>
      <c r="K296" s="479">
        <v>1.9958329100000001</v>
      </c>
      <c r="L296" s="479">
        <v>2.0997266608595071</v>
      </c>
      <c r="M296" s="697">
        <v>10.637363410000001</v>
      </c>
    </row>
    <row r="297" spans="2:13" hidden="1">
      <c r="B297" s="708" t="s">
        <v>830</v>
      </c>
      <c r="C297" s="457">
        <v>8227978</v>
      </c>
      <c r="D297" s="457">
        <v>0</v>
      </c>
      <c r="E297" s="457">
        <v>0</v>
      </c>
      <c r="F297" s="457">
        <v>0</v>
      </c>
      <c r="G297" s="457">
        <v>4837500</v>
      </c>
      <c r="H297" s="457">
        <v>3390478</v>
      </c>
      <c r="I297" s="457">
        <v>7086.0990204</v>
      </c>
      <c r="J297" s="457">
        <v>12612.578160000001</v>
      </c>
      <c r="K297" s="479">
        <v>1.9079949999999998E-2</v>
      </c>
      <c r="L297" s="479">
        <v>2.0073166834380277E-2</v>
      </c>
      <c r="M297" s="697">
        <v>0.31452153999999999</v>
      </c>
    </row>
    <row r="298" spans="2:13" hidden="1">
      <c r="B298" s="708" t="s">
        <v>831</v>
      </c>
      <c r="C298" s="457">
        <v>399199</v>
      </c>
      <c r="D298" s="457">
        <v>340200</v>
      </c>
      <c r="E298" s="457">
        <v>0</v>
      </c>
      <c r="F298" s="457">
        <v>0</v>
      </c>
      <c r="G298" s="457">
        <v>0</v>
      </c>
      <c r="H298" s="457">
        <v>739399</v>
      </c>
      <c r="I298" s="457">
        <v>77665.758246800004</v>
      </c>
      <c r="J298" s="457">
        <v>113815.68806999999</v>
      </c>
      <c r="K298" s="479">
        <v>0.17217716999999999</v>
      </c>
      <c r="L298" s="479">
        <v>0.18113991176240959</v>
      </c>
      <c r="M298" s="697">
        <v>6.0399550000000003E-2</v>
      </c>
    </row>
    <row r="299" spans="2:13" hidden="1">
      <c r="B299" s="709"/>
      <c r="C299" s="492">
        <v>399252222</v>
      </c>
      <c r="D299" s="492">
        <v>1696390</v>
      </c>
      <c r="E299" s="492">
        <v>823024</v>
      </c>
      <c r="F299" s="492">
        <v>407348</v>
      </c>
      <c r="G299" s="492">
        <v>61905816</v>
      </c>
      <c r="H299" s="492">
        <v>340273168</v>
      </c>
      <c r="I299" s="492">
        <v>2831841.2054583007</v>
      </c>
      <c r="J299" s="492">
        <v>7923023.0738600027</v>
      </c>
      <c r="K299" s="493">
        <v>11.985726410000002</v>
      </c>
      <c r="L299" s="493">
        <v>12.609647446913122</v>
      </c>
      <c r="M299" s="626"/>
    </row>
    <row r="300" spans="2:13" hidden="1">
      <c r="B300" s="710"/>
      <c r="C300" s="494"/>
      <c r="D300" s="494"/>
      <c r="E300" s="494"/>
      <c r="F300" s="494"/>
      <c r="G300" s="494"/>
      <c r="H300" s="494"/>
      <c r="I300" s="494"/>
      <c r="J300" s="494"/>
      <c r="K300" s="495"/>
      <c r="L300" s="495"/>
      <c r="M300" s="626"/>
    </row>
    <row r="301" spans="2:13" hidden="1">
      <c r="B301" s="708"/>
      <c r="M301" s="697"/>
    </row>
    <row r="302" spans="2:13" hidden="1">
      <c r="B302" s="709"/>
      <c r="C302" s="492"/>
      <c r="D302" s="492"/>
      <c r="E302" s="492"/>
      <c r="F302" s="492"/>
      <c r="G302" s="492"/>
      <c r="H302" s="492"/>
      <c r="I302" s="492"/>
      <c r="J302" s="492"/>
      <c r="K302" s="493"/>
      <c r="L302" s="493"/>
      <c r="M302" s="626"/>
    </row>
    <row r="303" spans="2:13" hidden="1">
      <c r="B303" s="715" t="s">
        <v>1354</v>
      </c>
      <c r="C303" s="494"/>
      <c r="D303" s="494"/>
      <c r="E303" s="494"/>
      <c r="F303" s="494"/>
      <c r="G303" s="494"/>
      <c r="H303" s="494"/>
      <c r="I303" s="494"/>
      <c r="J303" s="494"/>
      <c r="K303" s="495"/>
      <c r="L303" s="495"/>
      <c r="M303" s="626"/>
    </row>
    <row r="304" spans="2:13" hidden="1">
      <c r="B304" s="708" t="s">
        <v>833</v>
      </c>
      <c r="C304" s="457">
        <v>525716</v>
      </c>
      <c r="D304" s="457">
        <v>0</v>
      </c>
      <c r="E304" s="457">
        <v>0</v>
      </c>
      <c r="F304" s="457">
        <v>0</v>
      </c>
      <c r="G304" s="457">
        <v>0</v>
      </c>
      <c r="H304" s="457">
        <v>525716</v>
      </c>
      <c r="I304" s="457">
        <v>683.43088</v>
      </c>
      <c r="J304" s="457">
        <v>1645.49108</v>
      </c>
      <c r="K304" s="479">
        <v>2.4892500000000001E-3</v>
      </c>
      <c r="L304" s="479">
        <v>2.6188314993422866E-3</v>
      </c>
      <c r="M304" s="697">
        <v>0.18851204999999999</v>
      </c>
    </row>
    <row r="305" spans="2:13" hidden="1">
      <c r="B305" s="709"/>
      <c r="C305" s="492">
        <v>525716</v>
      </c>
      <c r="D305" s="492">
        <v>0</v>
      </c>
      <c r="E305" s="492">
        <v>0</v>
      </c>
      <c r="F305" s="492">
        <v>0</v>
      </c>
      <c r="G305" s="492">
        <v>0</v>
      </c>
      <c r="H305" s="492">
        <v>525716</v>
      </c>
      <c r="I305" s="492">
        <v>683.43088</v>
      </c>
      <c r="J305" s="492">
        <v>1645.49108</v>
      </c>
      <c r="K305" s="493">
        <v>2.4892500000000001E-3</v>
      </c>
      <c r="L305" s="493">
        <v>2.6188314993422866E-3</v>
      </c>
      <c r="M305" s="626"/>
    </row>
    <row r="306" spans="2:13" hidden="1">
      <c r="B306" s="710" t="s">
        <v>834</v>
      </c>
      <c r="C306" s="494"/>
      <c r="D306" s="494"/>
      <c r="E306" s="494"/>
      <c r="F306" s="494"/>
      <c r="G306" s="494"/>
      <c r="H306" s="494"/>
      <c r="I306" s="494"/>
      <c r="J306" s="494"/>
      <c r="K306" s="495"/>
      <c r="L306" s="495"/>
      <c r="M306" s="626"/>
    </row>
    <row r="307" spans="2:13" hidden="1">
      <c r="B307" s="708" t="s">
        <v>836</v>
      </c>
      <c r="C307" s="457">
        <v>98518</v>
      </c>
      <c r="D307" s="457">
        <v>0</v>
      </c>
      <c r="E307" s="457">
        <v>0</v>
      </c>
      <c r="F307" s="457">
        <v>0</v>
      </c>
      <c r="G307" s="457">
        <v>0</v>
      </c>
      <c r="H307" s="457">
        <v>98518</v>
      </c>
      <c r="I307" s="457">
        <v>0</v>
      </c>
      <c r="J307" s="457">
        <v>0</v>
      </c>
      <c r="K307" s="479">
        <v>0</v>
      </c>
      <c r="L307" s="479">
        <v>0</v>
      </c>
      <c r="M307" s="697">
        <v>0.60317266000000003</v>
      </c>
    </row>
    <row r="308" spans="2:13" hidden="1">
      <c r="B308" s="708" t="s">
        <v>1361</v>
      </c>
      <c r="C308" s="457">
        <v>663832</v>
      </c>
      <c r="D308" s="457">
        <v>0</v>
      </c>
      <c r="E308" s="457">
        <v>0</v>
      </c>
      <c r="F308" s="457">
        <v>0</v>
      </c>
      <c r="G308" s="457">
        <v>0</v>
      </c>
      <c r="H308" s="457">
        <v>663832</v>
      </c>
      <c r="I308" s="457">
        <v>431.49108000000001</v>
      </c>
      <c r="J308" s="457">
        <v>1427.2388000000001</v>
      </c>
      <c r="K308" s="479">
        <v>2.1590899999999998E-3</v>
      </c>
      <c r="L308" s="479">
        <v>2.2714786922597516E-3</v>
      </c>
      <c r="M308" s="697">
        <v>4.4332901500000004</v>
      </c>
    </row>
    <row r="309" spans="2:13" hidden="1">
      <c r="B309" s="708" t="s">
        <v>1363</v>
      </c>
      <c r="C309" s="457">
        <v>3988559</v>
      </c>
      <c r="D309" s="457">
        <v>0</v>
      </c>
      <c r="E309" s="457">
        <v>0</v>
      </c>
      <c r="F309" s="457">
        <v>0</v>
      </c>
      <c r="G309" s="457">
        <v>0</v>
      </c>
      <c r="H309" s="457">
        <v>3988559</v>
      </c>
      <c r="I309" s="457">
        <v>7224.9314175000009</v>
      </c>
      <c r="J309" s="457">
        <v>6740.66471</v>
      </c>
      <c r="K309" s="479">
        <v>1.0197090000000001E-2</v>
      </c>
      <c r="L309" s="479">
        <v>1.0727900797282317E-2</v>
      </c>
      <c r="M309" s="697">
        <v>1.25976998</v>
      </c>
    </row>
    <row r="310" spans="2:13" hidden="1">
      <c r="B310" s="708" t="s">
        <v>1364</v>
      </c>
      <c r="C310" s="457">
        <v>2368064</v>
      </c>
      <c r="D310" s="457">
        <v>0</v>
      </c>
      <c r="E310" s="457">
        <v>0</v>
      </c>
      <c r="F310" s="457">
        <v>0</v>
      </c>
      <c r="G310" s="457">
        <v>0</v>
      </c>
      <c r="H310" s="457">
        <v>2368064</v>
      </c>
      <c r="I310" s="457">
        <v>1799.7286219</v>
      </c>
      <c r="J310" s="457">
        <v>2486.4672</v>
      </c>
      <c r="K310" s="479">
        <v>3.7614599999999999E-3</v>
      </c>
      <c r="L310" s="479">
        <v>3.9572615765510058E-3</v>
      </c>
      <c r="M310" s="697">
        <v>3.7798670099999998</v>
      </c>
    </row>
    <row r="311" spans="2:13" hidden="1">
      <c r="B311" s="708" t="s">
        <v>1366</v>
      </c>
      <c r="C311" s="457">
        <v>6533579</v>
      </c>
      <c r="D311" s="457">
        <v>0</v>
      </c>
      <c r="E311" s="457">
        <v>0</v>
      </c>
      <c r="F311" s="457">
        <v>0</v>
      </c>
      <c r="G311" s="457">
        <v>100000</v>
      </c>
      <c r="H311" s="457">
        <v>6433579</v>
      </c>
      <c r="I311" s="457">
        <v>5790.2213095000006</v>
      </c>
      <c r="J311" s="457">
        <v>10229.390609999999</v>
      </c>
      <c r="K311" s="479">
        <v>1.5474730000000001E-2</v>
      </c>
      <c r="L311" s="479">
        <v>1.6280276857255405E-2</v>
      </c>
      <c r="M311" s="697">
        <v>3.0332390999999999</v>
      </c>
    </row>
    <row r="312" spans="2:13" hidden="1">
      <c r="B312" s="708" t="s">
        <v>835</v>
      </c>
      <c r="C312" s="457">
        <v>8271554</v>
      </c>
      <c r="D312" s="457">
        <v>0</v>
      </c>
      <c r="E312" s="457">
        <v>0</v>
      </c>
      <c r="F312" s="457">
        <v>0</v>
      </c>
      <c r="G312" s="457">
        <v>0</v>
      </c>
      <c r="H312" s="457">
        <v>8271554</v>
      </c>
      <c r="I312" s="457">
        <v>1654.3112800000001</v>
      </c>
      <c r="J312" s="457">
        <v>11166.597900000001</v>
      </c>
      <c r="K312" s="479">
        <v>1.6892520000000001E-2</v>
      </c>
      <c r="L312" s="479">
        <v>1.7771860738989499E-2</v>
      </c>
      <c r="M312" s="697">
        <v>2.9036557099999998</v>
      </c>
    </row>
    <row r="313" spans="2:13" hidden="1">
      <c r="B313" s="708" t="s">
        <v>1373</v>
      </c>
      <c r="C313" s="457">
        <v>1775606</v>
      </c>
      <c r="D313" s="457">
        <v>0</v>
      </c>
      <c r="E313" s="457">
        <v>0</v>
      </c>
      <c r="F313" s="457">
        <v>0</v>
      </c>
      <c r="G313" s="457">
        <v>0</v>
      </c>
      <c r="H313" s="457">
        <v>1775606</v>
      </c>
      <c r="I313" s="457">
        <v>0</v>
      </c>
      <c r="J313" s="457">
        <v>0</v>
      </c>
      <c r="K313" s="479">
        <v>0</v>
      </c>
      <c r="L313" s="479">
        <v>0</v>
      </c>
      <c r="M313" s="697">
        <v>3.4939118499999999</v>
      </c>
    </row>
    <row r="314" spans="2:13" hidden="1">
      <c r="B314" s="708" t="s">
        <v>1375</v>
      </c>
      <c r="C314" s="457">
        <v>993701</v>
      </c>
      <c r="D314" s="457">
        <v>0</v>
      </c>
      <c r="E314" s="457">
        <v>0</v>
      </c>
      <c r="F314" s="457">
        <v>0</v>
      </c>
      <c r="G314" s="457">
        <v>0</v>
      </c>
      <c r="H314" s="457">
        <v>993701</v>
      </c>
      <c r="I314" s="457">
        <v>4004.6154799999999</v>
      </c>
      <c r="J314" s="457">
        <v>15481.861580000001</v>
      </c>
      <c r="K314" s="479">
        <v>2.342052E-2</v>
      </c>
      <c r="L314" s="479">
        <v>2.4639687973368501E-2</v>
      </c>
      <c r="M314" s="697">
        <v>0.13018736</v>
      </c>
    </row>
    <row r="315" spans="2:13" hidden="1">
      <c r="B315" s="708" t="s">
        <v>1432</v>
      </c>
      <c r="C315" s="457">
        <v>500000</v>
      </c>
      <c r="D315" s="457">
        <v>0</v>
      </c>
      <c r="E315" s="457">
        <v>0</v>
      </c>
      <c r="F315" s="457">
        <v>0</v>
      </c>
      <c r="G315" s="457">
        <v>0</v>
      </c>
      <c r="H315" s="457">
        <v>500000</v>
      </c>
      <c r="I315" s="457">
        <v>1900</v>
      </c>
      <c r="J315" s="457">
        <v>2280</v>
      </c>
      <c r="K315" s="479">
        <v>3.44912E-3</v>
      </c>
      <c r="L315" s="479">
        <v>3.6286649566647385E-3</v>
      </c>
      <c r="M315" s="697">
        <v>2.5</v>
      </c>
    </row>
    <row r="316" spans="2:13" hidden="1">
      <c r="B316" s="708" t="s">
        <v>1377</v>
      </c>
      <c r="C316" s="457">
        <v>1949080</v>
      </c>
      <c r="D316" s="457">
        <v>0</v>
      </c>
      <c r="E316" s="457">
        <v>0</v>
      </c>
      <c r="F316" s="457">
        <v>0</v>
      </c>
      <c r="G316" s="457">
        <v>615500</v>
      </c>
      <c r="H316" s="457">
        <v>1333580</v>
      </c>
      <c r="I316" s="457">
        <v>6974.6234000000004</v>
      </c>
      <c r="J316" s="457">
        <v>79708.0766</v>
      </c>
      <c r="K316" s="479">
        <v>0.12058014</v>
      </c>
      <c r="L316" s="479">
        <v>0.12685697557963538</v>
      </c>
      <c r="M316" s="697">
        <v>1.62526858</v>
      </c>
    </row>
    <row r="317" spans="2:13" hidden="1">
      <c r="B317" s="708" t="s">
        <v>1379</v>
      </c>
      <c r="C317" s="457">
        <v>326292</v>
      </c>
      <c r="D317" s="457">
        <v>0</v>
      </c>
      <c r="E317" s="457">
        <v>0</v>
      </c>
      <c r="F317" s="457">
        <v>0</v>
      </c>
      <c r="G317" s="457">
        <v>0</v>
      </c>
      <c r="H317" s="457">
        <v>326292</v>
      </c>
      <c r="I317" s="457">
        <v>0</v>
      </c>
      <c r="J317" s="457">
        <v>0</v>
      </c>
      <c r="K317" s="479">
        <v>0</v>
      </c>
      <c r="L317" s="479">
        <v>0</v>
      </c>
      <c r="M317" s="697">
        <v>3.2629199999999998</v>
      </c>
    </row>
    <row r="318" spans="2:13" hidden="1">
      <c r="B318" s="708" t="s">
        <v>1010</v>
      </c>
      <c r="C318" s="457">
        <v>826752</v>
      </c>
      <c r="D318" s="457">
        <v>0</v>
      </c>
      <c r="E318" s="457">
        <v>0</v>
      </c>
      <c r="F318" s="457">
        <v>0</v>
      </c>
      <c r="G318" s="457">
        <v>154000</v>
      </c>
      <c r="H318" s="457">
        <v>672752</v>
      </c>
      <c r="I318" s="457">
        <v>322.92088969999998</v>
      </c>
      <c r="J318" s="457">
        <v>941.8528</v>
      </c>
      <c r="K318" s="479">
        <v>1.4248100000000001E-3</v>
      </c>
      <c r="L318" s="479">
        <v>1.4989773024984923E-3</v>
      </c>
      <c r="M318" s="697">
        <v>1.4896912099999999</v>
      </c>
    </row>
    <row r="319" spans="2:13" hidden="1">
      <c r="B319" s="708" t="s">
        <v>1381</v>
      </c>
      <c r="C319" s="457">
        <v>2277698</v>
      </c>
      <c r="D319" s="457">
        <v>0</v>
      </c>
      <c r="E319" s="457">
        <v>0</v>
      </c>
      <c r="F319" s="457">
        <v>0</v>
      </c>
      <c r="G319" s="457">
        <v>15000</v>
      </c>
      <c r="H319" s="457">
        <v>2262698</v>
      </c>
      <c r="I319" s="457">
        <v>2828.3720033</v>
      </c>
      <c r="J319" s="457">
        <v>5543.6100999999999</v>
      </c>
      <c r="K319" s="479">
        <v>8.3862199999999998E-3</v>
      </c>
      <c r="L319" s="479">
        <v>8.8227647821415376E-3</v>
      </c>
      <c r="M319" s="697">
        <v>4.3992604100000001</v>
      </c>
    </row>
    <row r="320" spans="2:13" hidden="1">
      <c r="B320" s="708" t="s">
        <v>1383</v>
      </c>
      <c r="C320" s="457">
        <v>417026</v>
      </c>
      <c r="D320" s="457">
        <v>0</v>
      </c>
      <c r="E320" s="457">
        <v>0</v>
      </c>
      <c r="F320" s="457">
        <v>0</v>
      </c>
      <c r="G320" s="457">
        <v>1000</v>
      </c>
      <c r="H320" s="457">
        <v>416026</v>
      </c>
      <c r="I320" s="457">
        <v>703.08416319999992</v>
      </c>
      <c r="J320" s="457">
        <v>931.89823999999999</v>
      </c>
      <c r="K320" s="479">
        <v>1.40975E-3</v>
      </c>
      <c r="L320" s="479">
        <v>1.4831344239761167E-3</v>
      </c>
      <c r="M320" s="697">
        <v>1.1460771300000001</v>
      </c>
    </row>
    <row r="321" spans="2:13" hidden="1">
      <c r="B321" s="709"/>
      <c r="C321" s="492">
        <v>30990261</v>
      </c>
      <c r="D321" s="492">
        <v>0</v>
      </c>
      <c r="E321" s="492">
        <v>0</v>
      </c>
      <c r="F321" s="492">
        <v>0</v>
      </c>
      <c r="G321" s="492">
        <v>885500</v>
      </c>
      <c r="H321" s="492">
        <v>30104761</v>
      </c>
      <c r="I321" s="492">
        <v>33634.299645100007</v>
      </c>
      <c r="J321" s="492">
        <v>136937.65854</v>
      </c>
      <c r="K321" s="493">
        <v>0.20715544999999999</v>
      </c>
      <c r="L321" s="493">
        <v>0.21793898368062273</v>
      </c>
      <c r="M321" s="626"/>
    </row>
    <row r="322" spans="2:13" hidden="1">
      <c r="B322" s="710" t="s">
        <v>837</v>
      </c>
      <c r="C322" s="494"/>
      <c r="D322" s="494"/>
      <c r="E322" s="494"/>
      <c r="F322" s="494"/>
      <c r="G322" s="494"/>
      <c r="H322" s="494"/>
      <c r="I322" s="494"/>
      <c r="J322" s="494"/>
      <c r="K322" s="495"/>
      <c r="L322" s="495"/>
      <c r="M322" s="626"/>
    </row>
    <row r="323" spans="2:13" hidden="1">
      <c r="B323" s="708" t="s">
        <v>838</v>
      </c>
      <c r="C323" s="457">
        <v>1858077</v>
      </c>
      <c r="D323" s="457">
        <v>0</v>
      </c>
      <c r="E323" s="457">
        <v>0</v>
      </c>
      <c r="F323" s="457">
        <v>0</v>
      </c>
      <c r="G323" s="457">
        <v>0</v>
      </c>
      <c r="H323" s="457">
        <v>1858077</v>
      </c>
      <c r="I323" s="457">
        <v>2396.9193300000002</v>
      </c>
      <c r="J323" s="457">
        <v>12393.373589999999</v>
      </c>
      <c r="K323" s="479">
        <v>1.874835E-2</v>
      </c>
      <c r="L323" s="479">
        <v>1.9724298438985641E-2</v>
      </c>
      <c r="M323" s="697">
        <v>2.3807368200000001</v>
      </c>
    </row>
    <row r="324" spans="2:13" hidden="1">
      <c r="B324" s="708" t="s">
        <v>840</v>
      </c>
      <c r="C324" s="457">
        <v>172406</v>
      </c>
      <c r="D324" s="457">
        <v>0</v>
      </c>
      <c r="E324" s="457">
        <v>0</v>
      </c>
      <c r="F324" s="457">
        <v>0</v>
      </c>
      <c r="G324" s="457">
        <v>0</v>
      </c>
      <c r="H324" s="457">
        <v>172406</v>
      </c>
      <c r="I324" s="457">
        <v>0</v>
      </c>
      <c r="J324" s="457">
        <v>0</v>
      </c>
      <c r="K324" s="479">
        <v>0</v>
      </c>
      <c r="L324" s="479">
        <v>0</v>
      </c>
      <c r="M324" s="697">
        <v>1.7240599999999999</v>
      </c>
    </row>
    <row r="325" spans="2:13" hidden="1">
      <c r="B325" s="708" t="s">
        <v>1385</v>
      </c>
      <c r="C325" s="457">
        <v>157629</v>
      </c>
      <c r="D325" s="457">
        <v>0</v>
      </c>
      <c r="E325" s="457">
        <v>0</v>
      </c>
      <c r="F325" s="457">
        <v>0</v>
      </c>
      <c r="G325" s="457">
        <v>0</v>
      </c>
      <c r="H325" s="457">
        <v>157629</v>
      </c>
      <c r="I325" s="457">
        <v>53.593859999999999</v>
      </c>
      <c r="J325" s="457">
        <v>53.593859999999999</v>
      </c>
      <c r="K325" s="479">
        <v>8.1080000000000003E-5</v>
      </c>
      <c r="L325" s="479">
        <v>8.5295684944910552E-5</v>
      </c>
      <c r="M325" s="697">
        <v>3.1525799999999999</v>
      </c>
    </row>
    <row r="326" spans="2:13" hidden="1">
      <c r="B326" s="708" t="s">
        <v>1389</v>
      </c>
      <c r="C326" s="457">
        <v>1584070</v>
      </c>
      <c r="D326" s="457">
        <v>0</v>
      </c>
      <c r="E326" s="457">
        <v>0</v>
      </c>
      <c r="F326" s="457">
        <v>0</v>
      </c>
      <c r="G326" s="457">
        <v>0</v>
      </c>
      <c r="H326" s="457">
        <v>1584070</v>
      </c>
      <c r="I326" s="457">
        <v>8981.6769000000004</v>
      </c>
      <c r="J326" s="457">
        <v>15317.956900000001</v>
      </c>
      <c r="K326" s="479">
        <v>2.317257E-2</v>
      </c>
      <c r="L326" s="479">
        <v>2.4378830443302996E-2</v>
      </c>
      <c r="M326" s="697">
        <v>0.78574900999999997</v>
      </c>
    </row>
    <row r="327" spans="2:13" hidden="1">
      <c r="B327" s="708" t="s">
        <v>843</v>
      </c>
      <c r="C327" s="457">
        <v>6429358</v>
      </c>
      <c r="D327" s="457">
        <v>0</v>
      </c>
      <c r="E327" s="457">
        <v>0</v>
      </c>
      <c r="F327" s="457">
        <v>0</v>
      </c>
      <c r="G327" s="457">
        <v>0</v>
      </c>
      <c r="H327" s="457">
        <v>6429358</v>
      </c>
      <c r="I327" s="457">
        <v>35940.164700000001</v>
      </c>
      <c r="J327" s="457">
        <v>161569.76653999998</v>
      </c>
      <c r="K327" s="479">
        <v>0.2444182</v>
      </c>
      <c r="L327" s="479">
        <v>0.25714146925447406</v>
      </c>
      <c r="M327" s="697">
        <v>2.2678511499999998</v>
      </c>
    </row>
    <row r="328" spans="2:13" hidden="1">
      <c r="B328" s="708" t="s">
        <v>844</v>
      </c>
      <c r="C328" s="457">
        <v>10108128</v>
      </c>
      <c r="D328" s="457">
        <v>0</v>
      </c>
      <c r="E328" s="457">
        <v>0</v>
      </c>
      <c r="F328" s="457">
        <v>0</v>
      </c>
      <c r="G328" s="457">
        <v>0</v>
      </c>
      <c r="H328" s="457">
        <v>10108128</v>
      </c>
      <c r="I328" s="457">
        <v>20519.49984</v>
      </c>
      <c r="J328" s="457">
        <v>112301.30207999999</v>
      </c>
      <c r="K328" s="479">
        <v>0.16988624999999999</v>
      </c>
      <c r="L328" s="479">
        <v>0.17872973659891089</v>
      </c>
      <c r="M328" s="697">
        <v>3.5576341399999998</v>
      </c>
    </row>
    <row r="329" spans="2:13" hidden="1">
      <c r="B329" s="708" t="s">
        <v>845</v>
      </c>
      <c r="C329" s="457">
        <v>1948462</v>
      </c>
      <c r="D329" s="457">
        <v>0</v>
      </c>
      <c r="E329" s="457">
        <v>0</v>
      </c>
      <c r="F329" s="457">
        <v>0</v>
      </c>
      <c r="G329" s="457">
        <v>0</v>
      </c>
      <c r="H329" s="457">
        <v>1948462</v>
      </c>
      <c r="I329" s="457">
        <v>13269.026220000002</v>
      </c>
      <c r="J329" s="457">
        <v>50172.896500000003</v>
      </c>
      <c r="K329" s="479">
        <v>7.590015E-2</v>
      </c>
      <c r="L329" s="479">
        <v>7.9851154080665315E-2</v>
      </c>
      <c r="M329" s="697">
        <v>4.2933268699999996</v>
      </c>
    </row>
    <row r="330" spans="2:13" hidden="1">
      <c r="B330" s="709"/>
      <c r="C330" s="492">
        <v>22258130</v>
      </c>
      <c r="D330" s="492">
        <v>0</v>
      </c>
      <c r="E330" s="492">
        <v>0</v>
      </c>
      <c r="F330" s="492">
        <v>0</v>
      </c>
      <c r="G330" s="492">
        <v>0</v>
      </c>
      <c r="H330" s="492">
        <v>22258130</v>
      </c>
      <c r="I330" s="492">
        <v>81160.880850000001</v>
      </c>
      <c r="J330" s="492">
        <v>351808.88946999994</v>
      </c>
      <c r="K330" s="493">
        <v>0.53220660000000009</v>
      </c>
      <c r="L330" s="493">
        <v>0.55991078450128384</v>
      </c>
      <c r="M330" s="626"/>
    </row>
    <row r="331" spans="2:13" hidden="1">
      <c r="B331" s="710" t="s">
        <v>1864</v>
      </c>
      <c r="C331" s="625"/>
      <c r="D331" s="625"/>
      <c r="E331" s="625"/>
      <c r="F331" s="625"/>
      <c r="G331" s="625"/>
      <c r="H331" s="625"/>
      <c r="I331" s="625"/>
      <c r="J331" s="625"/>
      <c r="K331" s="626"/>
      <c r="L331" s="626"/>
      <c r="M331" s="626"/>
    </row>
    <row r="332" spans="2:13" hidden="1">
      <c r="B332" s="708" t="s">
        <v>700</v>
      </c>
      <c r="C332" s="457">
        <v>458109</v>
      </c>
      <c r="D332" s="457">
        <v>0</v>
      </c>
      <c r="E332" s="457">
        <v>0</v>
      </c>
      <c r="F332" s="457">
        <v>0</v>
      </c>
      <c r="G332" s="457">
        <v>0</v>
      </c>
      <c r="H332" s="457">
        <v>458109</v>
      </c>
      <c r="I332" s="457">
        <v>0</v>
      </c>
      <c r="J332" s="457">
        <v>0</v>
      </c>
      <c r="K332" s="479">
        <v>0</v>
      </c>
      <c r="L332" s="479">
        <v>0</v>
      </c>
      <c r="M332" s="697">
        <v>4.9259032300000003</v>
      </c>
    </row>
    <row r="333" spans="2:13" hidden="1">
      <c r="B333" s="708" t="s">
        <v>1167</v>
      </c>
      <c r="C333" s="457">
        <v>59110</v>
      </c>
      <c r="D333" s="457">
        <v>0</v>
      </c>
      <c r="E333" s="457">
        <v>0</v>
      </c>
      <c r="F333" s="457">
        <v>0</v>
      </c>
      <c r="G333" s="457">
        <v>0</v>
      </c>
      <c r="H333" s="457">
        <v>59110</v>
      </c>
      <c r="I333" s="457">
        <v>0</v>
      </c>
      <c r="J333" s="457">
        <v>0</v>
      </c>
      <c r="K333" s="479">
        <v>0</v>
      </c>
      <c r="L333" s="479">
        <v>0</v>
      </c>
      <c r="M333" s="697">
        <v>2.4629166699999998</v>
      </c>
    </row>
    <row r="334" spans="2:13" hidden="1">
      <c r="B334" s="708" t="s">
        <v>1169</v>
      </c>
      <c r="C334" s="457">
        <v>121</v>
      </c>
      <c r="D334" s="457">
        <v>0</v>
      </c>
      <c r="E334" s="457">
        <v>0</v>
      </c>
      <c r="F334" s="457">
        <v>0</v>
      </c>
      <c r="G334" s="457">
        <v>0</v>
      </c>
      <c r="H334" s="457">
        <v>121</v>
      </c>
      <c r="I334" s="457">
        <v>0</v>
      </c>
      <c r="J334" s="457">
        <v>0</v>
      </c>
      <c r="K334" s="479">
        <v>0</v>
      </c>
      <c r="L334" s="479">
        <v>0</v>
      </c>
      <c r="M334" s="697">
        <v>2.94261E-3</v>
      </c>
    </row>
    <row r="335" spans="2:13" hidden="1">
      <c r="B335" s="708" t="s">
        <v>1048</v>
      </c>
      <c r="C335" s="457">
        <v>269806</v>
      </c>
      <c r="D335" s="457">
        <v>0</v>
      </c>
      <c r="E335" s="457">
        <v>0</v>
      </c>
      <c r="F335" s="457">
        <v>0</v>
      </c>
      <c r="G335" s="457">
        <v>0</v>
      </c>
      <c r="H335" s="457">
        <v>269806</v>
      </c>
      <c r="I335" s="457">
        <v>0</v>
      </c>
      <c r="J335" s="457">
        <v>0</v>
      </c>
      <c r="K335" s="479">
        <v>0</v>
      </c>
      <c r="L335" s="479">
        <v>0</v>
      </c>
      <c r="M335" s="697">
        <v>6.4511393300000002</v>
      </c>
    </row>
    <row r="336" spans="2:13" hidden="1">
      <c r="B336" s="708" t="s">
        <v>617</v>
      </c>
      <c r="C336" s="457">
        <v>136201</v>
      </c>
      <c r="D336" s="457">
        <v>0</v>
      </c>
      <c r="E336" s="457">
        <v>0</v>
      </c>
      <c r="F336" s="457">
        <v>0</v>
      </c>
      <c r="G336" s="457">
        <v>0</v>
      </c>
      <c r="H336" s="457">
        <v>136201</v>
      </c>
      <c r="I336" s="457">
        <v>0</v>
      </c>
      <c r="J336" s="457">
        <v>0</v>
      </c>
      <c r="K336" s="479">
        <v>0</v>
      </c>
      <c r="L336" s="479">
        <v>0</v>
      </c>
      <c r="M336" s="697">
        <v>2.4629475599999999</v>
      </c>
    </row>
    <row r="337" spans="2:13" hidden="1">
      <c r="B337" s="708" t="s">
        <v>1172</v>
      </c>
      <c r="C337" s="457">
        <v>64184</v>
      </c>
      <c r="D337" s="457">
        <v>0</v>
      </c>
      <c r="E337" s="457">
        <v>0</v>
      </c>
      <c r="F337" s="457">
        <v>0</v>
      </c>
      <c r="G337" s="457">
        <v>0</v>
      </c>
      <c r="H337" s="457">
        <v>64184</v>
      </c>
      <c r="I337" s="457">
        <v>0</v>
      </c>
      <c r="J337" s="457">
        <v>0</v>
      </c>
      <c r="K337" s="479">
        <v>0</v>
      </c>
      <c r="L337" s="479">
        <v>0</v>
      </c>
      <c r="M337" s="697">
        <v>3.8456560799999999</v>
      </c>
    </row>
    <row r="338" spans="2:13" hidden="1">
      <c r="B338" s="708" t="s">
        <v>703</v>
      </c>
      <c r="C338" s="457">
        <v>61573</v>
      </c>
      <c r="D338" s="457">
        <v>0</v>
      </c>
      <c r="E338" s="457">
        <v>0</v>
      </c>
      <c r="F338" s="457">
        <v>0</v>
      </c>
      <c r="G338" s="457">
        <v>0</v>
      </c>
      <c r="H338" s="457">
        <v>61573</v>
      </c>
      <c r="I338" s="457">
        <v>0</v>
      </c>
      <c r="J338" s="457">
        <v>0</v>
      </c>
      <c r="K338" s="479">
        <v>0</v>
      </c>
      <c r="L338" s="479">
        <v>0</v>
      </c>
      <c r="M338" s="697">
        <v>2.46292</v>
      </c>
    </row>
    <row r="339" spans="2:13" hidden="1">
      <c r="B339" s="708" t="s">
        <v>704</v>
      </c>
      <c r="C339" s="457">
        <v>320085</v>
      </c>
      <c r="D339" s="457">
        <v>0</v>
      </c>
      <c r="E339" s="457">
        <v>0</v>
      </c>
      <c r="F339" s="457">
        <v>0</v>
      </c>
      <c r="G339" s="457">
        <v>0</v>
      </c>
      <c r="H339" s="457">
        <v>320085</v>
      </c>
      <c r="I339" s="457">
        <v>0</v>
      </c>
      <c r="J339" s="457">
        <v>0</v>
      </c>
      <c r="K339" s="479">
        <v>0</v>
      </c>
      <c r="L339" s="479">
        <v>0</v>
      </c>
      <c r="M339" s="697">
        <v>8.2073076900000004</v>
      </c>
    </row>
    <row r="340" spans="2:13" hidden="1">
      <c r="B340" s="708" t="s">
        <v>705</v>
      </c>
      <c r="C340" s="457">
        <v>299</v>
      </c>
      <c r="D340" s="457">
        <v>0</v>
      </c>
      <c r="E340" s="457">
        <v>0</v>
      </c>
      <c r="F340" s="457">
        <v>0</v>
      </c>
      <c r="G340" s="457">
        <v>0</v>
      </c>
      <c r="H340" s="457">
        <v>299</v>
      </c>
      <c r="I340" s="457">
        <v>0</v>
      </c>
      <c r="J340" s="457">
        <v>0</v>
      </c>
      <c r="K340" s="479">
        <v>0</v>
      </c>
      <c r="L340" s="479">
        <v>0</v>
      </c>
      <c r="M340" s="697">
        <v>7.0836299999999996E-3</v>
      </c>
    </row>
    <row r="341" spans="2:13" hidden="1">
      <c r="B341" s="708" t="s">
        <v>707</v>
      </c>
      <c r="C341" s="457">
        <v>284101</v>
      </c>
      <c r="D341" s="457">
        <v>0</v>
      </c>
      <c r="E341" s="457">
        <v>0</v>
      </c>
      <c r="F341" s="457">
        <v>0</v>
      </c>
      <c r="G341" s="457">
        <v>0</v>
      </c>
      <c r="H341" s="457">
        <v>284101</v>
      </c>
      <c r="I341" s="457">
        <v>0</v>
      </c>
      <c r="J341" s="457">
        <v>0</v>
      </c>
      <c r="K341" s="479">
        <v>0</v>
      </c>
      <c r="L341" s="479">
        <v>0</v>
      </c>
      <c r="M341" s="697">
        <v>4.9250411700000001</v>
      </c>
    </row>
    <row r="342" spans="2:13" hidden="1">
      <c r="B342" s="708" t="s">
        <v>708</v>
      </c>
      <c r="C342" s="457">
        <v>189220</v>
      </c>
      <c r="D342" s="457">
        <v>0</v>
      </c>
      <c r="E342" s="457">
        <v>0</v>
      </c>
      <c r="F342" s="457">
        <v>0</v>
      </c>
      <c r="G342" s="457">
        <v>0</v>
      </c>
      <c r="H342" s="457">
        <v>189220</v>
      </c>
      <c r="I342" s="457">
        <v>0</v>
      </c>
      <c r="J342" s="457">
        <v>0</v>
      </c>
      <c r="K342" s="479">
        <v>0</v>
      </c>
      <c r="L342" s="479">
        <v>0</v>
      </c>
      <c r="M342" s="697">
        <v>0</v>
      </c>
    </row>
    <row r="343" spans="2:13" hidden="1">
      <c r="B343" s="708" t="s">
        <v>1092</v>
      </c>
      <c r="C343" s="457">
        <v>39407</v>
      </c>
      <c r="D343" s="457">
        <v>0</v>
      </c>
      <c r="E343" s="457">
        <v>0</v>
      </c>
      <c r="F343" s="457">
        <v>0</v>
      </c>
      <c r="G343" s="457">
        <v>0</v>
      </c>
      <c r="H343" s="457">
        <v>39407</v>
      </c>
      <c r="I343" s="457">
        <v>0</v>
      </c>
      <c r="J343" s="457">
        <v>0</v>
      </c>
      <c r="K343" s="479">
        <v>0</v>
      </c>
      <c r="L343" s="479">
        <v>0</v>
      </c>
      <c r="M343" s="697">
        <v>1.97035</v>
      </c>
    </row>
    <row r="344" spans="2:13" hidden="1">
      <c r="B344" s="708" t="s">
        <v>710</v>
      </c>
      <c r="C344" s="457">
        <v>168712</v>
      </c>
      <c r="D344" s="457">
        <v>0</v>
      </c>
      <c r="E344" s="457">
        <v>0</v>
      </c>
      <c r="F344" s="457">
        <v>0</v>
      </c>
      <c r="G344" s="457">
        <v>0</v>
      </c>
      <c r="H344" s="457">
        <v>168712</v>
      </c>
      <c r="I344" s="457">
        <v>0</v>
      </c>
      <c r="J344" s="457">
        <v>0</v>
      </c>
      <c r="K344" s="479">
        <v>0</v>
      </c>
      <c r="L344" s="479">
        <v>0</v>
      </c>
      <c r="M344" s="697">
        <v>2.609944</v>
      </c>
    </row>
    <row r="345" spans="2:13" hidden="1">
      <c r="B345" s="708" t="s">
        <v>711</v>
      </c>
      <c r="C345" s="457">
        <v>213390</v>
      </c>
      <c r="D345" s="457">
        <v>0</v>
      </c>
      <c r="E345" s="457">
        <v>0</v>
      </c>
      <c r="F345" s="457">
        <v>0</v>
      </c>
      <c r="G345" s="457">
        <v>0</v>
      </c>
      <c r="H345" s="457">
        <v>213390</v>
      </c>
      <c r="I345" s="457">
        <v>0</v>
      </c>
      <c r="J345" s="457">
        <v>0</v>
      </c>
      <c r="K345" s="479">
        <v>0</v>
      </c>
      <c r="L345" s="479">
        <v>0</v>
      </c>
      <c r="M345" s="697">
        <v>2.4629501399999998</v>
      </c>
    </row>
    <row r="346" spans="2:13" hidden="1">
      <c r="B346" s="708" t="s">
        <v>714</v>
      </c>
      <c r="C346" s="457">
        <v>64250</v>
      </c>
      <c r="D346" s="457">
        <v>0</v>
      </c>
      <c r="E346" s="457">
        <v>0</v>
      </c>
      <c r="F346" s="457">
        <v>0</v>
      </c>
      <c r="G346" s="457">
        <v>0</v>
      </c>
      <c r="H346" s="457">
        <v>64250</v>
      </c>
      <c r="I346" s="457">
        <v>0</v>
      </c>
      <c r="J346" s="457">
        <v>0</v>
      </c>
      <c r="K346" s="479">
        <v>0</v>
      </c>
      <c r="L346" s="479">
        <v>0</v>
      </c>
      <c r="M346" s="697">
        <v>6.4249999999999998</v>
      </c>
    </row>
    <row r="347" spans="2:13" hidden="1">
      <c r="B347" s="708" t="s">
        <v>1057</v>
      </c>
      <c r="C347" s="457">
        <v>74114</v>
      </c>
      <c r="D347" s="457">
        <v>0</v>
      </c>
      <c r="E347" s="457">
        <v>0</v>
      </c>
      <c r="F347" s="457">
        <v>0</v>
      </c>
      <c r="G347" s="457">
        <v>0</v>
      </c>
      <c r="H347" s="457">
        <v>74114</v>
      </c>
      <c r="I347" s="457">
        <v>0</v>
      </c>
      <c r="J347" s="457">
        <v>0</v>
      </c>
      <c r="K347" s="479">
        <v>0</v>
      </c>
      <c r="L347" s="479">
        <v>0</v>
      </c>
      <c r="M347" s="697">
        <v>1.49098737</v>
      </c>
    </row>
    <row r="348" spans="2:13" hidden="1">
      <c r="B348" s="708" t="s">
        <v>1881</v>
      </c>
      <c r="C348" s="457">
        <v>3408091</v>
      </c>
      <c r="D348" s="457">
        <v>0</v>
      </c>
      <c r="E348" s="457">
        <v>0</v>
      </c>
      <c r="F348" s="457">
        <v>0</v>
      </c>
      <c r="G348" s="457">
        <v>0</v>
      </c>
      <c r="H348" s="457">
        <v>3408091</v>
      </c>
      <c r="I348" s="457">
        <v>0</v>
      </c>
      <c r="J348" s="457">
        <v>0</v>
      </c>
      <c r="K348" s="479">
        <v>0</v>
      </c>
      <c r="L348" s="479">
        <v>0</v>
      </c>
      <c r="M348" s="697">
        <v>5.1969243199999999</v>
      </c>
    </row>
    <row r="349" spans="2:13" hidden="1">
      <c r="B349" s="708" t="s">
        <v>1189</v>
      </c>
      <c r="C349" s="457">
        <v>84233</v>
      </c>
      <c r="D349" s="457">
        <v>0</v>
      </c>
      <c r="E349" s="457">
        <v>0</v>
      </c>
      <c r="F349" s="457">
        <v>0</v>
      </c>
      <c r="G349" s="457">
        <v>0</v>
      </c>
      <c r="H349" s="457">
        <v>84233</v>
      </c>
      <c r="I349" s="457">
        <v>0</v>
      </c>
      <c r="J349" s="457">
        <v>0</v>
      </c>
      <c r="K349" s="479">
        <v>0</v>
      </c>
      <c r="L349" s="479">
        <v>0</v>
      </c>
      <c r="M349" s="697">
        <v>4.8133142900000001</v>
      </c>
    </row>
    <row r="350" spans="2:13" hidden="1">
      <c r="B350" s="708" t="s">
        <v>666</v>
      </c>
      <c r="C350" s="457">
        <v>266145</v>
      </c>
      <c r="D350" s="457">
        <v>0</v>
      </c>
      <c r="E350" s="457">
        <v>0</v>
      </c>
      <c r="F350" s="457">
        <v>0</v>
      </c>
      <c r="G350" s="457">
        <v>0</v>
      </c>
      <c r="H350" s="457">
        <v>266145</v>
      </c>
      <c r="I350" s="457">
        <v>0</v>
      </c>
      <c r="J350" s="457">
        <v>0</v>
      </c>
      <c r="K350" s="479">
        <v>0</v>
      </c>
      <c r="L350" s="479">
        <v>0</v>
      </c>
      <c r="M350" s="697">
        <v>7.8277941200000001</v>
      </c>
    </row>
    <row r="351" spans="2:13" hidden="1">
      <c r="B351" s="708" t="s">
        <v>1192</v>
      </c>
      <c r="C351" s="457">
        <v>34948</v>
      </c>
      <c r="D351" s="457">
        <v>0</v>
      </c>
      <c r="E351" s="457">
        <v>0</v>
      </c>
      <c r="F351" s="457">
        <v>0</v>
      </c>
      <c r="G351" s="457">
        <v>0</v>
      </c>
      <c r="H351" s="457">
        <v>34948</v>
      </c>
      <c r="I351" s="457">
        <v>0</v>
      </c>
      <c r="J351" s="457">
        <v>0</v>
      </c>
      <c r="K351" s="479">
        <v>0</v>
      </c>
      <c r="L351" s="479">
        <v>0</v>
      </c>
      <c r="M351" s="697">
        <v>0.45438942999999998</v>
      </c>
    </row>
    <row r="352" spans="2:13" hidden="1">
      <c r="B352" s="708" t="s">
        <v>1050</v>
      </c>
      <c r="C352" s="457">
        <v>43200</v>
      </c>
      <c r="D352" s="457">
        <v>0</v>
      </c>
      <c r="E352" s="457">
        <v>0</v>
      </c>
      <c r="F352" s="457">
        <v>0</v>
      </c>
      <c r="G352" s="457">
        <v>0</v>
      </c>
      <c r="H352" s="457">
        <v>43200</v>
      </c>
      <c r="I352" s="457">
        <v>0</v>
      </c>
      <c r="J352" s="457">
        <v>0</v>
      </c>
      <c r="K352" s="479">
        <v>0</v>
      </c>
      <c r="L352" s="479">
        <v>0</v>
      </c>
      <c r="M352" s="697">
        <v>6.1714285699999998</v>
      </c>
    </row>
    <row r="353" spans="1:13" hidden="1">
      <c r="B353" s="708" t="s">
        <v>1198</v>
      </c>
      <c r="C353" s="457">
        <v>81277</v>
      </c>
      <c r="D353" s="457">
        <v>0</v>
      </c>
      <c r="E353" s="457">
        <v>0</v>
      </c>
      <c r="F353" s="457">
        <v>0</v>
      </c>
      <c r="G353" s="457">
        <v>0</v>
      </c>
      <c r="H353" s="457">
        <v>81277</v>
      </c>
      <c r="I353" s="457">
        <v>0</v>
      </c>
      <c r="J353" s="457">
        <v>0</v>
      </c>
      <c r="K353" s="479">
        <v>0</v>
      </c>
      <c r="L353" s="479">
        <v>0</v>
      </c>
      <c r="M353" s="697">
        <v>0</v>
      </c>
    </row>
    <row r="354" spans="1:13" hidden="1">
      <c r="B354" s="708" t="s">
        <v>719</v>
      </c>
      <c r="C354" s="457">
        <v>727080</v>
      </c>
      <c r="D354" s="457">
        <v>0</v>
      </c>
      <c r="E354" s="457">
        <v>0</v>
      </c>
      <c r="F354" s="457">
        <v>0</v>
      </c>
      <c r="G354" s="457">
        <v>0</v>
      </c>
      <c r="H354" s="457">
        <v>727080</v>
      </c>
      <c r="I354" s="457">
        <v>0</v>
      </c>
      <c r="J354" s="457">
        <v>0</v>
      </c>
      <c r="K354" s="479">
        <v>0</v>
      </c>
      <c r="L354" s="479">
        <v>0</v>
      </c>
      <c r="M354" s="697">
        <v>4.8003486000000004</v>
      </c>
    </row>
    <row r="355" spans="1:13" hidden="1">
      <c r="B355" s="708" t="s">
        <v>1201</v>
      </c>
      <c r="C355" s="457">
        <v>317647</v>
      </c>
      <c r="D355" s="457">
        <v>0</v>
      </c>
      <c r="E355" s="457">
        <v>0</v>
      </c>
      <c r="F355" s="457">
        <v>0</v>
      </c>
      <c r="G355" s="457">
        <v>0</v>
      </c>
      <c r="H355" s="457">
        <v>317647</v>
      </c>
      <c r="I355" s="457">
        <v>0</v>
      </c>
      <c r="J355" s="457">
        <v>0</v>
      </c>
      <c r="K355" s="479">
        <v>0</v>
      </c>
      <c r="L355" s="479">
        <v>0</v>
      </c>
      <c r="M355" s="697">
        <v>4.9249887599999997</v>
      </c>
    </row>
    <row r="356" spans="1:13" hidden="1">
      <c r="A356" s="611"/>
      <c r="B356" s="708" t="s">
        <v>1359</v>
      </c>
      <c r="C356" s="712">
        <v>370674</v>
      </c>
      <c r="D356" s="712">
        <v>0</v>
      </c>
      <c r="E356" s="712">
        <v>0</v>
      </c>
      <c r="F356" s="712">
        <v>0</v>
      </c>
      <c r="G356" s="712">
        <v>0</v>
      </c>
      <c r="H356" s="712">
        <v>370674</v>
      </c>
      <c r="I356" s="712">
        <v>0</v>
      </c>
      <c r="J356" s="712">
        <v>0</v>
      </c>
      <c r="K356" s="716">
        <v>0</v>
      </c>
      <c r="L356" s="716">
        <v>0</v>
      </c>
      <c r="M356" s="717">
        <v>4.9259003300000002</v>
      </c>
    </row>
    <row r="357" spans="1:13" hidden="1">
      <c r="B357" s="708" t="s">
        <v>729</v>
      </c>
      <c r="C357" s="457">
        <v>42005</v>
      </c>
      <c r="D357" s="457">
        <v>0</v>
      </c>
      <c r="E357" s="457">
        <v>0</v>
      </c>
      <c r="F357" s="457">
        <v>0</v>
      </c>
      <c r="G357" s="457">
        <v>0</v>
      </c>
      <c r="H357" s="457">
        <v>42005</v>
      </c>
      <c r="I357" s="457">
        <v>0</v>
      </c>
      <c r="J357" s="457">
        <v>0</v>
      </c>
      <c r="K357" s="479">
        <v>0</v>
      </c>
      <c r="L357" s="479">
        <v>0</v>
      </c>
      <c r="M357" s="697">
        <v>2.10025</v>
      </c>
    </row>
    <row r="358" spans="1:13" hidden="1">
      <c r="B358" s="708" t="s">
        <v>1220</v>
      </c>
      <c r="C358" s="457">
        <v>45835</v>
      </c>
      <c r="D358" s="457">
        <v>0</v>
      </c>
      <c r="E358" s="457">
        <v>0</v>
      </c>
      <c r="F358" s="457">
        <v>0</v>
      </c>
      <c r="G358" s="457">
        <v>0</v>
      </c>
      <c r="H358" s="457">
        <v>45835</v>
      </c>
      <c r="I358" s="457">
        <v>0</v>
      </c>
      <c r="J358" s="457">
        <v>0</v>
      </c>
      <c r="K358" s="479">
        <v>0</v>
      </c>
      <c r="L358" s="479">
        <v>0</v>
      </c>
      <c r="M358" s="697">
        <v>9.1669999999999998</v>
      </c>
    </row>
    <row r="359" spans="1:13" hidden="1">
      <c r="B359" s="708" t="s">
        <v>1222</v>
      </c>
      <c r="C359" s="457">
        <v>49259</v>
      </c>
      <c r="D359" s="457">
        <v>0</v>
      </c>
      <c r="E359" s="457">
        <v>0</v>
      </c>
      <c r="F359" s="457">
        <v>0</v>
      </c>
      <c r="G359" s="457">
        <v>0</v>
      </c>
      <c r="H359" s="457">
        <v>49259</v>
      </c>
      <c r="I359" s="457">
        <v>0</v>
      </c>
      <c r="J359" s="457">
        <v>0</v>
      </c>
      <c r="K359" s="479">
        <v>0</v>
      </c>
      <c r="L359" s="479">
        <v>0</v>
      </c>
      <c r="M359" s="697">
        <v>0.98517999999999994</v>
      </c>
    </row>
    <row r="360" spans="1:13" hidden="1">
      <c r="B360" s="708" t="s">
        <v>1094</v>
      </c>
      <c r="C360" s="457">
        <v>59110</v>
      </c>
      <c r="D360" s="457">
        <v>0</v>
      </c>
      <c r="E360" s="457">
        <v>0</v>
      </c>
      <c r="F360" s="457">
        <v>0</v>
      </c>
      <c r="G360" s="457">
        <v>0</v>
      </c>
      <c r="H360" s="457">
        <v>59110</v>
      </c>
      <c r="I360" s="457">
        <v>0</v>
      </c>
      <c r="J360" s="457">
        <v>0</v>
      </c>
      <c r="K360" s="479">
        <v>0</v>
      </c>
      <c r="L360" s="479">
        <v>0</v>
      </c>
      <c r="M360" s="697">
        <v>0</v>
      </c>
    </row>
    <row r="361" spans="1:13" hidden="1">
      <c r="B361" s="708" t="s">
        <v>1227</v>
      </c>
      <c r="C361" s="457">
        <v>165017</v>
      </c>
      <c r="D361" s="457">
        <v>0</v>
      </c>
      <c r="E361" s="457">
        <v>0</v>
      </c>
      <c r="F361" s="457">
        <v>0</v>
      </c>
      <c r="G361" s="457">
        <v>0</v>
      </c>
      <c r="H361" s="457">
        <v>165017</v>
      </c>
      <c r="I361" s="457">
        <v>0</v>
      </c>
      <c r="J361" s="457">
        <v>0</v>
      </c>
      <c r="K361" s="479">
        <v>0</v>
      </c>
      <c r="L361" s="479">
        <v>0</v>
      </c>
      <c r="M361" s="697">
        <v>5.00051515</v>
      </c>
    </row>
    <row r="362" spans="1:13" hidden="1">
      <c r="B362" s="708" t="s">
        <v>1228</v>
      </c>
      <c r="C362" s="457">
        <v>113022</v>
      </c>
      <c r="D362" s="457">
        <v>0</v>
      </c>
      <c r="E362" s="457">
        <v>0</v>
      </c>
      <c r="F362" s="457">
        <v>0</v>
      </c>
      <c r="G362" s="457">
        <v>0</v>
      </c>
      <c r="H362" s="457">
        <v>113022</v>
      </c>
      <c r="I362" s="457">
        <v>0</v>
      </c>
      <c r="J362" s="457">
        <v>0</v>
      </c>
      <c r="K362" s="479">
        <v>0</v>
      </c>
      <c r="L362" s="479">
        <v>0</v>
      </c>
      <c r="M362" s="697">
        <v>0</v>
      </c>
    </row>
    <row r="363" spans="1:13" hidden="1">
      <c r="B363" s="708" t="s">
        <v>1387</v>
      </c>
      <c r="C363" s="457">
        <v>3769256</v>
      </c>
      <c r="D363" s="457">
        <v>0</v>
      </c>
      <c r="E363" s="457">
        <v>0</v>
      </c>
      <c r="F363" s="457">
        <v>0</v>
      </c>
      <c r="G363" s="457">
        <v>3769256</v>
      </c>
      <c r="H363" s="457">
        <v>0</v>
      </c>
      <c r="I363" s="457">
        <v>0</v>
      </c>
      <c r="J363" s="457">
        <v>0</v>
      </c>
      <c r="K363" s="479">
        <v>0</v>
      </c>
      <c r="L363" s="479">
        <v>0</v>
      </c>
      <c r="M363" s="697">
        <v>0</v>
      </c>
    </row>
    <row r="364" spans="1:13" hidden="1">
      <c r="B364" s="708" t="s">
        <v>1232</v>
      </c>
      <c r="C364" s="457">
        <v>58248</v>
      </c>
      <c r="D364" s="457">
        <v>0</v>
      </c>
      <c r="E364" s="457">
        <v>0</v>
      </c>
      <c r="F364" s="457">
        <v>0</v>
      </c>
      <c r="G364" s="457">
        <v>0</v>
      </c>
      <c r="H364" s="457">
        <v>58248</v>
      </c>
      <c r="I364" s="457">
        <v>0</v>
      </c>
      <c r="J364" s="457">
        <v>0</v>
      </c>
      <c r="K364" s="479">
        <v>0</v>
      </c>
      <c r="L364" s="479">
        <v>0</v>
      </c>
      <c r="M364" s="697">
        <v>0.61572939000000004</v>
      </c>
    </row>
    <row r="365" spans="1:13" hidden="1">
      <c r="B365" s="708" t="s">
        <v>1096</v>
      </c>
      <c r="C365" s="457">
        <v>98518</v>
      </c>
      <c r="D365" s="457">
        <v>0</v>
      </c>
      <c r="E365" s="457">
        <v>0</v>
      </c>
      <c r="F365" s="457">
        <v>0</v>
      </c>
      <c r="G365" s="457">
        <v>0</v>
      </c>
      <c r="H365" s="457">
        <v>98518</v>
      </c>
      <c r="I365" s="457">
        <v>0</v>
      </c>
      <c r="J365" s="457">
        <v>0</v>
      </c>
      <c r="K365" s="479">
        <v>0</v>
      </c>
      <c r="L365" s="479">
        <v>0</v>
      </c>
      <c r="M365" s="697">
        <v>3.28393333</v>
      </c>
    </row>
    <row r="366" spans="1:13" hidden="1">
      <c r="B366" s="708" t="s">
        <v>822</v>
      </c>
      <c r="C366" s="457">
        <v>147</v>
      </c>
      <c r="D366" s="457">
        <v>0</v>
      </c>
      <c r="E366" s="457">
        <v>0</v>
      </c>
      <c r="F366" s="457">
        <v>0</v>
      </c>
      <c r="G366" s="457">
        <v>0</v>
      </c>
      <c r="H366" s="457">
        <v>147</v>
      </c>
      <c r="I366" s="457">
        <v>0</v>
      </c>
      <c r="J366" s="457">
        <v>0</v>
      </c>
      <c r="K366" s="479">
        <v>0</v>
      </c>
      <c r="L366" s="479">
        <v>0</v>
      </c>
      <c r="M366" s="697">
        <v>2.9399999999999999E-4</v>
      </c>
    </row>
    <row r="367" spans="1:13" hidden="1">
      <c r="B367" s="708" t="s">
        <v>1238</v>
      </c>
      <c r="C367" s="457">
        <v>4</v>
      </c>
      <c r="D367" s="457">
        <v>0</v>
      </c>
      <c r="E367" s="457">
        <v>0</v>
      </c>
      <c r="F367" s="457">
        <v>0</v>
      </c>
      <c r="G367" s="457">
        <v>0</v>
      </c>
      <c r="H367" s="457">
        <v>4</v>
      </c>
      <c r="I367" s="457">
        <v>0</v>
      </c>
      <c r="J367" s="457">
        <v>0</v>
      </c>
      <c r="K367" s="479">
        <v>0</v>
      </c>
      <c r="L367" s="479">
        <v>0</v>
      </c>
      <c r="M367" s="697">
        <v>3.2360000000000002E-5</v>
      </c>
    </row>
    <row r="368" spans="1:13" hidden="1">
      <c r="B368" s="708" t="s">
        <v>1368</v>
      </c>
      <c r="C368" s="457">
        <v>1970</v>
      </c>
      <c r="D368" s="457">
        <v>0</v>
      </c>
      <c r="E368" s="457">
        <v>0</v>
      </c>
      <c r="F368" s="457">
        <v>0</v>
      </c>
      <c r="G368" s="457">
        <v>0</v>
      </c>
      <c r="H368" s="457">
        <v>1970</v>
      </c>
      <c r="I368" s="457">
        <v>0</v>
      </c>
      <c r="J368" s="457">
        <v>0</v>
      </c>
      <c r="K368" s="479">
        <v>0</v>
      </c>
      <c r="L368" s="479">
        <v>0</v>
      </c>
      <c r="M368" s="697">
        <v>3.9399999999999998E-2</v>
      </c>
    </row>
    <row r="369" spans="2:13" hidden="1">
      <c r="B369" s="708" t="s">
        <v>839</v>
      </c>
      <c r="C369" s="457">
        <v>35227</v>
      </c>
      <c r="D369" s="457">
        <v>0</v>
      </c>
      <c r="E369" s="457">
        <v>0</v>
      </c>
      <c r="F369" s="457">
        <v>0</v>
      </c>
      <c r="G369" s="457">
        <v>0</v>
      </c>
      <c r="H369" s="457">
        <v>35227</v>
      </c>
      <c r="I369" s="457">
        <v>0</v>
      </c>
      <c r="J369" s="457">
        <v>0</v>
      </c>
      <c r="K369" s="479">
        <v>0</v>
      </c>
      <c r="L369" s="479">
        <v>0</v>
      </c>
      <c r="M369" s="697">
        <v>0.35227000000000003</v>
      </c>
    </row>
    <row r="370" spans="2:13" hidden="1">
      <c r="B370" s="708" t="s">
        <v>1371</v>
      </c>
      <c r="C370" s="457">
        <v>139990</v>
      </c>
      <c r="D370" s="457">
        <v>0</v>
      </c>
      <c r="E370" s="457">
        <v>0</v>
      </c>
      <c r="F370" s="457">
        <v>0</v>
      </c>
      <c r="G370" s="457">
        <v>0</v>
      </c>
      <c r="H370" s="457">
        <v>139990</v>
      </c>
      <c r="I370" s="457">
        <v>0</v>
      </c>
      <c r="J370" s="457">
        <v>0</v>
      </c>
      <c r="K370" s="479">
        <v>0</v>
      </c>
      <c r="L370" s="479">
        <v>0</v>
      </c>
      <c r="M370" s="697">
        <v>0.70815395999999997</v>
      </c>
    </row>
    <row r="371" spans="2:13" hidden="1">
      <c r="B371" s="708" t="s">
        <v>738</v>
      </c>
      <c r="C371" s="457">
        <v>163151</v>
      </c>
      <c r="D371" s="457">
        <v>0</v>
      </c>
      <c r="E371" s="457">
        <v>0</v>
      </c>
      <c r="F371" s="457">
        <v>0</v>
      </c>
      <c r="G371" s="457">
        <v>0</v>
      </c>
      <c r="H371" s="457">
        <v>163151</v>
      </c>
      <c r="I371" s="457">
        <v>0</v>
      </c>
      <c r="J371" s="457">
        <v>0</v>
      </c>
      <c r="K371" s="479">
        <v>0</v>
      </c>
      <c r="L371" s="479">
        <v>0</v>
      </c>
      <c r="M371" s="697">
        <v>2.4629540200000002</v>
      </c>
    </row>
    <row r="372" spans="2:13" hidden="1">
      <c r="B372" s="708" t="s">
        <v>739</v>
      </c>
      <c r="C372" s="457">
        <v>37436</v>
      </c>
      <c r="D372" s="457">
        <v>0</v>
      </c>
      <c r="E372" s="457">
        <v>0</v>
      </c>
      <c r="F372" s="457">
        <v>0</v>
      </c>
      <c r="G372" s="457">
        <v>0</v>
      </c>
      <c r="H372" s="457">
        <v>37436</v>
      </c>
      <c r="I372" s="457">
        <v>0</v>
      </c>
      <c r="J372" s="457">
        <v>0</v>
      </c>
      <c r="K372" s="479">
        <v>0</v>
      </c>
      <c r="L372" s="479">
        <v>0</v>
      </c>
      <c r="M372" s="697">
        <v>1.4974400000000001</v>
      </c>
    </row>
    <row r="373" spans="2:13" hidden="1">
      <c r="B373" s="708" t="s">
        <v>1062</v>
      </c>
      <c r="C373" s="457">
        <v>156102</v>
      </c>
      <c r="D373" s="457">
        <v>0</v>
      </c>
      <c r="E373" s="457">
        <v>0</v>
      </c>
      <c r="F373" s="457">
        <v>0</v>
      </c>
      <c r="G373" s="457">
        <v>0</v>
      </c>
      <c r="H373" s="457">
        <v>156102</v>
      </c>
      <c r="I373" s="457">
        <v>0</v>
      </c>
      <c r="J373" s="457">
        <v>0</v>
      </c>
      <c r="K373" s="479">
        <v>0</v>
      </c>
      <c r="L373" s="479">
        <v>0</v>
      </c>
      <c r="M373" s="697">
        <v>7.8051000000000004</v>
      </c>
    </row>
    <row r="374" spans="2:13" hidden="1">
      <c r="B374" s="708" t="s">
        <v>741</v>
      </c>
      <c r="C374" s="457">
        <v>19223</v>
      </c>
      <c r="D374" s="457">
        <v>0</v>
      </c>
      <c r="E374" s="457">
        <v>0</v>
      </c>
      <c r="F374" s="457">
        <v>0</v>
      </c>
      <c r="G374" s="457">
        <v>0</v>
      </c>
      <c r="H374" s="457">
        <v>19223</v>
      </c>
      <c r="I374" s="457">
        <v>0</v>
      </c>
      <c r="J374" s="457">
        <v>0</v>
      </c>
      <c r="K374" s="479">
        <v>0</v>
      </c>
      <c r="L374" s="479">
        <v>0</v>
      </c>
      <c r="M374" s="697">
        <v>1.97158974</v>
      </c>
    </row>
    <row r="375" spans="2:13" hidden="1">
      <c r="B375" s="708" t="s">
        <v>1250</v>
      </c>
      <c r="C375" s="457">
        <v>62553</v>
      </c>
      <c r="D375" s="457">
        <v>0</v>
      </c>
      <c r="E375" s="457">
        <v>0</v>
      </c>
      <c r="F375" s="457">
        <v>0</v>
      </c>
      <c r="G375" s="457">
        <v>0</v>
      </c>
      <c r="H375" s="457">
        <v>62553</v>
      </c>
      <c r="I375" s="457">
        <v>0</v>
      </c>
      <c r="J375" s="457">
        <v>0</v>
      </c>
      <c r="K375" s="479">
        <v>0</v>
      </c>
      <c r="L375" s="479">
        <v>0</v>
      </c>
      <c r="M375" s="697">
        <v>5.5716576099999999</v>
      </c>
    </row>
    <row r="376" spans="2:13" hidden="1">
      <c r="B376" s="708" t="s">
        <v>743</v>
      </c>
      <c r="C376" s="457">
        <v>169648</v>
      </c>
      <c r="D376" s="457">
        <v>0</v>
      </c>
      <c r="E376" s="457">
        <v>0</v>
      </c>
      <c r="F376" s="457">
        <v>0</v>
      </c>
      <c r="G376" s="457">
        <v>0</v>
      </c>
      <c r="H376" s="457">
        <v>169648</v>
      </c>
      <c r="I376" s="457">
        <v>0</v>
      </c>
      <c r="J376" s="457">
        <v>0</v>
      </c>
      <c r="K376" s="479">
        <v>0</v>
      </c>
      <c r="L376" s="479">
        <v>0</v>
      </c>
      <c r="M376" s="697">
        <v>1.56694099</v>
      </c>
    </row>
    <row r="377" spans="2:13" hidden="1">
      <c r="B377" s="708" t="s">
        <v>746</v>
      </c>
      <c r="C377" s="457">
        <v>92360</v>
      </c>
      <c r="D377" s="457">
        <v>0</v>
      </c>
      <c r="E377" s="457">
        <v>0</v>
      </c>
      <c r="F377" s="457">
        <v>0</v>
      </c>
      <c r="G377" s="457">
        <v>0</v>
      </c>
      <c r="H377" s="457">
        <v>92360</v>
      </c>
      <c r="I377" s="457">
        <v>0</v>
      </c>
      <c r="J377" s="457">
        <v>0</v>
      </c>
      <c r="K377" s="479">
        <v>0</v>
      </c>
      <c r="L377" s="479">
        <v>0</v>
      </c>
      <c r="M377" s="697">
        <v>2.5908705200000002</v>
      </c>
    </row>
    <row r="378" spans="2:13" hidden="1">
      <c r="B378" s="708" t="s">
        <v>1395</v>
      </c>
      <c r="C378" s="457">
        <v>321</v>
      </c>
      <c r="D378" s="457">
        <v>0</v>
      </c>
      <c r="E378" s="457">
        <v>0</v>
      </c>
      <c r="F378" s="457">
        <v>0</v>
      </c>
      <c r="G378" s="457">
        <v>0</v>
      </c>
      <c r="H378" s="457">
        <v>321</v>
      </c>
      <c r="I378" s="457">
        <v>0</v>
      </c>
      <c r="J378" s="457">
        <v>0</v>
      </c>
      <c r="K378" s="479">
        <v>0</v>
      </c>
      <c r="L378" s="479">
        <v>0</v>
      </c>
      <c r="M378" s="697">
        <v>4.0538999999999999E-4</v>
      </c>
    </row>
    <row r="379" spans="2:13" hidden="1">
      <c r="B379" s="708" t="s">
        <v>748</v>
      </c>
      <c r="C379" s="457">
        <v>118221</v>
      </c>
      <c r="D379" s="457">
        <v>0</v>
      </c>
      <c r="E379" s="457">
        <v>0</v>
      </c>
      <c r="F379" s="457">
        <v>0</v>
      </c>
      <c r="G379" s="457">
        <v>0</v>
      </c>
      <c r="H379" s="457">
        <v>118221</v>
      </c>
      <c r="I379" s="457">
        <v>0</v>
      </c>
      <c r="J379" s="457">
        <v>0</v>
      </c>
      <c r="K379" s="479">
        <v>0</v>
      </c>
      <c r="L379" s="479">
        <v>0</v>
      </c>
      <c r="M379" s="697">
        <v>4.9258749999999996</v>
      </c>
    </row>
    <row r="380" spans="2:13" hidden="1">
      <c r="B380" s="708" t="s">
        <v>825</v>
      </c>
      <c r="C380" s="457">
        <v>738590</v>
      </c>
      <c r="D380" s="457">
        <v>0</v>
      </c>
      <c r="E380" s="457">
        <v>0</v>
      </c>
      <c r="F380" s="457">
        <v>0</v>
      </c>
      <c r="G380" s="457">
        <v>0</v>
      </c>
      <c r="H380" s="457">
        <v>738590</v>
      </c>
      <c r="I380" s="457">
        <v>0</v>
      </c>
      <c r="J380" s="457">
        <v>0</v>
      </c>
      <c r="K380" s="479">
        <v>0</v>
      </c>
      <c r="L380" s="479">
        <v>0</v>
      </c>
      <c r="M380" s="697">
        <v>2.4619666699999998</v>
      </c>
    </row>
    <row r="381" spans="2:13" hidden="1">
      <c r="B381" s="708" t="s">
        <v>751</v>
      </c>
      <c r="C381" s="457">
        <v>121543</v>
      </c>
      <c r="D381" s="457">
        <v>0</v>
      </c>
      <c r="E381" s="457">
        <v>0</v>
      </c>
      <c r="F381" s="457">
        <v>0</v>
      </c>
      <c r="G381" s="457">
        <v>0</v>
      </c>
      <c r="H381" s="457">
        <v>121543</v>
      </c>
      <c r="I381" s="457">
        <v>0</v>
      </c>
      <c r="J381" s="457">
        <v>0</v>
      </c>
      <c r="K381" s="479">
        <v>0</v>
      </c>
      <c r="L381" s="479">
        <v>0</v>
      </c>
      <c r="M381" s="697">
        <v>3.9585395999999999</v>
      </c>
    </row>
    <row r="382" spans="2:13" hidden="1">
      <c r="B382" s="708" t="s">
        <v>681</v>
      </c>
      <c r="C382" s="457">
        <v>172406</v>
      </c>
      <c r="D382" s="457">
        <v>0</v>
      </c>
      <c r="E382" s="457">
        <v>0</v>
      </c>
      <c r="F382" s="457">
        <v>0</v>
      </c>
      <c r="G382" s="457">
        <v>0</v>
      </c>
      <c r="H382" s="457">
        <v>172406</v>
      </c>
      <c r="I382" s="457">
        <v>0</v>
      </c>
      <c r="J382" s="457">
        <v>0</v>
      </c>
      <c r="K382" s="479">
        <v>0</v>
      </c>
      <c r="L382" s="479">
        <v>0</v>
      </c>
      <c r="M382" s="697">
        <v>1.17086256</v>
      </c>
    </row>
    <row r="383" spans="2:13" hidden="1">
      <c r="B383" s="708" t="s">
        <v>753</v>
      </c>
      <c r="C383" s="457">
        <v>159813</v>
      </c>
      <c r="D383" s="457">
        <v>0</v>
      </c>
      <c r="E383" s="457">
        <v>0</v>
      </c>
      <c r="F383" s="457">
        <v>0</v>
      </c>
      <c r="G383" s="457">
        <v>0</v>
      </c>
      <c r="H383" s="457">
        <v>159813</v>
      </c>
      <c r="I383" s="457">
        <v>0</v>
      </c>
      <c r="J383" s="457">
        <v>0</v>
      </c>
      <c r="K383" s="479">
        <v>0</v>
      </c>
      <c r="L383" s="479">
        <v>0</v>
      </c>
      <c r="M383" s="697">
        <v>1.3317749999999999</v>
      </c>
    </row>
    <row r="384" spans="2:13" hidden="1">
      <c r="B384" s="708" t="s">
        <v>755</v>
      </c>
      <c r="C384" s="457">
        <v>416</v>
      </c>
      <c r="D384" s="457">
        <v>0</v>
      </c>
      <c r="E384" s="457">
        <v>0</v>
      </c>
      <c r="F384" s="457">
        <v>0</v>
      </c>
      <c r="G384" s="457">
        <v>0</v>
      </c>
      <c r="H384" s="457">
        <v>416</v>
      </c>
      <c r="I384" s="457">
        <v>0</v>
      </c>
      <c r="J384" s="457">
        <v>0</v>
      </c>
      <c r="K384" s="479">
        <v>0</v>
      </c>
      <c r="L384" s="479">
        <v>0</v>
      </c>
      <c r="M384" s="697">
        <v>1.485714E-2</v>
      </c>
    </row>
    <row r="385" spans="2:13" hidden="1">
      <c r="B385" s="708" t="s">
        <v>1266</v>
      </c>
      <c r="C385" s="457">
        <v>26452</v>
      </c>
      <c r="D385" s="457">
        <v>0</v>
      </c>
      <c r="E385" s="457">
        <v>0</v>
      </c>
      <c r="F385" s="457">
        <v>0</v>
      </c>
      <c r="G385" s="457">
        <v>0</v>
      </c>
      <c r="H385" s="457">
        <v>26452</v>
      </c>
      <c r="I385" s="457">
        <v>0</v>
      </c>
      <c r="J385" s="457">
        <v>0</v>
      </c>
      <c r="K385" s="479">
        <v>0</v>
      </c>
      <c r="L385" s="479">
        <v>0</v>
      </c>
      <c r="M385" s="697">
        <v>7.5577142899999998</v>
      </c>
    </row>
    <row r="386" spans="2:13" hidden="1">
      <c r="B386" s="708" t="s">
        <v>1268</v>
      </c>
      <c r="C386" s="457">
        <v>24629</v>
      </c>
      <c r="D386" s="457">
        <v>0</v>
      </c>
      <c r="E386" s="457">
        <v>0</v>
      </c>
      <c r="F386" s="457">
        <v>0</v>
      </c>
      <c r="G386" s="457">
        <v>0</v>
      </c>
      <c r="H386" s="457">
        <v>24629</v>
      </c>
      <c r="I386" s="457">
        <v>0</v>
      </c>
      <c r="J386" s="457">
        <v>0</v>
      </c>
      <c r="K386" s="479">
        <v>0</v>
      </c>
      <c r="L386" s="479">
        <v>0</v>
      </c>
      <c r="M386" s="697">
        <v>0</v>
      </c>
    </row>
    <row r="387" spans="2:13" hidden="1">
      <c r="B387" s="708" t="s">
        <v>1270</v>
      </c>
      <c r="C387" s="457">
        <v>70637</v>
      </c>
      <c r="D387" s="457">
        <v>0</v>
      </c>
      <c r="E387" s="457">
        <v>0</v>
      </c>
      <c r="F387" s="457">
        <v>0</v>
      </c>
      <c r="G387" s="457">
        <v>0</v>
      </c>
      <c r="H387" s="457">
        <v>70637</v>
      </c>
      <c r="I387" s="457">
        <v>0</v>
      </c>
      <c r="J387" s="457">
        <v>0</v>
      </c>
      <c r="K387" s="479">
        <v>0</v>
      </c>
      <c r="L387" s="479">
        <v>0</v>
      </c>
      <c r="M387" s="697">
        <v>3.6224102600000001</v>
      </c>
    </row>
    <row r="388" spans="2:13" hidden="1">
      <c r="B388" s="708" t="s">
        <v>758</v>
      </c>
      <c r="C388" s="457">
        <v>136500</v>
      </c>
      <c r="D388" s="457">
        <v>0</v>
      </c>
      <c r="E388" s="457">
        <v>0</v>
      </c>
      <c r="F388" s="457">
        <v>0</v>
      </c>
      <c r="G388" s="457">
        <v>0</v>
      </c>
      <c r="H388" s="457">
        <v>136500</v>
      </c>
      <c r="I388" s="457">
        <v>0</v>
      </c>
      <c r="J388" s="457">
        <v>0</v>
      </c>
      <c r="K388" s="479">
        <v>0</v>
      </c>
      <c r="L388" s="479">
        <v>0</v>
      </c>
      <c r="M388" s="697">
        <v>2.80864198</v>
      </c>
    </row>
    <row r="389" spans="2:13" hidden="1">
      <c r="B389" s="708" t="s">
        <v>1064</v>
      </c>
      <c r="C389" s="457">
        <v>26057</v>
      </c>
      <c r="D389" s="457">
        <v>0</v>
      </c>
      <c r="E389" s="457">
        <v>0</v>
      </c>
      <c r="F389" s="457">
        <v>0</v>
      </c>
      <c r="G389" s="457">
        <v>0</v>
      </c>
      <c r="H389" s="457">
        <v>26057</v>
      </c>
      <c r="I389" s="457">
        <v>0</v>
      </c>
      <c r="J389" s="457">
        <v>0</v>
      </c>
      <c r="K389" s="479">
        <v>0</v>
      </c>
      <c r="L389" s="479">
        <v>0</v>
      </c>
      <c r="M389" s="697">
        <v>5.2114000000000003</v>
      </c>
    </row>
    <row r="390" spans="2:13" hidden="1">
      <c r="B390" s="708" t="s">
        <v>1274</v>
      </c>
      <c r="C390" s="457">
        <v>306342</v>
      </c>
      <c r="D390" s="457">
        <v>0</v>
      </c>
      <c r="E390" s="457">
        <v>0</v>
      </c>
      <c r="F390" s="457">
        <v>0</v>
      </c>
      <c r="G390" s="457">
        <v>0</v>
      </c>
      <c r="H390" s="457">
        <v>306342</v>
      </c>
      <c r="I390" s="457">
        <v>0</v>
      </c>
      <c r="J390" s="457">
        <v>0</v>
      </c>
      <c r="K390" s="479">
        <v>0</v>
      </c>
      <c r="L390" s="479">
        <v>0</v>
      </c>
      <c r="M390" s="697">
        <v>6.8075999999999999</v>
      </c>
    </row>
    <row r="391" spans="2:13" hidden="1">
      <c r="B391" s="708" t="s">
        <v>685</v>
      </c>
      <c r="C391" s="457">
        <v>58618</v>
      </c>
      <c r="D391" s="457">
        <v>0</v>
      </c>
      <c r="E391" s="457">
        <v>0</v>
      </c>
      <c r="F391" s="457">
        <v>0</v>
      </c>
      <c r="G391" s="457">
        <v>0</v>
      </c>
      <c r="H391" s="457">
        <v>58618</v>
      </c>
      <c r="I391" s="457">
        <v>0</v>
      </c>
      <c r="J391" s="457">
        <v>0</v>
      </c>
      <c r="K391" s="479">
        <v>0</v>
      </c>
      <c r="L391" s="479">
        <v>0</v>
      </c>
      <c r="M391" s="697">
        <v>2.6644545499999999</v>
      </c>
    </row>
    <row r="392" spans="2:13" hidden="1">
      <c r="B392" s="708" t="s">
        <v>1052</v>
      </c>
      <c r="C392" s="457">
        <v>103848</v>
      </c>
      <c r="D392" s="457">
        <v>0</v>
      </c>
      <c r="E392" s="457">
        <v>0</v>
      </c>
      <c r="F392" s="457">
        <v>0</v>
      </c>
      <c r="G392" s="457">
        <v>0</v>
      </c>
      <c r="H392" s="457">
        <v>103848</v>
      </c>
      <c r="I392" s="457">
        <v>0</v>
      </c>
      <c r="J392" s="457">
        <v>0</v>
      </c>
      <c r="K392" s="479">
        <v>0</v>
      </c>
      <c r="L392" s="479">
        <v>0</v>
      </c>
      <c r="M392" s="697">
        <v>0</v>
      </c>
    </row>
    <row r="393" spans="2:13" hidden="1">
      <c r="B393" s="708" t="s">
        <v>1280</v>
      </c>
      <c r="C393" s="457">
        <v>229970</v>
      </c>
      <c r="D393" s="457">
        <v>0</v>
      </c>
      <c r="E393" s="457">
        <v>0</v>
      </c>
      <c r="F393" s="457">
        <v>0</v>
      </c>
      <c r="G393" s="457">
        <v>0</v>
      </c>
      <c r="H393" s="457">
        <v>229970</v>
      </c>
      <c r="I393" s="457">
        <v>0</v>
      </c>
      <c r="J393" s="457">
        <v>0</v>
      </c>
      <c r="K393" s="479">
        <v>0</v>
      </c>
      <c r="L393" s="479">
        <v>0</v>
      </c>
      <c r="M393" s="697">
        <v>2.63630319</v>
      </c>
    </row>
    <row r="394" spans="2:13" hidden="1">
      <c r="B394" s="708" t="s">
        <v>1041</v>
      </c>
      <c r="C394" s="457">
        <v>147</v>
      </c>
      <c r="D394" s="457">
        <v>0</v>
      </c>
      <c r="E394" s="457">
        <v>0</v>
      </c>
      <c r="F394" s="457">
        <v>0</v>
      </c>
      <c r="G394" s="457">
        <v>0</v>
      </c>
      <c r="H394" s="457">
        <v>147</v>
      </c>
      <c r="I394" s="457">
        <v>0</v>
      </c>
      <c r="J394" s="457">
        <v>0</v>
      </c>
      <c r="K394" s="479">
        <v>0</v>
      </c>
      <c r="L394" s="479">
        <v>0</v>
      </c>
      <c r="M394" s="697">
        <v>8.5464999999999998E-4</v>
      </c>
    </row>
    <row r="395" spans="2:13" hidden="1">
      <c r="B395" s="708" t="s">
        <v>1055</v>
      </c>
      <c r="C395" s="457">
        <v>29998</v>
      </c>
      <c r="D395" s="457">
        <v>0</v>
      </c>
      <c r="E395" s="457">
        <v>0</v>
      </c>
      <c r="F395" s="457">
        <v>0</v>
      </c>
      <c r="G395" s="457">
        <v>0</v>
      </c>
      <c r="H395" s="457">
        <v>29998</v>
      </c>
      <c r="I395" s="457">
        <v>0</v>
      </c>
      <c r="J395" s="457">
        <v>0</v>
      </c>
      <c r="K395" s="479">
        <v>0</v>
      </c>
      <c r="L395" s="479">
        <v>0</v>
      </c>
      <c r="M395" s="697">
        <v>0</v>
      </c>
    </row>
    <row r="396" spans="2:13" hidden="1">
      <c r="B396" s="708" t="s">
        <v>1078</v>
      </c>
      <c r="C396" s="457">
        <v>443845</v>
      </c>
      <c r="D396" s="457">
        <v>0</v>
      </c>
      <c r="E396" s="457">
        <v>0</v>
      </c>
      <c r="F396" s="457">
        <v>0</v>
      </c>
      <c r="G396" s="457">
        <v>0</v>
      </c>
      <c r="H396" s="457">
        <v>443845</v>
      </c>
      <c r="I396" s="457">
        <v>0</v>
      </c>
      <c r="J396" s="457">
        <v>0</v>
      </c>
      <c r="K396" s="479">
        <v>0</v>
      </c>
      <c r="L396" s="479">
        <v>0</v>
      </c>
      <c r="M396" s="697">
        <v>0</v>
      </c>
    </row>
    <row r="397" spans="2:13" hidden="1">
      <c r="B397" s="708" t="s">
        <v>1282</v>
      </c>
      <c r="C397" s="457">
        <v>56155</v>
      </c>
      <c r="D397" s="457">
        <v>0</v>
      </c>
      <c r="E397" s="457">
        <v>0</v>
      </c>
      <c r="F397" s="457">
        <v>0</v>
      </c>
      <c r="G397" s="457">
        <v>0</v>
      </c>
      <c r="H397" s="457">
        <v>56155</v>
      </c>
      <c r="I397" s="457">
        <v>0</v>
      </c>
      <c r="J397" s="457">
        <v>0</v>
      </c>
      <c r="K397" s="479">
        <v>0</v>
      </c>
      <c r="L397" s="479">
        <v>0</v>
      </c>
      <c r="M397" s="697">
        <v>0</v>
      </c>
    </row>
    <row r="398" spans="2:13" hidden="1">
      <c r="B398" s="708" t="s">
        <v>1100</v>
      </c>
      <c r="C398" s="457">
        <v>108468</v>
      </c>
      <c r="D398" s="457">
        <v>0</v>
      </c>
      <c r="E398" s="457">
        <v>0</v>
      </c>
      <c r="F398" s="457">
        <v>0</v>
      </c>
      <c r="G398" s="457">
        <v>0</v>
      </c>
      <c r="H398" s="457">
        <v>108468</v>
      </c>
      <c r="I398" s="457">
        <v>0</v>
      </c>
      <c r="J398" s="457">
        <v>0</v>
      </c>
      <c r="K398" s="479">
        <v>0</v>
      </c>
      <c r="L398" s="479">
        <v>0</v>
      </c>
      <c r="M398" s="697">
        <v>0</v>
      </c>
    </row>
    <row r="399" spans="2:13" hidden="1">
      <c r="B399" s="708" t="s">
        <v>760</v>
      </c>
      <c r="C399" s="457">
        <v>149</v>
      </c>
      <c r="D399" s="457">
        <v>0</v>
      </c>
      <c r="E399" s="457">
        <v>0</v>
      </c>
      <c r="F399" s="457">
        <v>0</v>
      </c>
      <c r="G399" s="457">
        <v>0</v>
      </c>
      <c r="H399" s="457">
        <v>149</v>
      </c>
      <c r="I399" s="457">
        <v>0</v>
      </c>
      <c r="J399" s="457">
        <v>0</v>
      </c>
      <c r="K399" s="479">
        <v>0</v>
      </c>
      <c r="L399" s="479">
        <v>0</v>
      </c>
      <c r="M399" s="697">
        <v>1.2416700000000001E-3</v>
      </c>
    </row>
    <row r="400" spans="2:13" hidden="1">
      <c r="B400" s="708" t="s">
        <v>1067</v>
      </c>
      <c r="C400" s="457">
        <v>19716</v>
      </c>
      <c r="D400" s="457">
        <v>0</v>
      </c>
      <c r="E400" s="457">
        <v>0</v>
      </c>
      <c r="F400" s="457">
        <v>0</v>
      </c>
      <c r="G400" s="457">
        <v>0</v>
      </c>
      <c r="H400" s="457">
        <v>19716</v>
      </c>
      <c r="I400" s="457">
        <v>0</v>
      </c>
      <c r="J400" s="457">
        <v>0</v>
      </c>
      <c r="K400" s="479">
        <v>0</v>
      </c>
      <c r="L400" s="479">
        <v>0</v>
      </c>
      <c r="M400" s="697">
        <v>1.3144</v>
      </c>
    </row>
    <row r="401" spans="1:13" hidden="1">
      <c r="B401" s="708" t="s">
        <v>1103</v>
      </c>
      <c r="C401" s="457">
        <v>26</v>
      </c>
      <c r="D401" s="457">
        <v>0</v>
      </c>
      <c r="E401" s="457">
        <v>0</v>
      </c>
      <c r="F401" s="457">
        <v>0</v>
      </c>
      <c r="G401" s="457">
        <v>0</v>
      </c>
      <c r="H401" s="457">
        <v>26</v>
      </c>
      <c r="I401" s="457">
        <v>0</v>
      </c>
      <c r="J401" s="457">
        <v>0</v>
      </c>
      <c r="K401" s="479">
        <v>0</v>
      </c>
      <c r="L401" s="479">
        <v>0</v>
      </c>
      <c r="M401" s="697">
        <v>5.1975999999999997E-4</v>
      </c>
    </row>
    <row r="402" spans="1:13" hidden="1">
      <c r="B402" s="708" t="s">
        <v>671</v>
      </c>
      <c r="C402" s="457">
        <v>56155</v>
      </c>
      <c r="D402" s="457">
        <v>0</v>
      </c>
      <c r="E402" s="457">
        <v>0</v>
      </c>
      <c r="F402" s="457">
        <v>0</v>
      </c>
      <c r="G402" s="457">
        <v>0</v>
      </c>
      <c r="H402" s="457">
        <v>56155</v>
      </c>
      <c r="I402" s="457">
        <v>0</v>
      </c>
      <c r="J402" s="457">
        <v>0</v>
      </c>
      <c r="K402" s="479">
        <v>0</v>
      </c>
      <c r="L402" s="479">
        <v>0</v>
      </c>
      <c r="M402" s="697">
        <v>1.4974666700000001</v>
      </c>
    </row>
    <row r="403" spans="1:13" hidden="1">
      <c r="B403" s="708" t="s">
        <v>672</v>
      </c>
      <c r="C403" s="457">
        <v>482</v>
      </c>
      <c r="D403" s="457">
        <v>0</v>
      </c>
      <c r="E403" s="457">
        <v>0</v>
      </c>
      <c r="F403" s="457">
        <v>0</v>
      </c>
      <c r="G403" s="457">
        <v>0</v>
      </c>
      <c r="H403" s="457">
        <v>482</v>
      </c>
      <c r="I403" s="457">
        <v>0</v>
      </c>
      <c r="J403" s="457">
        <v>0</v>
      </c>
      <c r="K403" s="479">
        <v>0</v>
      </c>
      <c r="L403" s="479">
        <v>0</v>
      </c>
      <c r="M403" s="697">
        <v>1.8660469999999998E-2</v>
      </c>
    </row>
    <row r="404" spans="1:13" hidden="1">
      <c r="B404" s="708" t="s">
        <v>767</v>
      </c>
      <c r="C404" s="457">
        <v>358212</v>
      </c>
      <c r="D404" s="457">
        <v>0</v>
      </c>
      <c r="E404" s="457">
        <v>0</v>
      </c>
      <c r="F404" s="457">
        <v>0</v>
      </c>
      <c r="G404" s="457">
        <v>0</v>
      </c>
      <c r="H404" s="457">
        <v>358212</v>
      </c>
      <c r="I404" s="457">
        <v>0</v>
      </c>
      <c r="J404" s="457">
        <v>0</v>
      </c>
      <c r="K404" s="479">
        <v>0</v>
      </c>
      <c r="L404" s="479">
        <v>0</v>
      </c>
      <c r="M404" s="697">
        <v>4.8407026999999996</v>
      </c>
    </row>
    <row r="405" spans="1:13" hidden="1">
      <c r="B405" s="708" t="s">
        <v>1291</v>
      </c>
      <c r="C405" s="457">
        <v>162160</v>
      </c>
      <c r="D405" s="457">
        <v>0</v>
      </c>
      <c r="E405" s="457">
        <v>0</v>
      </c>
      <c r="F405" s="457">
        <v>0</v>
      </c>
      <c r="G405" s="457">
        <v>0</v>
      </c>
      <c r="H405" s="457">
        <v>162160</v>
      </c>
      <c r="I405" s="457">
        <v>0</v>
      </c>
      <c r="J405" s="457">
        <v>0</v>
      </c>
      <c r="K405" s="479">
        <v>0</v>
      </c>
      <c r="L405" s="479">
        <v>0</v>
      </c>
      <c r="M405" s="697">
        <v>3.7678330799999999</v>
      </c>
    </row>
    <row r="406" spans="1:13" hidden="1">
      <c r="A406" s="611"/>
      <c r="B406" s="708" t="s">
        <v>1305</v>
      </c>
      <c r="C406" s="712">
        <v>890850</v>
      </c>
      <c r="D406" s="712">
        <v>0</v>
      </c>
      <c r="E406" s="712">
        <v>0</v>
      </c>
      <c r="F406" s="712">
        <v>0</v>
      </c>
      <c r="G406" s="712">
        <v>0</v>
      </c>
      <c r="H406" s="712">
        <v>890850</v>
      </c>
      <c r="I406" s="712">
        <v>0</v>
      </c>
      <c r="J406" s="712">
        <v>0</v>
      </c>
      <c r="K406" s="716">
        <v>0</v>
      </c>
      <c r="L406" s="716">
        <v>0</v>
      </c>
      <c r="M406" s="717">
        <v>6.3721352800000002</v>
      </c>
    </row>
    <row r="407" spans="1:13" hidden="1">
      <c r="B407" s="708" t="s">
        <v>773</v>
      </c>
      <c r="C407" s="457">
        <v>352976</v>
      </c>
      <c r="D407" s="457">
        <v>0</v>
      </c>
      <c r="E407" s="457">
        <v>0</v>
      </c>
      <c r="F407" s="457">
        <v>0</v>
      </c>
      <c r="G407" s="457">
        <v>0</v>
      </c>
      <c r="H407" s="457">
        <v>352976</v>
      </c>
      <c r="I407" s="457">
        <v>0</v>
      </c>
      <c r="J407" s="457">
        <v>3529.76</v>
      </c>
      <c r="K407" s="479">
        <v>5.3397200000000001E-3</v>
      </c>
      <c r="L407" s="479">
        <v>5.6176826392267225E-3</v>
      </c>
      <c r="M407" s="697">
        <v>1.7575772700000001</v>
      </c>
    </row>
    <row r="408" spans="1:13" hidden="1">
      <c r="B408" s="708" t="s">
        <v>1308</v>
      </c>
      <c r="C408" s="457">
        <v>78469</v>
      </c>
      <c r="D408" s="457">
        <v>0</v>
      </c>
      <c r="E408" s="457">
        <v>0</v>
      </c>
      <c r="F408" s="457">
        <v>0</v>
      </c>
      <c r="G408" s="457">
        <v>0</v>
      </c>
      <c r="H408" s="457">
        <v>78469</v>
      </c>
      <c r="I408" s="457">
        <v>0</v>
      </c>
      <c r="J408" s="457">
        <v>0</v>
      </c>
      <c r="K408" s="479">
        <v>0</v>
      </c>
      <c r="L408" s="479">
        <v>0</v>
      </c>
      <c r="M408" s="697">
        <v>3.79077295</v>
      </c>
    </row>
    <row r="409" spans="1:13" hidden="1">
      <c r="B409" s="708" t="s">
        <v>1310</v>
      </c>
      <c r="C409" s="457">
        <v>222109</v>
      </c>
      <c r="D409" s="457">
        <v>0</v>
      </c>
      <c r="E409" s="457">
        <v>0</v>
      </c>
      <c r="F409" s="457">
        <v>0</v>
      </c>
      <c r="G409" s="457">
        <v>0</v>
      </c>
      <c r="H409" s="457">
        <v>222109</v>
      </c>
      <c r="I409" s="457">
        <v>0</v>
      </c>
      <c r="J409" s="457">
        <v>0</v>
      </c>
      <c r="K409" s="479">
        <v>0</v>
      </c>
      <c r="L409" s="479">
        <v>0</v>
      </c>
      <c r="M409" s="697">
        <v>5.1414120399999996</v>
      </c>
    </row>
    <row r="410" spans="1:13" hidden="1">
      <c r="B410" s="708" t="s">
        <v>782</v>
      </c>
      <c r="C410" s="457">
        <v>108222</v>
      </c>
      <c r="D410" s="457">
        <v>0</v>
      </c>
      <c r="E410" s="457">
        <v>0</v>
      </c>
      <c r="F410" s="457">
        <v>0</v>
      </c>
      <c r="G410" s="457">
        <v>0</v>
      </c>
      <c r="H410" s="457">
        <v>108222</v>
      </c>
      <c r="I410" s="457">
        <v>0</v>
      </c>
      <c r="J410" s="457">
        <v>0</v>
      </c>
      <c r="K410" s="479">
        <v>0</v>
      </c>
      <c r="L410" s="479">
        <v>0</v>
      </c>
      <c r="M410" s="697">
        <v>3.5861223400000002</v>
      </c>
    </row>
    <row r="411" spans="1:13" hidden="1">
      <c r="B411" s="708" t="s">
        <v>623</v>
      </c>
      <c r="C411" s="457">
        <v>704745</v>
      </c>
      <c r="D411" s="457">
        <v>0</v>
      </c>
      <c r="E411" s="457">
        <v>0</v>
      </c>
      <c r="F411" s="457">
        <v>0</v>
      </c>
      <c r="G411" s="457">
        <v>0</v>
      </c>
      <c r="H411" s="457">
        <v>704745</v>
      </c>
      <c r="I411" s="457">
        <v>0</v>
      </c>
      <c r="J411" s="457">
        <v>0</v>
      </c>
      <c r="K411" s="479">
        <v>0</v>
      </c>
      <c r="L411" s="479">
        <v>0</v>
      </c>
      <c r="M411" s="697">
        <v>9.4212207899999996</v>
      </c>
    </row>
    <row r="412" spans="1:13" hidden="1">
      <c r="B412" s="708" t="s">
        <v>783</v>
      </c>
      <c r="C412" s="457">
        <v>15024</v>
      </c>
      <c r="D412" s="457">
        <v>0</v>
      </c>
      <c r="E412" s="457">
        <v>0</v>
      </c>
      <c r="F412" s="457">
        <v>0</v>
      </c>
      <c r="G412" s="457">
        <v>0</v>
      </c>
      <c r="H412" s="457">
        <v>15024</v>
      </c>
      <c r="I412" s="457">
        <v>0</v>
      </c>
      <c r="J412" s="457">
        <v>0</v>
      </c>
      <c r="K412" s="479">
        <v>0</v>
      </c>
      <c r="L412" s="479">
        <v>0</v>
      </c>
      <c r="M412" s="697">
        <v>0.13968017999999999</v>
      </c>
    </row>
    <row r="413" spans="1:13" hidden="1">
      <c r="B413" s="708" t="s">
        <v>784</v>
      </c>
      <c r="C413" s="457">
        <v>440918</v>
      </c>
      <c r="D413" s="457">
        <v>0</v>
      </c>
      <c r="E413" s="457">
        <v>0</v>
      </c>
      <c r="F413" s="457">
        <v>0</v>
      </c>
      <c r="G413" s="457">
        <v>0</v>
      </c>
      <c r="H413" s="457">
        <v>440918</v>
      </c>
      <c r="I413" s="457">
        <v>0</v>
      </c>
      <c r="J413" s="457">
        <v>0</v>
      </c>
      <c r="K413" s="479">
        <v>0</v>
      </c>
      <c r="L413" s="479">
        <v>0</v>
      </c>
      <c r="M413" s="697">
        <v>5.6160028500000001</v>
      </c>
    </row>
    <row r="414" spans="1:13" hidden="1">
      <c r="B414" s="708" t="s">
        <v>673</v>
      </c>
      <c r="C414" s="457">
        <v>96055</v>
      </c>
      <c r="D414" s="457">
        <v>0</v>
      </c>
      <c r="E414" s="457">
        <v>0</v>
      </c>
      <c r="F414" s="457">
        <v>0</v>
      </c>
      <c r="G414" s="457">
        <v>0</v>
      </c>
      <c r="H414" s="457">
        <v>96055</v>
      </c>
      <c r="I414" s="457">
        <v>0</v>
      </c>
      <c r="J414" s="457">
        <v>0</v>
      </c>
      <c r="K414" s="479">
        <v>0</v>
      </c>
      <c r="L414" s="479">
        <v>0</v>
      </c>
      <c r="M414" s="697">
        <v>3.69442308</v>
      </c>
    </row>
    <row r="415" spans="1:13" hidden="1">
      <c r="B415" s="708" t="s">
        <v>789</v>
      </c>
      <c r="C415" s="457">
        <v>43100</v>
      </c>
      <c r="D415" s="457">
        <v>0</v>
      </c>
      <c r="E415" s="457">
        <v>0</v>
      </c>
      <c r="F415" s="457">
        <v>0</v>
      </c>
      <c r="G415" s="457">
        <v>0</v>
      </c>
      <c r="H415" s="457">
        <v>43100</v>
      </c>
      <c r="I415" s="457">
        <v>0</v>
      </c>
      <c r="J415" s="457">
        <v>0</v>
      </c>
      <c r="K415" s="479">
        <v>0</v>
      </c>
      <c r="L415" s="479">
        <v>0</v>
      </c>
      <c r="M415" s="697">
        <v>6.1571428600000004</v>
      </c>
    </row>
    <row r="416" spans="1:13" hidden="1">
      <c r="B416" s="708" t="s">
        <v>791</v>
      </c>
      <c r="C416" s="457">
        <v>118664</v>
      </c>
      <c r="D416" s="457">
        <v>0</v>
      </c>
      <c r="E416" s="457">
        <v>0</v>
      </c>
      <c r="F416" s="457">
        <v>0</v>
      </c>
      <c r="G416" s="457">
        <v>0</v>
      </c>
      <c r="H416" s="457">
        <v>118664</v>
      </c>
      <c r="I416" s="457">
        <v>0</v>
      </c>
      <c r="J416" s="457">
        <v>0</v>
      </c>
      <c r="K416" s="479">
        <v>0</v>
      </c>
      <c r="L416" s="479">
        <v>0</v>
      </c>
      <c r="M416" s="697">
        <v>0.97665844000000002</v>
      </c>
    </row>
    <row r="417" spans="1:13" hidden="1">
      <c r="A417" s="611"/>
      <c r="B417" s="708" t="s">
        <v>1398</v>
      </c>
      <c r="C417" s="712">
        <v>474032</v>
      </c>
      <c r="D417" s="712">
        <v>0</v>
      </c>
      <c r="E417" s="712">
        <v>0</v>
      </c>
      <c r="F417" s="712">
        <v>0</v>
      </c>
      <c r="G417" s="712">
        <v>0</v>
      </c>
      <c r="H417" s="712">
        <v>474032</v>
      </c>
      <c r="I417" s="712">
        <v>0</v>
      </c>
      <c r="J417" s="712">
        <v>0</v>
      </c>
      <c r="K417" s="716">
        <v>0</v>
      </c>
      <c r="L417" s="716">
        <v>0</v>
      </c>
      <c r="M417" s="717">
        <v>1.8320077299999999</v>
      </c>
    </row>
    <row r="418" spans="1:13" hidden="1">
      <c r="B418" s="708" t="s">
        <v>792</v>
      </c>
      <c r="C418" s="457">
        <v>113264</v>
      </c>
      <c r="D418" s="457">
        <v>0</v>
      </c>
      <c r="E418" s="457">
        <v>0</v>
      </c>
      <c r="F418" s="457">
        <v>0</v>
      </c>
      <c r="G418" s="457">
        <v>0</v>
      </c>
      <c r="H418" s="457">
        <v>113264</v>
      </c>
      <c r="I418" s="457">
        <v>0</v>
      </c>
      <c r="J418" s="457">
        <v>0</v>
      </c>
      <c r="K418" s="479">
        <v>0</v>
      </c>
      <c r="L418" s="479">
        <v>0</v>
      </c>
      <c r="M418" s="697">
        <v>0.81227768</v>
      </c>
    </row>
    <row r="419" spans="1:13" hidden="1">
      <c r="A419" s="718"/>
      <c r="B419" s="708" t="s">
        <v>661</v>
      </c>
      <c r="C419" s="457">
        <v>206888</v>
      </c>
      <c r="D419" s="457">
        <v>0</v>
      </c>
      <c r="E419" s="457">
        <v>0</v>
      </c>
      <c r="F419" s="457">
        <v>0</v>
      </c>
      <c r="G419" s="457">
        <v>0</v>
      </c>
      <c r="H419" s="457">
        <v>206888</v>
      </c>
      <c r="I419" s="457">
        <v>0</v>
      </c>
      <c r="J419" s="457">
        <v>0</v>
      </c>
      <c r="K419" s="479">
        <v>0</v>
      </c>
      <c r="L419" s="479">
        <v>0</v>
      </c>
      <c r="M419" s="697">
        <v>4.8679529400000003</v>
      </c>
    </row>
    <row r="420" spans="1:13" hidden="1">
      <c r="B420" s="708" t="s">
        <v>794</v>
      </c>
      <c r="C420" s="457">
        <v>170879</v>
      </c>
      <c r="D420" s="457">
        <v>0</v>
      </c>
      <c r="E420" s="457">
        <v>0</v>
      </c>
      <c r="F420" s="457">
        <v>0</v>
      </c>
      <c r="G420" s="457">
        <v>0</v>
      </c>
      <c r="H420" s="457">
        <v>170879</v>
      </c>
      <c r="I420" s="457">
        <v>0</v>
      </c>
      <c r="J420" s="457">
        <v>0</v>
      </c>
      <c r="K420" s="479">
        <v>0</v>
      </c>
      <c r="L420" s="479">
        <v>0</v>
      </c>
      <c r="M420" s="697">
        <v>1.70879</v>
      </c>
    </row>
    <row r="421" spans="1:13" hidden="1">
      <c r="B421" s="708" t="s">
        <v>1351</v>
      </c>
      <c r="C421" s="457">
        <v>306</v>
      </c>
      <c r="D421" s="457">
        <v>0</v>
      </c>
      <c r="E421" s="457">
        <v>0</v>
      </c>
      <c r="F421" s="457">
        <v>0</v>
      </c>
      <c r="G421" s="457">
        <v>0</v>
      </c>
      <c r="H421" s="457">
        <v>306</v>
      </c>
      <c r="I421" s="457">
        <v>0</v>
      </c>
      <c r="J421" s="457">
        <v>0</v>
      </c>
      <c r="K421" s="479">
        <v>0</v>
      </c>
      <c r="L421" s="479">
        <v>0</v>
      </c>
      <c r="M421" s="697">
        <v>3.7499999999999999E-3</v>
      </c>
    </row>
    <row r="422" spans="1:13" hidden="1">
      <c r="B422" s="708" t="s">
        <v>693</v>
      </c>
      <c r="C422" s="457">
        <v>139748</v>
      </c>
      <c r="D422" s="457">
        <v>0</v>
      </c>
      <c r="E422" s="457">
        <v>0</v>
      </c>
      <c r="F422" s="457">
        <v>0</v>
      </c>
      <c r="G422" s="457">
        <v>0</v>
      </c>
      <c r="H422" s="457">
        <v>139748</v>
      </c>
      <c r="I422" s="457">
        <v>0</v>
      </c>
      <c r="J422" s="457">
        <v>0</v>
      </c>
      <c r="K422" s="479">
        <v>0</v>
      </c>
      <c r="L422" s="479">
        <v>0</v>
      </c>
      <c r="M422" s="697">
        <v>5.2735094299999998</v>
      </c>
    </row>
    <row r="423" spans="1:13" hidden="1">
      <c r="B423" s="708" t="s">
        <v>1328</v>
      </c>
      <c r="C423" s="457">
        <v>66844</v>
      </c>
      <c r="D423" s="457">
        <v>0</v>
      </c>
      <c r="E423" s="457">
        <v>0</v>
      </c>
      <c r="F423" s="457">
        <v>0</v>
      </c>
      <c r="G423" s="457">
        <v>0</v>
      </c>
      <c r="H423" s="457">
        <v>66844</v>
      </c>
      <c r="I423" s="457">
        <v>0</v>
      </c>
      <c r="J423" s="457">
        <v>0</v>
      </c>
      <c r="K423" s="479">
        <v>0</v>
      </c>
      <c r="L423" s="479">
        <v>0</v>
      </c>
      <c r="M423" s="697">
        <v>6.6844000000000001</v>
      </c>
    </row>
    <row r="424" spans="1:13" hidden="1">
      <c r="B424" s="708" t="s">
        <v>796</v>
      </c>
      <c r="C424" s="457">
        <v>412147</v>
      </c>
      <c r="D424" s="457">
        <v>0</v>
      </c>
      <c r="E424" s="457">
        <v>0</v>
      </c>
      <c r="F424" s="457">
        <v>0</v>
      </c>
      <c r="G424" s="457">
        <v>0</v>
      </c>
      <c r="H424" s="457">
        <v>412147</v>
      </c>
      <c r="I424" s="457">
        <v>0</v>
      </c>
      <c r="J424" s="457">
        <v>0</v>
      </c>
      <c r="K424" s="479">
        <v>0</v>
      </c>
      <c r="L424" s="479">
        <v>0</v>
      </c>
      <c r="M424" s="697">
        <v>0.55197273000000002</v>
      </c>
    </row>
    <row r="425" spans="1:13" hidden="1">
      <c r="B425" s="647"/>
      <c r="C425" s="492">
        <v>21199174</v>
      </c>
      <c r="D425" s="492">
        <v>0</v>
      </c>
      <c r="E425" s="492">
        <v>0</v>
      </c>
      <c r="F425" s="492">
        <v>0</v>
      </c>
      <c r="G425" s="492">
        <v>3769256</v>
      </c>
      <c r="H425" s="492">
        <v>17429918</v>
      </c>
      <c r="I425" s="492">
        <v>0</v>
      </c>
      <c r="J425" s="492">
        <v>3529.76</v>
      </c>
      <c r="K425" s="493">
        <v>5.3397200000000001E-3</v>
      </c>
      <c r="L425" s="493">
        <v>5.6176826392267225E-3</v>
      </c>
      <c r="M425" s="626"/>
    </row>
    <row r="426" spans="1:13" hidden="1">
      <c r="B426" s="647"/>
      <c r="C426" s="494"/>
      <c r="D426" s="494"/>
      <c r="E426" s="494"/>
      <c r="F426" s="494"/>
      <c r="G426" s="494"/>
      <c r="H426" s="494"/>
      <c r="I426" s="494"/>
      <c r="J426" s="494"/>
      <c r="K426" s="495"/>
      <c r="L426" s="495"/>
      <c r="M426" s="626"/>
    </row>
    <row r="427" spans="1:13" hidden="1">
      <c r="C427" s="492">
        <v>907025268.15789998</v>
      </c>
      <c r="D427" s="492">
        <v>6207190</v>
      </c>
      <c r="E427" s="492">
        <v>3558093</v>
      </c>
      <c r="F427" s="492">
        <v>14729156</v>
      </c>
      <c r="G427" s="492">
        <v>117160313</v>
      </c>
      <c r="H427" s="492">
        <v>814359394</v>
      </c>
      <c r="I427" s="492">
        <v>12913584.570154101</v>
      </c>
      <c r="J427" s="492">
        <v>59498770.170146197</v>
      </c>
      <c r="K427" s="493">
        <v>90.008041230000003</v>
      </c>
      <c r="L427" s="493">
        <v>94.693440448429598</v>
      </c>
      <c r="M427" s="626"/>
    </row>
    <row r="428" spans="1:13" hidden="1"/>
    <row r="429" spans="1:13" hidden="1"/>
    <row r="430" spans="1:13" hidden="1"/>
    <row r="431" spans="1:13" hidden="1"/>
    <row r="432" spans="1:13" hidden="1"/>
    <row r="433" hidden="1"/>
    <row r="434" hidden="1"/>
    <row r="435" hidden="1"/>
  </sheetData>
  <mergeCells count="1">
    <mergeCell ref="A4:A5"/>
  </mergeCells>
  <pageMargins left="0.7" right="0.7" top="0.75" bottom="0.75" header="0.3" footer="0.3"/>
  <pageSetup scale="44" orientation="portrait" r:id="rId1"/>
  <headerFooter>
    <oddFooter>&amp;C12 of 19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5"/>
  <sheetViews>
    <sheetView view="pageBreakPreview" topLeftCell="D1" zoomScaleNormal="100" zoomScaleSheetLayoutView="100" workbookViewId="0">
      <selection activeCell="B4" sqref="B4:K6"/>
    </sheetView>
  </sheetViews>
  <sheetFormatPr defaultRowHeight="15.75"/>
  <cols>
    <col min="1" max="1" width="4.375" style="706" customWidth="1"/>
    <col min="2" max="2" width="29.5" style="491" customWidth="1"/>
    <col min="3" max="3" width="12" style="457" customWidth="1"/>
    <col min="4" max="4" width="10.875" style="457" customWidth="1"/>
    <col min="5" max="6" width="11.125" style="457" customWidth="1"/>
    <col min="7" max="7" width="11.75" style="457" customWidth="1"/>
    <col min="8" max="8" width="11.875" style="457" customWidth="1"/>
    <col min="9" max="9" width="11.75" style="457" customWidth="1"/>
    <col min="10" max="10" width="11.375" style="457" customWidth="1"/>
    <col min="11" max="11" width="7.125" style="479" customWidth="1"/>
    <col min="12" max="12" width="9" style="479" customWidth="1"/>
    <col min="13" max="13" width="10.625" style="515" customWidth="1"/>
    <col min="14" max="16384" width="9" style="515"/>
  </cols>
  <sheetData>
    <row r="1" spans="1:13">
      <c r="A1" s="706">
        <v>7.2</v>
      </c>
      <c r="B1" s="612" t="s">
        <v>2046</v>
      </c>
      <c r="C1" s="628"/>
      <c r="D1" s="628"/>
      <c r="E1" s="628"/>
      <c r="F1" s="628"/>
      <c r="G1" s="628"/>
      <c r="H1" s="628"/>
      <c r="I1" s="628"/>
      <c r="J1" s="628"/>
      <c r="K1" s="629"/>
      <c r="L1" s="631"/>
    </row>
    <row r="2" spans="1:13" hidden="1">
      <c r="B2" s="484"/>
      <c r="C2" s="481"/>
      <c r="D2" s="481"/>
      <c r="E2" s="481"/>
      <c r="F2" s="481"/>
      <c r="G2" s="481"/>
      <c r="H2" s="481"/>
      <c r="I2" s="481"/>
      <c r="J2" s="481"/>
      <c r="K2" s="482"/>
      <c r="L2" s="482"/>
      <c r="M2" s="483"/>
    </row>
    <row r="3" spans="1:13" hidden="1">
      <c r="B3" s="484"/>
      <c r="C3" s="481"/>
      <c r="D3" s="481"/>
      <c r="E3" s="481"/>
      <c r="F3" s="481"/>
      <c r="G3" s="481"/>
      <c r="H3" s="481"/>
      <c r="I3" s="481"/>
      <c r="J3" s="481"/>
      <c r="K3" s="482"/>
      <c r="L3" s="482"/>
      <c r="M3" s="483"/>
    </row>
    <row r="4" spans="1:13" ht="81.75" customHeight="1">
      <c r="A4" s="1032"/>
      <c r="B4" s="690" t="s">
        <v>2007</v>
      </c>
      <c r="C4" s="691" t="s">
        <v>2008</v>
      </c>
      <c r="D4" s="487" t="s">
        <v>2009</v>
      </c>
      <c r="E4" s="487" t="s">
        <v>2010</v>
      </c>
      <c r="F4" s="487" t="s">
        <v>2011</v>
      </c>
      <c r="G4" s="487" t="s">
        <v>2012</v>
      </c>
      <c r="H4" s="487" t="s">
        <v>1998</v>
      </c>
      <c r="I4" s="487" t="s">
        <v>2013</v>
      </c>
      <c r="J4" s="487" t="s">
        <v>2014</v>
      </c>
      <c r="K4" s="488" t="s">
        <v>53</v>
      </c>
      <c r="L4" s="488" t="s">
        <v>2015</v>
      </c>
      <c r="M4" s="692" t="s">
        <v>2016</v>
      </c>
    </row>
    <row r="5" spans="1:13">
      <c r="A5" s="1033"/>
      <c r="B5" s="693"/>
      <c r="C5" s="694" t="s">
        <v>2065</v>
      </c>
      <c r="D5" s="695"/>
      <c r="E5" s="695"/>
      <c r="F5" s="695"/>
      <c r="G5" s="695"/>
      <c r="H5" s="695"/>
      <c r="I5" s="694" t="s">
        <v>2047</v>
      </c>
      <c r="J5" s="695"/>
      <c r="K5" s="694" t="s">
        <v>2019</v>
      </c>
      <c r="L5" s="696"/>
      <c r="M5" s="696"/>
    </row>
    <row r="6" spans="1:13" hidden="1">
      <c r="A6" s="485"/>
      <c r="B6" s="486" t="s">
        <v>2048</v>
      </c>
      <c r="C6" s="487"/>
      <c r="D6" s="487"/>
      <c r="E6" s="487"/>
      <c r="F6" s="487"/>
      <c r="G6" s="487"/>
      <c r="H6" s="487"/>
      <c r="I6" s="487"/>
      <c r="J6" s="488"/>
      <c r="K6" s="488"/>
      <c r="L6" s="488"/>
      <c r="M6" s="488"/>
    </row>
    <row r="7" spans="1:13" hidden="1">
      <c r="B7" s="708" t="s">
        <v>841</v>
      </c>
      <c r="C7" s="457">
        <v>560662.15789999999</v>
      </c>
      <c r="D7" s="457">
        <v>0</v>
      </c>
      <c r="E7" s="457">
        <v>0</v>
      </c>
      <c r="F7" s="457">
        <v>0</v>
      </c>
      <c r="G7" s="457">
        <v>560662</v>
      </c>
      <c r="H7" s="479">
        <v>0</v>
      </c>
      <c r="I7" s="457">
        <v>0</v>
      </c>
      <c r="J7" s="457">
        <v>0</v>
      </c>
      <c r="K7" s="479">
        <v>0</v>
      </c>
      <c r="L7" s="479">
        <v>0</v>
      </c>
      <c r="M7" s="479">
        <v>0</v>
      </c>
    </row>
    <row r="8" spans="1:13" hidden="1">
      <c r="B8" s="708" t="s">
        <v>842</v>
      </c>
      <c r="C8" s="457">
        <v>77069</v>
      </c>
      <c r="D8" s="457">
        <v>0</v>
      </c>
      <c r="E8" s="457">
        <v>0</v>
      </c>
      <c r="F8" s="457">
        <v>0</v>
      </c>
      <c r="G8" s="457">
        <v>77069</v>
      </c>
      <c r="H8" s="479">
        <v>0</v>
      </c>
      <c r="I8" s="457">
        <v>0</v>
      </c>
      <c r="J8" s="457">
        <v>0</v>
      </c>
      <c r="K8" s="479">
        <v>0</v>
      </c>
      <c r="L8" s="479">
        <v>0</v>
      </c>
      <c r="M8" s="479">
        <v>0</v>
      </c>
    </row>
    <row r="9" spans="1:13" hidden="1">
      <c r="B9" s="709"/>
      <c r="C9" s="492">
        <v>637731.15789999999</v>
      </c>
      <c r="D9" s="492">
        <v>0</v>
      </c>
      <c r="E9" s="492">
        <v>0</v>
      </c>
      <c r="F9" s="492">
        <v>0</v>
      </c>
      <c r="G9" s="492">
        <v>637731</v>
      </c>
      <c r="H9" s="493">
        <v>0</v>
      </c>
      <c r="I9" s="492">
        <v>0</v>
      </c>
      <c r="J9" s="492">
        <v>0</v>
      </c>
      <c r="K9" s="492">
        <v>0</v>
      </c>
      <c r="L9" s="492">
        <v>0</v>
      </c>
      <c r="M9" s="625">
        <v>0</v>
      </c>
    </row>
    <row r="10" spans="1:13" hidden="1">
      <c r="B10" s="710" t="s">
        <v>866</v>
      </c>
      <c r="C10" s="494"/>
      <c r="D10" s="494"/>
      <c r="E10" s="494"/>
      <c r="F10" s="494"/>
      <c r="G10" s="494"/>
      <c r="H10" s="494"/>
      <c r="I10" s="494"/>
      <c r="J10" s="494"/>
      <c r="K10" s="495"/>
      <c r="L10" s="495"/>
      <c r="M10" s="626"/>
    </row>
    <row r="11" spans="1:13" hidden="1">
      <c r="B11" s="708" t="s">
        <v>609</v>
      </c>
      <c r="C11" s="457">
        <v>55229</v>
      </c>
      <c r="D11" s="457">
        <v>0</v>
      </c>
      <c r="E11" s="457">
        <v>0</v>
      </c>
      <c r="F11" s="457">
        <v>0</v>
      </c>
      <c r="G11" s="457">
        <v>0</v>
      </c>
      <c r="H11" s="457">
        <v>55229</v>
      </c>
      <c r="I11" s="457">
        <v>14920.147072799999</v>
      </c>
      <c r="J11" s="457">
        <v>28716.31855</v>
      </c>
      <c r="K11" s="479">
        <v>4.3441239999999999E-2</v>
      </c>
      <c r="L11" s="479">
        <v>4.5702587195967793E-2</v>
      </c>
      <c r="M11" s="697">
        <v>6.6585889999999995E-2</v>
      </c>
    </row>
    <row r="12" spans="1:13" hidden="1">
      <c r="B12" s="708" t="s">
        <v>610</v>
      </c>
      <c r="C12" s="457">
        <v>3705657</v>
      </c>
      <c r="D12" s="457">
        <v>0</v>
      </c>
      <c r="E12" s="457">
        <v>0</v>
      </c>
      <c r="F12" s="457">
        <v>0</v>
      </c>
      <c r="G12" s="457">
        <v>709400</v>
      </c>
      <c r="H12" s="457">
        <v>2996257</v>
      </c>
      <c r="I12" s="457">
        <v>276432.11764450005</v>
      </c>
      <c r="J12" s="457">
        <v>460824.32660000003</v>
      </c>
      <c r="K12" s="479">
        <v>0.69712207999999998</v>
      </c>
      <c r="L12" s="479">
        <v>0.73341100224212563</v>
      </c>
      <c r="M12" s="697">
        <v>3.51289907</v>
      </c>
    </row>
    <row r="13" spans="1:13" hidden="1">
      <c r="B13" s="708" t="s">
        <v>1420</v>
      </c>
      <c r="C13" s="457">
        <v>1464033</v>
      </c>
      <c r="D13" s="457">
        <v>0</v>
      </c>
      <c r="E13" s="457">
        <v>0</v>
      </c>
      <c r="F13" s="457">
        <v>0</v>
      </c>
      <c r="G13" s="457">
        <v>45000</v>
      </c>
      <c r="H13" s="457">
        <v>1419033</v>
      </c>
      <c r="I13" s="457">
        <v>31247.020835399999</v>
      </c>
      <c r="J13" s="457">
        <v>98892.409769999998</v>
      </c>
      <c r="K13" s="479">
        <v>0.14960166</v>
      </c>
      <c r="L13" s="479">
        <v>0.15738922009321429</v>
      </c>
      <c r="M13" s="697">
        <v>6.2678136000000002</v>
      </c>
    </row>
    <row r="14" spans="1:13" hidden="1">
      <c r="B14" s="708" t="s">
        <v>2049</v>
      </c>
      <c r="C14" s="457">
        <v>3858854</v>
      </c>
      <c r="D14" s="457">
        <v>0</v>
      </c>
      <c r="E14" s="457">
        <v>764770</v>
      </c>
      <c r="F14" s="457">
        <v>0</v>
      </c>
      <c r="G14" s="457">
        <v>45000</v>
      </c>
      <c r="H14" s="457">
        <v>4578624</v>
      </c>
      <c r="I14" s="457">
        <v>172780.76586000001</v>
      </c>
      <c r="J14" s="457">
        <v>2362020.5491200001</v>
      </c>
      <c r="K14" s="479">
        <v>3.57319824</v>
      </c>
      <c r="L14" s="479">
        <v>3.7592022778569065</v>
      </c>
      <c r="M14" s="697">
        <v>4.1529469399999996</v>
      </c>
    </row>
    <row r="15" spans="1:13" hidden="1">
      <c r="B15" s="708" t="s">
        <v>612</v>
      </c>
      <c r="C15" s="457">
        <v>5007351</v>
      </c>
      <c r="D15" s="494">
        <v>0</v>
      </c>
      <c r="E15" s="457">
        <v>0</v>
      </c>
      <c r="F15" s="457">
        <v>0</v>
      </c>
      <c r="G15" s="457">
        <v>702600</v>
      </c>
      <c r="H15" s="457">
        <v>4304751</v>
      </c>
      <c r="I15" s="457">
        <v>592644.65200689994</v>
      </c>
      <c r="J15" s="457">
        <v>821776.96589999995</v>
      </c>
      <c r="K15" s="479">
        <v>1.2431610799999999</v>
      </c>
      <c r="L15" s="479">
        <v>1.3078742448928085</v>
      </c>
      <c r="M15" s="697">
        <v>5.3831889200000003</v>
      </c>
    </row>
    <row r="16" spans="1:13" hidden="1">
      <c r="B16" s="708" t="s">
        <v>871</v>
      </c>
      <c r="C16" s="457">
        <v>1372143</v>
      </c>
      <c r="D16" s="457">
        <v>429600</v>
      </c>
      <c r="E16" s="457">
        <v>0</v>
      </c>
      <c r="F16" s="457">
        <v>0</v>
      </c>
      <c r="G16" s="457">
        <v>225000</v>
      </c>
      <c r="H16" s="457">
        <v>1576743</v>
      </c>
      <c r="I16" s="457">
        <v>145575.66361459999</v>
      </c>
      <c r="J16" s="457">
        <v>286226.15679000004</v>
      </c>
      <c r="K16" s="479">
        <v>0.43299488000000003</v>
      </c>
      <c r="L16" s="479">
        <v>0.4555345722915351</v>
      </c>
      <c r="M16" s="697">
        <v>3.6660529999999997E-2</v>
      </c>
    </row>
    <row r="17" spans="2:13" hidden="1">
      <c r="B17" s="708" t="s">
        <v>613</v>
      </c>
      <c r="C17" s="457">
        <v>1827472</v>
      </c>
      <c r="D17" s="457">
        <v>251400</v>
      </c>
      <c r="E17" s="457">
        <v>0</v>
      </c>
      <c r="F17" s="457">
        <v>0</v>
      </c>
      <c r="G17" s="457">
        <v>216450</v>
      </c>
      <c r="H17" s="457">
        <v>1862422</v>
      </c>
      <c r="I17" s="457">
        <v>420768.46762959997</v>
      </c>
      <c r="J17" s="457">
        <v>608006.28612000006</v>
      </c>
      <c r="K17" s="479">
        <v>0.91977481000000005</v>
      </c>
      <c r="L17" s="479">
        <v>0.96765399292785903</v>
      </c>
      <c r="M17" s="697">
        <v>0.78734064000000004</v>
      </c>
    </row>
    <row r="18" spans="2:13" hidden="1">
      <c r="B18" s="708" t="s">
        <v>614</v>
      </c>
      <c r="C18" s="457">
        <v>2918274</v>
      </c>
      <c r="D18" s="457">
        <v>630000</v>
      </c>
      <c r="E18" s="457">
        <v>0</v>
      </c>
      <c r="F18" s="457">
        <v>0</v>
      </c>
      <c r="G18" s="457">
        <v>235000</v>
      </c>
      <c r="H18" s="457">
        <v>3313274</v>
      </c>
      <c r="I18" s="457">
        <v>327687.73214020004</v>
      </c>
      <c r="J18" s="457">
        <v>512464.08957999997</v>
      </c>
      <c r="K18" s="479">
        <v>0.77524126000000004</v>
      </c>
      <c r="L18" s="479">
        <v>0.81559670324914257</v>
      </c>
      <c r="M18" s="697">
        <v>0.16804015999999999</v>
      </c>
    </row>
    <row r="19" spans="2:13" hidden="1">
      <c r="B19" s="708" t="s">
        <v>615</v>
      </c>
      <c r="C19" s="457">
        <v>1575000</v>
      </c>
      <c r="D19" s="457">
        <v>0</v>
      </c>
      <c r="E19" s="457">
        <v>0</v>
      </c>
      <c r="F19" s="457">
        <v>0</v>
      </c>
      <c r="G19" s="457">
        <v>0</v>
      </c>
      <c r="H19" s="457">
        <v>1575000</v>
      </c>
      <c r="I19" s="457">
        <v>90483.75</v>
      </c>
      <c r="J19" s="457">
        <v>245259</v>
      </c>
      <c r="K19" s="479">
        <v>0.37102091999999998</v>
      </c>
      <c r="L19" s="479">
        <v>0.39033453447659522</v>
      </c>
      <c r="M19" s="697">
        <v>4.5</v>
      </c>
    </row>
    <row r="20" spans="2:13" hidden="1">
      <c r="B20" s="708" t="s">
        <v>876</v>
      </c>
      <c r="C20" s="457">
        <v>20215015</v>
      </c>
      <c r="D20" s="457">
        <v>0</v>
      </c>
      <c r="E20" s="457">
        <v>0</v>
      </c>
      <c r="F20" s="457">
        <v>0</v>
      </c>
      <c r="G20" s="457">
        <v>0</v>
      </c>
      <c r="H20" s="457">
        <v>20215015</v>
      </c>
      <c r="I20" s="457">
        <v>1300763.8262527999</v>
      </c>
      <c r="J20" s="457">
        <v>6962051.1660000002</v>
      </c>
      <c r="K20" s="479">
        <v>10.53199515</v>
      </c>
      <c r="L20" s="479">
        <v>11.080241707268017</v>
      </c>
      <c r="M20" s="697">
        <v>7.4405830399999999</v>
      </c>
    </row>
    <row r="21" spans="2:13" hidden="1">
      <c r="B21" s="709"/>
      <c r="C21" s="492">
        <v>41999028</v>
      </c>
      <c r="D21" s="492">
        <v>1311000</v>
      </c>
      <c r="E21" s="492">
        <v>764770</v>
      </c>
      <c r="F21" s="492">
        <v>0</v>
      </c>
      <c r="G21" s="492">
        <v>2178450</v>
      </c>
      <c r="H21" s="492">
        <v>41896348</v>
      </c>
      <c r="I21" s="492">
        <v>3373304.1430567997</v>
      </c>
      <c r="J21" s="492">
        <v>12386237.26843</v>
      </c>
      <c r="K21" s="493">
        <v>18.737551320000001</v>
      </c>
      <c r="L21" s="493">
        <v>19.71294084249417</v>
      </c>
      <c r="M21" s="626">
        <v>0</v>
      </c>
    </row>
    <row r="22" spans="2:13" hidden="1">
      <c r="B22" s="710" t="s">
        <v>616</v>
      </c>
      <c r="C22" s="494"/>
      <c r="D22" s="494"/>
      <c r="E22" s="494"/>
      <c r="F22" s="494"/>
      <c r="G22" s="494"/>
      <c r="H22" s="494"/>
      <c r="I22" s="494"/>
      <c r="J22" s="494"/>
      <c r="K22" s="495"/>
      <c r="L22" s="495"/>
      <c r="M22" s="626"/>
    </row>
    <row r="23" spans="2:13" hidden="1">
      <c r="B23" s="708" t="s">
        <v>1027</v>
      </c>
      <c r="C23" s="457">
        <v>889292</v>
      </c>
      <c r="D23" s="457">
        <v>0</v>
      </c>
      <c r="E23" s="457">
        <v>0</v>
      </c>
      <c r="F23" s="457">
        <v>0</v>
      </c>
      <c r="G23" s="457">
        <v>115000</v>
      </c>
      <c r="H23" s="457">
        <v>774292</v>
      </c>
      <c r="I23" s="457">
        <v>15927.389761800001</v>
      </c>
      <c r="J23" s="457">
        <v>24397.940920000001</v>
      </c>
      <c r="K23" s="479">
        <v>3.690852E-2</v>
      </c>
      <c r="L23" s="479">
        <v>3.882980404876344E-2</v>
      </c>
      <c r="M23" s="697">
        <v>0.17064287</v>
      </c>
    </row>
    <row r="24" spans="2:13" hidden="1">
      <c r="B24" s="708" t="s">
        <v>618</v>
      </c>
      <c r="C24" s="457">
        <v>6489167</v>
      </c>
      <c r="D24" s="457">
        <v>0</v>
      </c>
      <c r="E24" s="457">
        <v>0</v>
      </c>
      <c r="F24" s="457">
        <v>0</v>
      </c>
      <c r="G24" s="457">
        <v>452500</v>
      </c>
      <c r="H24" s="457">
        <v>6036667</v>
      </c>
      <c r="I24" s="457">
        <v>45275.002527099998</v>
      </c>
      <c r="J24" s="457">
        <v>45275.002500000002</v>
      </c>
      <c r="K24" s="479">
        <v>6.8490750000000003E-2</v>
      </c>
      <c r="L24" s="479">
        <v>7.2056059203797554E-2</v>
      </c>
      <c r="M24" s="697">
        <v>1.53827867</v>
      </c>
    </row>
    <row r="25" spans="2:13" hidden="1">
      <c r="B25" s="709" t="s">
        <v>1611</v>
      </c>
      <c r="C25" s="457">
        <v>1940646</v>
      </c>
      <c r="D25" s="457">
        <v>0</v>
      </c>
      <c r="E25" s="457">
        <v>0</v>
      </c>
      <c r="F25" s="457">
        <v>0</v>
      </c>
      <c r="G25" s="457">
        <v>181000</v>
      </c>
      <c r="H25" s="457">
        <v>1759646</v>
      </c>
      <c r="I25" s="457">
        <v>16722.6642383</v>
      </c>
      <c r="J25" s="457">
        <v>775951.09661999997</v>
      </c>
      <c r="K25" s="479">
        <v>1.1738369900000001</v>
      </c>
      <c r="L25" s="479">
        <v>1.2349414703467405</v>
      </c>
      <c r="M25" s="697">
        <v>5.15749952</v>
      </c>
    </row>
    <row r="26" spans="2:13" ht="30" hidden="1">
      <c r="B26" s="708" t="s">
        <v>619</v>
      </c>
      <c r="C26" s="641">
        <v>942940</v>
      </c>
      <c r="D26" s="641">
        <v>0</v>
      </c>
      <c r="E26" s="641">
        <v>0</v>
      </c>
      <c r="F26" s="641">
        <v>0</v>
      </c>
      <c r="G26" s="641">
        <v>0</v>
      </c>
      <c r="H26" s="641">
        <v>942940</v>
      </c>
      <c r="I26" s="641">
        <v>27540.207200000001</v>
      </c>
      <c r="J26" s="641">
        <v>86014.986799999999</v>
      </c>
      <c r="K26" s="642">
        <v>0.13012104999999999</v>
      </c>
      <c r="L26" s="642">
        <v>0.13689454752155264</v>
      </c>
      <c r="M26" s="711">
        <v>0.19592048000000001</v>
      </c>
    </row>
    <row r="27" spans="2:13" hidden="1">
      <c r="B27" s="708" t="s">
        <v>1031</v>
      </c>
      <c r="C27" s="457">
        <v>513395</v>
      </c>
      <c r="D27" s="457">
        <v>0</v>
      </c>
      <c r="E27" s="457">
        <v>0</v>
      </c>
      <c r="F27" s="457">
        <v>0</v>
      </c>
      <c r="G27" s="457">
        <v>44500</v>
      </c>
      <c r="H27" s="457">
        <v>468895</v>
      </c>
      <c r="I27" s="457">
        <v>0</v>
      </c>
      <c r="J27" s="457">
        <v>2119.4054000000001</v>
      </c>
      <c r="K27" s="479">
        <v>3.2061799999999999E-3</v>
      </c>
      <c r="L27" s="479">
        <v>3.3730754841868479E-3</v>
      </c>
      <c r="M27" s="697">
        <v>0.23496701</v>
      </c>
    </row>
    <row r="28" spans="2:13" hidden="1">
      <c r="B28" s="708" t="s">
        <v>1033</v>
      </c>
      <c r="C28" s="457">
        <v>1787610</v>
      </c>
      <c r="D28" s="457">
        <v>0</v>
      </c>
      <c r="E28" s="457">
        <v>0</v>
      </c>
      <c r="F28" s="457">
        <v>0</v>
      </c>
      <c r="G28" s="457">
        <v>0</v>
      </c>
      <c r="H28" s="457">
        <v>1787610</v>
      </c>
      <c r="I28" s="457">
        <v>17621.72148</v>
      </c>
      <c r="J28" s="457">
        <v>95726.515499999994</v>
      </c>
      <c r="K28" s="479">
        <v>0.14481237999999999</v>
      </c>
      <c r="L28" s="479">
        <v>0.15235063693792714</v>
      </c>
      <c r="M28" s="697">
        <v>9.4720862199999996</v>
      </c>
    </row>
    <row r="29" spans="2:13" hidden="1">
      <c r="B29" s="708" t="s">
        <v>620</v>
      </c>
      <c r="C29" s="457">
        <v>1949078</v>
      </c>
      <c r="D29" s="457">
        <v>50000</v>
      </c>
      <c r="E29" s="457">
        <v>0</v>
      </c>
      <c r="F29" s="457">
        <v>0</v>
      </c>
      <c r="G29" s="457">
        <v>1035100</v>
      </c>
      <c r="H29" s="457">
        <v>963978</v>
      </c>
      <c r="I29" s="457">
        <v>87594.793283699997</v>
      </c>
      <c r="J29" s="457">
        <v>247645.94819999998</v>
      </c>
      <c r="K29" s="479">
        <v>0.37463182</v>
      </c>
      <c r="L29" s="479">
        <v>0.39413340960234694</v>
      </c>
      <c r="M29" s="697">
        <v>0.18646702000000001</v>
      </c>
    </row>
    <row r="30" spans="2:13" hidden="1">
      <c r="B30" s="708" t="s">
        <v>1617</v>
      </c>
      <c r="C30" s="457">
        <v>712327</v>
      </c>
      <c r="D30" s="457">
        <v>0</v>
      </c>
      <c r="E30" s="457">
        <v>0</v>
      </c>
      <c r="F30" s="457">
        <v>0</v>
      </c>
      <c r="G30" s="457">
        <v>456500</v>
      </c>
      <c r="H30" s="457">
        <v>255827</v>
      </c>
      <c r="I30" s="457">
        <v>5176.3715769</v>
      </c>
      <c r="J30" s="457">
        <v>19734.494780000001</v>
      </c>
      <c r="K30" s="479">
        <v>2.9853790000000002E-2</v>
      </c>
      <c r="L30" s="479">
        <v>3.1407837563890005E-2</v>
      </c>
      <c r="M30" s="697">
        <v>1.9712360000000002E-2</v>
      </c>
    </row>
    <row r="31" spans="2:13" hidden="1">
      <c r="B31" s="708" t="s">
        <v>1036</v>
      </c>
      <c r="C31" s="457">
        <v>3517562</v>
      </c>
      <c r="D31" s="457">
        <v>0</v>
      </c>
      <c r="E31" s="457">
        <v>0</v>
      </c>
      <c r="F31" s="457">
        <v>0</v>
      </c>
      <c r="G31" s="457">
        <v>720000</v>
      </c>
      <c r="H31" s="457">
        <v>2797562</v>
      </c>
      <c r="I31" s="457">
        <v>28371.185652</v>
      </c>
      <c r="J31" s="457">
        <v>107873.99072</v>
      </c>
      <c r="K31" s="479">
        <v>0.16318874</v>
      </c>
      <c r="L31" s="479">
        <v>0.17168358327247421</v>
      </c>
      <c r="M31" s="697">
        <v>0.13321723999999999</v>
      </c>
    </row>
    <row r="32" spans="2:13" hidden="1">
      <c r="B32" s="708" t="s">
        <v>621</v>
      </c>
      <c r="C32" s="457">
        <v>445935</v>
      </c>
      <c r="D32" s="457">
        <v>200000</v>
      </c>
      <c r="E32" s="457">
        <v>0</v>
      </c>
      <c r="F32" s="457">
        <v>0</v>
      </c>
      <c r="G32" s="457">
        <v>0</v>
      </c>
      <c r="H32" s="457">
        <v>645935</v>
      </c>
      <c r="I32" s="457">
        <v>20228.783697700001</v>
      </c>
      <c r="J32" s="457">
        <v>30023.058800000003</v>
      </c>
      <c r="K32" s="479">
        <v>4.541804E-2</v>
      </c>
      <c r="L32" s="479">
        <v>4.7782290069931975E-2</v>
      </c>
      <c r="M32" s="697">
        <v>6.9149779999999994E-2</v>
      </c>
    </row>
    <row r="33" spans="2:13" hidden="1">
      <c r="B33" s="708" t="s">
        <v>883</v>
      </c>
      <c r="C33" s="457">
        <v>30500655</v>
      </c>
      <c r="D33" s="457">
        <v>0</v>
      </c>
      <c r="E33" s="457">
        <v>0</v>
      </c>
      <c r="F33" s="457">
        <v>0</v>
      </c>
      <c r="G33" s="457">
        <v>2855000</v>
      </c>
      <c r="H33" s="457">
        <v>27645655</v>
      </c>
      <c r="I33" s="457">
        <v>641811.67105260002</v>
      </c>
      <c r="J33" s="457">
        <v>3683507.0721999998</v>
      </c>
      <c r="K33" s="479">
        <v>5.57230588</v>
      </c>
      <c r="L33" s="479">
        <v>5.8623741361924866</v>
      </c>
      <c r="M33" s="697">
        <v>2.1729936300000001</v>
      </c>
    </row>
    <row r="34" spans="2:13" hidden="1">
      <c r="B34" s="708" t="s">
        <v>885</v>
      </c>
      <c r="C34" s="457">
        <v>4909</v>
      </c>
      <c r="D34" s="457">
        <v>0</v>
      </c>
      <c r="E34" s="457">
        <v>0</v>
      </c>
      <c r="F34" s="457">
        <v>0</v>
      </c>
      <c r="G34" s="457">
        <v>4909</v>
      </c>
      <c r="H34" s="457">
        <v>0</v>
      </c>
      <c r="I34" s="457">
        <v>0</v>
      </c>
      <c r="J34" s="457">
        <v>0</v>
      </c>
      <c r="K34" s="479">
        <v>0</v>
      </c>
      <c r="L34" s="479">
        <v>0</v>
      </c>
      <c r="M34" s="697">
        <v>0</v>
      </c>
    </row>
    <row r="35" spans="2:13" hidden="1">
      <c r="B35" s="708" t="s">
        <v>1029</v>
      </c>
      <c r="C35" s="457">
        <v>900681</v>
      </c>
      <c r="D35" s="457">
        <v>0</v>
      </c>
      <c r="E35" s="457">
        <v>0</v>
      </c>
      <c r="F35" s="457">
        <v>0</v>
      </c>
      <c r="G35" s="457">
        <v>0</v>
      </c>
      <c r="H35" s="457">
        <v>900681</v>
      </c>
      <c r="I35" s="457">
        <v>70316.165670000002</v>
      </c>
      <c r="J35" s="457">
        <v>144334.13024999999</v>
      </c>
      <c r="K35" s="479">
        <v>0.21834460999999999</v>
      </c>
      <c r="L35" s="479">
        <v>0.22971061424949951</v>
      </c>
      <c r="M35" s="697">
        <v>3.5971555999999998</v>
      </c>
    </row>
    <row r="36" spans="2:13" hidden="1">
      <c r="B36" s="708" t="s">
        <v>1623</v>
      </c>
      <c r="C36" s="457">
        <v>11554572</v>
      </c>
      <c r="D36" s="457">
        <v>0</v>
      </c>
      <c r="E36" s="457">
        <v>0</v>
      </c>
      <c r="F36" s="457">
        <v>0</v>
      </c>
      <c r="G36" s="457">
        <v>6555000</v>
      </c>
      <c r="H36" s="457">
        <v>4999572</v>
      </c>
      <c r="I36" s="457">
        <v>27847.6162927</v>
      </c>
      <c r="J36" s="457">
        <v>27847.616040000001</v>
      </c>
      <c r="K36" s="479">
        <v>4.2127089999999999E-2</v>
      </c>
      <c r="L36" s="479">
        <v>4.4320030022369679E-2</v>
      </c>
      <c r="M36" s="697">
        <v>0.33017753</v>
      </c>
    </row>
    <row r="37" spans="2:13" hidden="1">
      <c r="B37" s="708" t="s">
        <v>1039</v>
      </c>
      <c r="C37" s="457">
        <v>97057</v>
      </c>
      <c r="D37" s="457">
        <v>0</v>
      </c>
      <c r="E37" s="457">
        <v>0</v>
      </c>
      <c r="F37" s="457">
        <v>0</v>
      </c>
      <c r="G37" s="457">
        <v>0</v>
      </c>
      <c r="H37" s="457">
        <v>97057</v>
      </c>
      <c r="I37" s="457">
        <v>1449.0413500000002</v>
      </c>
      <c r="J37" s="457">
        <v>23774.112149999997</v>
      </c>
      <c r="K37" s="479">
        <v>3.596481E-2</v>
      </c>
      <c r="L37" s="479">
        <v>3.7836968260755423E-2</v>
      </c>
      <c r="M37" s="697">
        <v>2.2844466400000001</v>
      </c>
    </row>
    <row r="38" spans="2:13" hidden="1">
      <c r="B38" s="708" t="s">
        <v>622</v>
      </c>
      <c r="C38" s="457">
        <v>147800</v>
      </c>
      <c r="D38" s="457">
        <v>0</v>
      </c>
      <c r="E38" s="457">
        <v>0</v>
      </c>
      <c r="F38" s="457">
        <v>0</v>
      </c>
      <c r="G38" s="457">
        <v>5000</v>
      </c>
      <c r="H38" s="457">
        <v>142800</v>
      </c>
      <c r="I38" s="457">
        <v>0</v>
      </c>
      <c r="J38" s="457">
        <v>1756.44</v>
      </c>
      <c r="K38" s="479">
        <v>2.65709E-3</v>
      </c>
      <c r="L38" s="479">
        <v>2.7954088931948303E-3</v>
      </c>
      <c r="M38" s="697">
        <v>2.38</v>
      </c>
    </row>
    <row r="39" spans="2:13" hidden="1">
      <c r="B39" s="708" t="s">
        <v>624</v>
      </c>
      <c r="C39" s="457">
        <v>698152</v>
      </c>
      <c r="D39" s="457">
        <v>0</v>
      </c>
      <c r="E39" s="457">
        <v>0</v>
      </c>
      <c r="F39" s="457">
        <v>0</v>
      </c>
      <c r="G39" s="457">
        <v>0</v>
      </c>
      <c r="H39" s="457">
        <v>698152</v>
      </c>
      <c r="I39" s="457">
        <v>50406.574119999997</v>
      </c>
      <c r="J39" s="457">
        <v>214109.25536000001</v>
      </c>
      <c r="K39" s="479">
        <v>0.32389846</v>
      </c>
      <c r="L39" s="479">
        <v>0.34075910167649731</v>
      </c>
      <c r="M39" s="697">
        <v>3.2579014900000001</v>
      </c>
    </row>
    <row r="40" spans="2:13" ht="30" hidden="1">
      <c r="B40" s="708" t="s">
        <v>1045</v>
      </c>
      <c r="C40" s="457">
        <v>904776</v>
      </c>
      <c r="D40" s="457">
        <v>0</v>
      </c>
      <c r="E40" s="457">
        <v>0</v>
      </c>
      <c r="F40" s="457">
        <v>0</v>
      </c>
      <c r="G40" s="457">
        <v>0</v>
      </c>
      <c r="H40" s="457">
        <v>904776</v>
      </c>
      <c r="I40" s="457">
        <v>4523.88</v>
      </c>
      <c r="J40" s="457">
        <v>28844.258879999998</v>
      </c>
      <c r="K40" s="479">
        <v>4.3634779999999998E-2</v>
      </c>
      <c r="L40" s="479">
        <v>4.590620675386916E-2</v>
      </c>
      <c r="M40" s="697">
        <v>4.9258811600000003</v>
      </c>
    </row>
    <row r="41" spans="2:13" hidden="1">
      <c r="B41" s="708" t="s">
        <v>1046</v>
      </c>
      <c r="C41" s="457">
        <v>636624</v>
      </c>
      <c r="D41" s="457">
        <v>0</v>
      </c>
      <c r="E41" s="457">
        <v>0</v>
      </c>
      <c r="F41" s="457">
        <v>0</v>
      </c>
      <c r="G41" s="457">
        <v>7500</v>
      </c>
      <c r="H41" s="457">
        <v>629124</v>
      </c>
      <c r="I41" s="457">
        <v>10037.363218</v>
      </c>
      <c r="J41" s="457">
        <v>33029.01</v>
      </c>
      <c r="K41" s="479">
        <v>4.996536E-2</v>
      </c>
      <c r="L41" s="479">
        <v>5.2566320675582992E-2</v>
      </c>
      <c r="M41" s="697">
        <v>6.9902666699999996</v>
      </c>
    </row>
    <row r="42" spans="2:13" hidden="1">
      <c r="B42" s="709"/>
      <c r="C42" s="492">
        <v>64633178</v>
      </c>
      <c r="D42" s="492">
        <v>250000</v>
      </c>
      <c r="E42" s="492">
        <v>0</v>
      </c>
      <c r="F42" s="492">
        <v>0</v>
      </c>
      <c r="G42" s="492">
        <v>12432009</v>
      </c>
      <c r="H42" s="492">
        <v>52451169</v>
      </c>
      <c r="I42" s="492">
        <v>1070850.4311207999</v>
      </c>
      <c r="J42" s="492">
        <v>5591964.3351199999</v>
      </c>
      <c r="K42" s="493">
        <v>8.459366339999999</v>
      </c>
      <c r="L42" s="493">
        <v>8.8997215007758665</v>
      </c>
      <c r="M42" s="626"/>
    </row>
    <row r="43" spans="2:13" hidden="1">
      <c r="B43" s="710" t="s">
        <v>888</v>
      </c>
      <c r="C43" s="494"/>
      <c r="D43" s="494"/>
      <c r="E43" s="494"/>
      <c r="F43" s="494"/>
      <c r="G43" s="494"/>
      <c r="H43" s="494"/>
      <c r="I43" s="494"/>
      <c r="J43" s="494"/>
      <c r="K43" s="495"/>
      <c r="L43" s="479">
        <v>0</v>
      </c>
      <c r="M43" s="626"/>
    </row>
    <row r="44" spans="2:13" hidden="1">
      <c r="B44" s="708" t="s">
        <v>1423</v>
      </c>
      <c r="C44" s="457">
        <v>9033731</v>
      </c>
      <c r="D44" s="457">
        <v>0</v>
      </c>
      <c r="E44" s="457">
        <v>0</v>
      </c>
      <c r="F44" s="457">
        <v>0</v>
      </c>
      <c r="G44" s="457">
        <v>839000</v>
      </c>
      <c r="H44" s="457">
        <v>8194731</v>
      </c>
      <c r="I44" s="457">
        <v>90259.665653699994</v>
      </c>
      <c r="J44" s="457">
        <v>441777.94821</v>
      </c>
      <c r="K44" s="479">
        <v>0.66830924999999997</v>
      </c>
      <c r="L44" s="479">
        <v>0.70309831548108626</v>
      </c>
      <c r="M44" s="697">
        <v>6.7209094800000004</v>
      </c>
    </row>
    <row r="45" spans="2:13" hidden="1">
      <c r="B45" s="708" t="s">
        <v>625</v>
      </c>
      <c r="C45" s="457">
        <v>464326</v>
      </c>
      <c r="D45" s="457">
        <v>0</v>
      </c>
      <c r="E45" s="457">
        <v>0</v>
      </c>
      <c r="F45" s="457">
        <v>0</v>
      </c>
      <c r="G45" s="457">
        <v>0</v>
      </c>
      <c r="H45" s="457">
        <v>464326</v>
      </c>
      <c r="I45" s="457">
        <v>567.56952999999999</v>
      </c>
      <c r="J45" s="457">
        <v>30529.434499999999</v>
      </c>
      <c r="K45" s="479">
        <v>4.6184070000000001E-2</v>
      </c>
      <c r="L45" s="479">
        <v>4.8588196981114676E-2</v>
      </c>
      <c r="M45" s="697">
        <v>7.7387666700000004</v>
      </c>
    </row>
    <row r="46" spans="2:13" hidden="1">
      <c r="B46" s="708" t="s">
        <v>626</v>
      </c>
      <c r="C46" s="457">
        <v>2160000</v>
      </c>
      <c r="D46" s="457">
        <v>0</v>
      </c>
      <c r="E46" s="457">
        <v>432000</v>
      </c>
      <c r="F46" s="457">
        <v>0</v>
      </c>
      <c r="G46" s="457">
        <v>0</v>
      </c>
      <c r="H46" s="457">
        <v>2592000</v>
      </c>
      <c r="I46" s="457">
        <v>60498</v>
      </c>
      <c r="J46" s="457">
        <v>178536.95999999999</v>
      </c>
      <c r="K46" s="479">
        <v>0.27008568999999999</v>
      </c>
      <c r="L46" s="479">
        <v>0.28414509220239215</v>
      </c>
      <c r="M46" s="697">
        <v>4.3742405800000004</v>
      </c>
    </row>
    <row r="47" spans="2:13" hidden="1">
      <c r="B47" s="709"/>
      <c r="C47" s="492">
        <v>11658057</v>
      </c>
      <c r="D47" s="492">
        <v>0</v>
      </c>
      <c r="E47" s="492">
        <v>432000</v>
      </c>
      <c r="F47" s="492">
        <v>0</v>
      </c>
      <c r="G47" s="492">
        <v>839000</v>
      </c>
      <c r="H47" s="492">
        <v>11251057</v>
      </c>
      <c r="I47" s="492">
        <v>151325.23518369999</v>
      </c>
      <c r="J47" s="492">
        <v>650844.34271</v>
      </c>
      <c r="K47" s="493">
        <v>0.98457901000000003</v>
      </c>
      <c r="L47" s="493">
        <v>1.035831604664593</v>
      </c>
      <c r="M47" s="626"/>
    </row>
    <row r="48" spans="2:13" hidden="1">
      <c r="B48" s="710" t="s">
        <v>893</v>
      </c>
      <c r="C48" s="494"/>
      <c r="D48" s="494"/>
      <c r="E48" s="494"/>
      <c r="F48" s="494"/>
      <c r="G48" s="494"/>
      <c r="H48" s="494"/>
      <c r="I48" s="494"/>
      <c r="J48" s="494"/>
      <c r="K48" s="495"/>
      <c r="L48" s="495"/>
      <c r="M48" s="626"/>
    </row>
    <row r="49" spans="2:13" hidden="1">
      <c r="B49" s="708" t="s">
        <v>1425</v>
      </c>
      <c r="C49" s="712">
        <v>1814888</v>
      </c>
      <c r="D49" s="457">
        <v>0</v>
      </c>
      <c r="E49" s="457">
        <v>0</v>
      </c>
      <c r="F49" s="457">
        <v>0</v>
      </c>
      <c r="G49" s="457">
        <v>1197500</v>
      </c>
      <c r="H49" s="457">
        <v>617388</v>
      </c>
      <c r="I49" s="457">
        <v>4364.9329359000003</v>
      </c>
      <c r="J49" s="457">
        <v>4364.9331600000005</v>
      </c>
      <c r="K49" s="479">
        <v>6.6031500000000003E-3</v>
      </c>
      <c r="L49" s="479">
        <v>6.9468771911736322E-3</v>
      </c>
      <c r="M49" s="697">
        <v>0.22818835000000001</v>
      </c>
    </row>
    <row r="50" spans="2:13" ht="30" hidden="1">
      <c r="B50" s="708" t="s">
        <v>1427</v>
      </c>
      <c r="C50" s="712">
        <v>121208</v>
      </c>
      <c r="D50" s="457">
        <v>0</v>
      </c>
      <c r="E50" s="457">
        <v>0</v>
      </c>
      <c r="F50" s="457">
        <v>0</v>
      </c>
      <c r="G50" s="457">
        <v>0</v>
      </c>
      <c r="H50" s="457">
        <v>121208</v>
      </c>
      <c r="I50" s="457">
        <v>0</v>
      </c>
      <c r="J50" s="457">
        <v>1069.05456</v>
      </c>
      <c r="K50" s="479">
        <v>1.61724E-3</v>
      </c>
      <c r="L50" s="479">
        <v>1.7014214116818601E-3</v>
      </c>
      <c r="M50" s="697">
        <v>0.16545066999999999</v>
      </c>
    </row>
    <row r="51" spans="2:13" ht="30" hidden="1">
      <c r="B51" s="708" t="s">
        <v>1058</v>
      </c>
      <c r="C51" s="457">
        <v>3377789</v>
      </c>
      <c r="D51" s="457">
        <v>0</v>
      </c>
      <c r="E51" s="457">
        <v>0</v>
      </c>
      <c r="F51" s="457">
        <v>0</v>
      </c>
      <c r="G51" s="457">
        <v>204000</v>
      </c>
      <c r="H51" s="457">
        <v>3173789</v>
      </c>
      <c r="I51" s="457">
        <v>49935.472108099995</v>
      </c>
      <c r="J51" s="457">
        <v>140694.06637000002</v>
      </c>
      <c r="K51" s="479">
        <v>0.21283803000000001</v>
      </c>
      <c r="L51" s="479">
        <v>0.22391738081029908</v>
      </c>
      <c r="M51" s="697">
        <v>5.1102775899999999</v>
      </c>
    </row>
    <row r="52" spans="2:13" ht="30" hidden="1">
      <c r="B52" s="708" t="s">
        <v>627</v>
      </c>
      <c r="C52" s="457">
        <v>1362396</v>
      </c>
      <c r="D52" s="457">
        <v>0</v>
      </c>
      <c r="E52" s="457">
        <v>0</v>
      </c>
      <c r="F52" s="457">
        <v>0</v>
      </c>
      <c r="G52" s="457">
        <v>26500</v>
      </c>
      <c r="H52" s="457">
        <v>1335896</v>
      </c>
      <c r="I52" s="457">
        <v>6626.3394130999995</v>
      </c>
      <c r="J52" s="457">
        <v>24380.101999999999</v>
      </c>
      <c r="K52" s="479">
        <v>3.6881530000000003E-2</v>
      </c>
      <c r="L52" s="479">
        <v>3.8801413055838549E-2</v>
      </c>
      <c r="M52" s="697">
        <v>2.4077009199999999</v>
      </c>
    </row>
    <row r="53" spans="2:13" hidden="1">
      <c r="B53" s="708" t="s">
        <v>628</v>
      </c>
      <c r="C53" s="457">
        <v>11341133</v>
      </c>
      <c r="D53" s="457">
        <v>0</v>
      </c>
      <c r="E53" s="457">
        <v>0</v>
      </c>
      <c r="F53" s="457">
        <v>0</v>
      </c>
      <c r="G53" s="457">
        <v>935000</v>
      </c>
      <c r="H53" s="457">
        <v>10406133</v>
      </c>
      <c r="I53" s="457">
        <v>293973.25725000002</v>
      </c>
      <c r="J53" s="457">
        <v>679208.30090999999</v>
      </c>
      <c r="K53" s="479">
        <v>1.0274872100000001</v>
      </c>
      <c r="L53" s="479">
        <v>1.0809734034157525</v>
      </c>
      <c r="M53" s="697">
        <v>8.6795456899999994</v>
      </c>
    </row>
    <row r="54" spans="2:13" hidden="1">
      <c r="B54" s="708" t="s">
        <v>629</v>
      </c>
      <c r="C54" s="457">
        <v>2371500</v>
      </c>
      <c r="D54" s="457">
        <v>0</v>
      </c>
      <c r="E54" s="457">
        <v>0</v>
      </c>
      <c r="F54" s="457">
        <v>0</v>
      </c>
      <c r="G54" s="457">
        <v>331000</v>
      </c>
      <c r="H54" s="457">
        <v>2040500</v>
      </c>
      <c r="I54" s="457">
        <v>21425.25</v>
      </c>
      <c r="J54" s="457">
        <v>49012.81</v>
      </c>
      <c r="K54" s="479">
        <v>7.4145199999999994E-2</v>
      </c>
      <c r="L54" s="479">
        <v>7.8004853541520633E-2</v>
      </c>
      <c r="M54" s="697">
        <v>0.46908045999999998</v>
      </c>
    </row>
    <row r="55" spans="2:13" hidden="1">
      <c r="B55" s="708" t="s">
        <v>630</v>
      </c>
      <c r="C55" s="457">
        <v>2922</v>
      </c>
      <c r="D55" s="457">
        <v>0</v>
      </c>
      <c r="E55" s="457">
        <v>0</v>
      </c>
      <c r="F55" s="457">
        <v>0</v>
      </c>
      <c r="G55" s="457">
        <v>0</v>
      </c>
      <c r="H55" s="457">
        <v>2922</v>
      </c>
      <c r="I55" s="457">
        <v>0</v>
      </c>
      <c r="J55" s="457">
        <v>0</v>
      </c>
      <c r="K55" s="479">
        <v>0</v>
      </c>
      <c r="L55" s="479">
        <v>0</v>
      </c>
      <c r="M55" s="697">
        <v>0.16491702999999999</v>
      </c>
    </row>
    <row r="56" spans="2:13" hidden="1">
      <c r="B56" s="709"/>
      <c r="C56" s="492">
        <v>20391836</v>
      </c>
      <c r="D56" s="492">
        <v>0</v>
      </c>
      <c r="E56" s="492">
        <v>0</v>
      </c>
      <c r="F56" s="492">
        <v>0</v>
      </c>
      <c r="G56" s="492">
        <v>2694000</v>
      </c>
      <c r="H56" s="492">
        <v>17697836</v>
      </c>
      <c r="I56" s="492">
        <v>376325.25170710002</v>
      </c>
      <c r="J56" s="492">
        <v>898729.26699999999</v>
      </c>
      <c r="K56" s="493">
        <v>1.3595723600000003</v>
      </c>
      <c r="L56" s="493">
        <v>1.4303453494262661</v>
      </c>
      <c r="M56" s="626"/>
    </row>
    <row r="57" spans="2:13" hidden="1">
      <c r="B57" s="710" t="s">
        <v>898</v>
      </c>
      <c r="C57" s="494"/>
      <c r="D57" s="494"/>
      <c r="E57" s="494"/>
      <c r="F57" s="494"/>
      <c r="G57" s="494"/>
      <c r="H57" s="494"/>
      <c r="I57" s="494"/>
      <c r="J57" s="494"/>
      <c r="K57" s="495"/>
      <c r="L57" s="495"/>
      <c r="M57" s="626"/>
    </row>
    <row r="58" spans="2:13" hidden="1">
      <c r="B58" s="708" t="s">
        <v>631</v>
      </c>
      <c r="C58" s="457">
        <v>66956</v>
      </c>
      <c r="D58" s="457">
        <v>0</v>
      </c>
      <c r="E58" s="457">
        <v>0</v>
      </c>
      <c r="F58" s="457">
        <v>0</v>
      </c>
      <c r="G58" s="457">
        <v>0</v>
      </c>
      <c r="H58" s="457">
        <v>66956</v>
      </c>
      <c r="I58" s="457">
        <v>2457.0147148000001</v>
      </c>
      <c r="J58" s="457">
        <v>12115.688199999999</v>
      </c>
      <c r="K58" s="479">
        <v>1.8328270000000001E-2</v>
      </c>
      <c r="L58" s="479">
        <v>1.9282356665445824E-2</v>
      </c>
      <c r="M58" s="697">
        <v>5.8465370000000003E-2</v>
      </c>
    </row>
    <row r="59" spans="2:13" hidden="1">
      <c r="B59" s="708" t="s">
        <v>1422</v>
      </c>
      <c r="C59" s="457">
        <v>331882</v>
      </c>
      <c r="D59" s="457">
        <v>0</v>
      </c>
      <c r="E59" s="457">
        <v>0</v>
      </c>
      <c r="F59" s="457">
        <v>0</v>
      </c>
      <c r="G59" s="457">
        <v>0</v>
      </c>
      <c r="H59" s="457">
        <v>331882</v>
      </c>
      <c r="I59" s="457">
        <v>19956.064599900001</v>
      </c>
      <c r="J59" s="457">
        <v>94088.547000000006</v>
      </c>
      <c r="K59" s="479">
        <v>0.14233451</v>
      </c>
      <c r="L59" s="479">
        <v>0.14974377777298387</v>
      </c>
      <c r="M59" s="697">
        <v>0.71459684999999995</v>
      </c>
    </row>
    <row r="60" spans="2:13" hidden="1">
      <c r="B60" s="708" t="s">
        <v>632</v>
      </c>
      <c r="C60" s="457">
        <v>618426</v>
      </c>
      <c r="D60" s="457">
        <v>0</v>
      </c>
      <c r="E60" s="457">
        <v>0</v>
      </c>
      <c r="F60" s="457">
        <v>0</v>
      </c>
      <c r="G60" s="457">
        <v>211000</v>
      </c>
      <c r="H60" s="457">
        <v>407426</v>
      </c>
      <c r="I60" s="457">
        <v>4889.1118882000001</v>
      </c>
      <c r="J60" s="457">
        <v>40335.173999999999</v>
      </c>
      <c r="K60" s="479">
        <v>6.1017920000000003E-2</v>
      </c>
      <c r="L60" s="479">
        <v>6.4194224743322231E-2</v>
      </c>
      <c r="M60" s="697">
        <v>2.2402784499999999</v>
      </c>
    </row>
    <row r="61" spans="2:13" hidden="1">
      <c r="B61" s="708" t="s">
        <v>1646</v>
      </c>
      <c r="C61" s="457">
        <v>447020</v>
      </c>
      <c r="D61" s="457">
        <v>0</v>
      </c>
      <c r="E61" s="457">
        <v>0</v>
      </c>
      <c r="F61" s="457">
        <v>0</v>
      </c>
      <c r="G61" s="457">
        <v>0</v>
      </c>
      <c r="H61" s="457">
        <v>447020</v>
      </c>
      <c r="I61" s="457">
        <v>5223.0528408</v>
      </c>
      <c r="J61" s="457">
        <v>51854.32</v>
      </c>
      <c r="K61" s="479">
        <v>7.8443760000000001E-2</v>
      </c>
      <c r="L61" s="479">
        <v>8.2527172734947141E-2</v>
      </c>
      <c r="M61" s="697">
        <v>7.7154239999999999E-2</v>
      </c>
    </row>
    <row r="62" spans="2:13" hidden="1">
      <c r="B62" s="708" t="s">
        <v>633</v>
      </c>
      <c r="C62" s="457">
        <v>175218</v>
      </c>
      <c r="D62" s="457">
        <v>0</v>
      </c>
      <c r="E62" s="457">
        <v>0</v>
      </c>
      <c r="F62" s="457">
        <v>0</v>
      </c>
      <c r="G62" s="457">
        <v>39500</v>
      </c>
      <c r="H62" s="457">
        <v>135718</v>
      </c>
      <c r="I62" s="457">
        <v>761.37810380000008</v>
      </c>
      <c r="J62" s="457">
        <v>5183.07042</v>
      </c>
      <c r="K62" s="479">
        <v>7.8408000000000002E-3</v>
      </c>
      <c r="L62" s="479">
        <v>8.2489587723594687E-3</v>
      </c>
      <c r="M62" s="697">
        <v>9.4248611100000002</v>
      </c>
    </row>
    <row r="63" spans="2:13" hidden="1">
      <c r="B63" s="708" t="s">
        <v>634</v>
      </c>
      <c r="C63" s="457">
        <v>10324023</v>
      </c>
      <c r="D63" s="457">
        <v>0</v>
      </c>
      <c r="E63" s="457">
        <v>0</v>
      </c>
      <c r="F63" s="457">
        <v>6748335</v>
      </c>
      <c r="G63" s="457">
        <v>2550500</v>
      </c>
      <c r="H63" s="457">
        <v>14521858</v>
      </c>
      <c r="I63" s="457">
        <v>212699.6872665</v>
      </c>
      <c r="J63" s="457">
        <v>996489.89595999999</v>
      </c>
      <c r="K63" s="479">
        <v>1.5074618799999999</v>
      </c>
      <c r="L63" s="479">
        <v>1.5859333180440978</v>
      </c>
      <c r="M63" s="697">
        <v>8.2215375599999998</v>
      </c>
    </row>
    <row r="64" spans="2:13" hidden="1">
      <c r="B64" s="708" t="s">
        <v>902</v>
      </c>
      <c r="C64" s="457">
        <v>2163181</v>
      </c>
      <c r="D64" s="457">
        <v>200000</v>
      </c>
      <c r="E64" s="457">
        <v>0</v>
      </c>
      <c r="F64" s="457">
        <v>0</v>
      </c>
      <c r="G64" s="457">
        <v>300000</v>
      </c>
      <c r="H64" s="457">
        <v>2063181</v>
      </c>
      <c r="I64" s="457">
        <v>67233.308324600002</v>
      </c>
      <c r="J64" s="457">
        <v>230663.63580000002</v>
      </c>
      <c r="K64" s="479">
        <v>0.34894145999999998</v>
      </c>
      <c r="L64" s="479">
        <v>0.36710572456330615</v>
      </c>
      <c r="M64" s="697">
        <v>0.47091783999999998</v>
      </c>
    </row>
    <row r="65" spans="2:13" ht="30" hidden="1">
      <c r="B65" s="708" t="s">
        <v>635</v>
      </c>
      <c r="C65" s="457">
        <v>69085</v>
      </c>
      <c r="D65" s="457">
        <v>0</v>
      </c>
      <c r="E65" s="457">
        <v>0</v>
      </c>
      <c r="F65" s="457">
        <v>0</v>
      </c>
      <c r="G65" s="457">
        <v>0</v>
      </c>
      <c r="H65" s="457">
        <v>69085</v>
      </c>
      <c r="I65" s="457">
        <v>0</v>
      </c>
      <c r="J65" s="457">
        <v>0</v>
      </c>
      <c r="K65" s="479">
        <v>0</v>
      </c>
      <c r="L65" s="479">
        <v>0</v>
      </c>
      <c r="M65" s="697">
        <v>2.97421216</v>
      </c>
    </row>
    <row r="66" spans="2:13" hidden="1">
      <c r="B66" s="708" t="s">
        <v>636</v>
      </c>
      <c r="C66" s="457">
        <v>642367</v>
      </c>
      <c r="D66" s="457">
        <v>2250000</v>
      </c>
      <c r="E66" s="457">
        <v>0</v>
      </c>
      <c r="F66" s="457">
        <v>0</v>
      </c>
      <c r="G66" s="457">
        <v>120500</v>
      </c>
      <c r="H66" s="457">
        <v>2771867</v>
      </c>
      <c r="I66" s="457">
        <v>65559.744702299999</v>
      </c>
      <c r="J66" s="457">
        <v>78915.053489999991</v>
      </c>
      <c r="K66" s="479">
        <v>0.11938047</v>
      </c>
      <c r="L66" s="479">
        <v>0.12559486366337119</v>
      </c>
      <c r="M66" s="697">
        <v>0.20823634999999999</v>
      </c>
    </row>
    <row r="67" spans="2:13" hidden="1">
      <c r="B67" s="708" t="s">
        <v>637</v>
      </c>
      <c r="C67" s="457">
        <v>1727655</v>
      </c>
      <c r="D67" s="457">
        <v>0</v>
      </c>
      <c r="E67" s="457">
        <v>0</v>
      </c>
      <c r="F67" s="457">
        <v>0</v>
      </c>
      <c r="G67" s="457">
        <v>566000</v>
      </c>
      <c r="H67" s="457">
        <v>1161655</v>
      </c>
      <c r="I67" s="457">
        <v>4530.4546682999999</v>
      </c>
      <c r="J67" s="457">
        <v>71360.466650000002</v>
      </c>
      <c r="K67" s="479">
        <v>0.10795211</v>
      </c>
      <c r="L67" s="479">
        <v>0.1135715897474113</v>
      </c>
      <c r="M67" s="697">
        <v>2.3158991200000001</v>
      </c>
    </row>
    <row r="68" spans="2:13" hidden="1">
      <c r="B68" s="708" t="s">
        <v>638</v>
      </c>
      <c r="C68" s="457">
        <v>102600</v>
      </c>
      <c r="D68" s="457">
        <v>0</v>
      </c>
      <c r="E68" s="457">
        <v>0</v>
      </c>
      <c r="F68" s="457">
        <v>0</v>
      </c>
      <c r="G68" s="457">
        <v>0</v>
      </c>
      <c r="H68" s="457">
        <v>102600</v>
      </c>
      <c r="I68" s="457">
        <v>8096.1670565000004</v>
      </c>
      <c r="J68" s="457">
        <v>16521.678</v>
      </c>
      <c r="K68" s="479">
        <v>2.499353E-2</v>
      </c>
      <c r="L68" s="479">
        <v>2.6294576308727526E-2</v>
      </c>
      <c r="M68" s="697">
        <v>6.6404069999999996E-2</v>
      </c>
    </row>
    <row r="69" spans="2:13" hidden="1">
      <c r="B69" s="708" t="s">
        <v>639</v>
      </c>
      <c r="C69" s="457">
        <v>14582909</v>
      </c>
      <c r="D69" s="457">
        <v>0</v>
      </c>
      <c r="E69" s="457">
        <v>0</v>
      </c>
      <c r="F69" s="457">
        <v>0</v>
      </c>
      <c r="G69" s="457">
        <v>600000</v>
      </c>
      <c r="H69" s="457">
        <v>13982909</v>
      </c>
      <c r="I69" s="457">
        <v>26287.8692324</v>
      </c>
      <c r="J69" s="457">
        <v>213519.02043</v>
      </c>
      <c r="K69" s="479">
        <v>0.32300557000000002</v>
      </c>
      <c r="L69" s="479">
        <v>0.33981973114724706</v>
      </c>
      <c r="M69" s="697">
        <v>1.0652472200000001</v>
      </c>
    </row>
    <row r="70" spans="2:13" hidden="1">
      <c r="B70" s="708" t="s">
        <v>640</v>
      </c>
      <c r="C70" s="457">
        <v>1902735</v>
      </c>
      <c r="D70" s="457">
        <v>29000</v>
      </c>
      <c r="E70" s="457">
        <v>0</v>
      </c>
      <c r="F70" s="457">
        <v>0</v>
      </c>
      <c r="G70" s="457">
        <v>313500</v>
      </c>
      <c r="H70" s="457">
        <v>1618235</v>
      </c>
      <c r="I70" s="457">
        <v>103957.0357543</v>
      </c>
      <c r="J70" s="457">
        <v>721635.71589999995</v>
      </c>
      <c r="K70" s="479">
        <v>1.09167021</v>
      </c>
      <c r="L70" s="479">
        <v>1.1484974709491231</v>
      </c>
      <c r="M70" s="697">
        <v>0.50042056000000001</v>
      </c>
    </row>
    <row r="71" spans="2:13" hidden="1">
      <c r="B71" s="708" t="s">
        <v>641</v>
      </c>
      <c r="C71" s="457">
        <v>1220246</v>
      </c>
      <c r="D71" s="457">
        <v>0</v>
      </c>
      <c r="E71" s="457">
        <v>0</v>
      </c>
      <c r="F71" s="457">
        <v>0</v>
      </c>
      <c r="G71" s="457">
        <v>970500</v>
      </c>
      <c r="H71" s="457">
        <v>249746</v>
      </c>
      <c r="I71" s="457">
        <v>577.62362719999999</v>
      </c>
      <c r="J71" s="457">
        <v>11997.797839999999</v>
      </c>
      <c r="K71" s="479">
        <v>1.8149930000000002E-2</v>
      </c>
      <c r="L71" s="479">
        <v>1.9094731832963108E-2</v>
      </c>
      <c r="M71" s="697">
        <v>4.7324230000000002E-2</v>
      </c>
    </row>
    <row r="72" spans="2:13" hidden="1">
      <c r="B72" s="708" t="s">
        <v>642</v>
      </c>
      <c r="C72" s="457">
        <v>486444</v>
      </c>
      <c r="D72" s="457">
        <v>0</v>
      </c>
      <c r="E72" s="457">
        <v>0</v>
      </c>
      <c r="F72" s="457">
        <v>0</v>
      </c>
      <c r="G72" s="457">
        <v>57000</v>
      </c>
      <c r="H72" s="457">
        <v>429444</v>
      </c>
      <c r="I72" s="457">
        <v>1417.1652801</v>
      </c>
      <c r="J72" s="457">
        <v>33754.2984</v>
      </c>
      <c r="K72" s="479">
        <v>5.1062549999999998E-2</v>
      </c>
      <c r="L72" s="479">
        <v>5.3720631465300282E-2</v>
      </c>
      <c r="M72" s="697">
        <v>0.18905844999999999</v>
      </c>
    </row>
    <row r="73" spans="2:13" hidden="1">
      <c r="B73" s="708" t="s">
        <v>643</v>
      </c>
      <c r="C73" s="457">
        <v>89947</v>
      </c>
      <c r="D73" s="457">
        <v>0</v>
      </c>
      <c r="E73" s="457">
        <v>0</v>
      </c>
      <c r="F73" s="457">
        <v>0</v>
      </c>
      <c r="G73" s="457">
        <v>0</v>
      </c>
      <c r="H73" s="457">
        <v>89947</v>
      </c>
      <c r="I73" s="457">
        <v>0</v>
      </c>
      <c r="J73" s="457">
        <v>0</v>
      </c>
      <c r="K73" s="479">
        <v>0</v>
      </c>
      <c r="L73" s="479">
        <v>0</v>
      </c>
      <c r="M73" s="697">
        <v>1.2321506799999999</v>
      </c>
    </row>
    <row r="74" spans="2:13" hidden="1">
      <c r="B74" s="708" t="s">
        <v>1081</v>
      </c>
      <c r="C74" s="457">
        <v>3517735</v>
      </c>
      <c r="D74" s="457">
        <v>0</v>
      </c>
      <c r="E74" s="457">
        <v>0</v>
      </c>
      <c r="F74" s="457">
        <v>1969236</v>
      </c>
      <c r="G74" s="457">
        <v>122500</v>
      </c>
      <c r="H74" s="457">
        <v>5364471</v>
      </c>
      <c r="I74" s="457">
        <v>30896.6423861</v>
      </c>
      <c r="J74" s="457">
        <v>43237.636259999999</v>
      </c>
      <c r="K74" s="479">
        <v>6.5408679999999997E-2</v>
      </c>
      <c r="L74" s="479">
        <v>6.8813550660385359E-2</v>
      </c>
      <c r="M74" s="697">
        <v>3.54163432</v>
      </c>
    </row>
    <row r="75" spans="2:13" hidden="1">
      <c r="B75" s="708" t="s">
        <v>644</v>
      </c>
      <c r="C75" s="457">
        <v>3266080</v>
      </c>
      <c r="D75" s="457">
        <v>0</v>
      </c>
      <c r="E75" s="457">
        <v>0</v>
      </c>
      <c r="F75" s="457">
        <v>0</v>
      </c>
      <c r="G75" s="457">
        <v>79500</v>
      </c>
      <c r="H75" s="457">
        <v>3186580</v>
      </c>
      <c r="I75" s="457">
        <v>57058.014393500001</v>
      </c>
      <c r="J75" s="457">
        <v>79791.963199999998</v>
      </c>
      <c r="K75" s="479">
        <v>0.12070704</v>
      </c>
      <c r="L75" s="479">
        <v>0.12699048275759753</v>
      </c>
      <c r="M75" s="697">
        <v>3.1955915699999999</v>
      </c>
    </row>
    <row r="76" spans="2:13" hidden="1">
      <c r="B76" s="708" t="s">
        <v>645</v>
      </c>
      <c r="C76" s="457">
        <v>486248</v>
      </c>
      <c r="D76" s="457">
        <v>0</v>
      </c>
      <c r="E76" s="457">
        <v>0</v>
      </c>
      <c r="F76" s="457">
        <v>0</v>
      </c>
      <c r="G76" s="457">
        <v>0</v>
      </c>
      <c r="H76" s="457">
        <v>486248</v>
      </c>
      <c r="I76" s="457">
        <v>0</v>
      </c>
      <c r="J76" s="457">
        <v>213.94911999999999</v>
      </c>
      <c r="K76" s="479">
        <v>3.2365999999999997E-4</v>
      </c>
      <c r="L76" s="479">
        <v>3.4050424309353461E-4</v>
      </c>
      <c r="M76" s="697">
        <v>0.11365223000000001</v>
      </c>
    </row>
    <row r="77" spans="2:13" hidden="1">
      <c r="B77" s="709"/>
      <c r="C77" s="492">
        <v>42220757</v>
      </c>
      <c r="D77" s="492">
        <v>2479000</v>
      </c>
      <c r="E77" s="492">
        <v>0</v>
      </c>
      <c r="F77" s="492">
        <v>8717571</v>
      </c>
      <c r="G77" s="492">
        <v>5930500</v>
      </c>
      <c r="H77" s="492">
        <v>47486828</v>
      </c>
      <c r="I77" s="492">
        <v>611600.33483930014</v>
      </c>
      <c r="J77" s="492">
        <v>2701677.9106700006</v>
      </c>
      <c r="K77" s="493">
        <v>4.0870223499999998</v>
      </c>
      <c r="L77" s="493">
        <v>4.2997736660716823</v>
      </c>
      <c r="M77" s="626"/>
    </row>
    <row r="78" spans="2:13" hidden="1">
      <c r="B78" s="710" t="s">
        <v>646</v>
      </c>
      <c r="C78" s="494"/>
      <c r="D78" s="494"/>
      <c r="E78" s="494"/>
      <c r="F78" s="494"/>
      <c r="G78" s="494"/>
      <c r="H78" s="494"/>
      <c r="I78" s="494"/>
      <c r="J78" s="494"/>
      <c r="K78" s="495"/>
      <c r="L78" s="495"/>
      <c r="M78" s="626"/>
    </row>
    <row r="79" spans="2:13" hidden="1">
      <c r="B79" s="708" t="s">
        <v>1085</v>
      </c>
      <c r="C79" s="457">
        <v>781030</v>
      </c>
      <c r="D79" s="457">
        <v>0</v>
      </c>
      <c r="E79" s="457">
        <v>0</v>
      </c>
      <c r="F79" s="457">
        <v>0</v>
      </c>
      <c r="G79" s="457">
        <v>217500</v>
      </c>
      <c r="H79" s="457">
        <v>563530</v>
      </c>
      <c r="I79" s="457">
        <v>0</v>
      </c>
      <c r="J79" s="457">
        <v>2930.8760000000002</v>
      </c>
      <c r="K79" s="479">
        <v>4.4337500000000002E-3</v>
      </c>
      <c r="L79" s="479">
        <v>4.6645469445305799E-3</v>
      </c>
      <c r="M79" s="697">
        <v>9.3938333299999996</v>
      </c>
    </row>
    <row r="80" spans="2:13" hidden="1">
      <c r="B80" s="708" t="s">
        <v>647</v>
      </c>
      <c r="C80" s="457">
        <v>49259</v>
      </c>
      <c r="D80" s="457">
        <v>0</v>
      </c>
      <c r="E80" s="457">
        <v>0</v>
      </c>
      <c r="F80" s="457">
        <v>0</v>
      </c>
      <c r="G80" s="457">
        <v>0</v>
      </c>
      <c r="H80" s="457">
        <v>49259</v>
      </c>
      <c r="I80" s="457">
        <v>0</v>
      </c>
      <c r="J80" s="457">
        <v>0</v>
      </c>
      <c r="K80" s="479">
        <v>0</v>
      </c>
      <c r="L80" s="479">
        <v>0</v>
      </c>
      <c r="M80" s="697">
        <v>1.2314750000000001</v>
      </c>
    </row>
    <row r="81" spans="2:13" hidden="1">
      <c r="B81" s="708" t="s">
        <v>648</v>
      </c>
      <c r="C81" s="457">
        <v>914286</v>
      </c>
      <c r="D81" s="457">
        <v>0</v>
      </c>
      <c r="E81" s="457">
        <v>0</v>
      </c>
      <c r="F81" s="457">
        <v>0</v>
      </c>
      <c r="G81" s="457">
        <v>0</v>
      </c>
      <c r="H81" s="457">
        <v>914286</v>
      </c>
      <c r="I81" s="457">
        <v>32755.994280000003</v>
      </c>
      <c r="J81" s="457">
        <v>65609.163360000006</v>
      </c>
      <c r="K81" s="479">
        <v>9.9251699999999998E-2</v>
      </c>
      <c r="L81" s="479">
        <v>0.10441827715812463</v>
      </c>
      <c r="M81" s="697">
        <v>0.74200082999999994</v>
      </c>
    </row>
    <row r="82" spans="2:13" hidden="1">
      <c r="B82" s="708" t="s">
        <v>649</v>
      </c>
      <c r="C82" s="457">
        <v>160986</v>
      </c>
      <c r="D82" s="457">
        <v>0</v>
      </c>
      <c r="E82" s="457">
        <v>0</v>
      </c>
      <c r="F82" s="457">
        <v>0</v>
      </c>
      <c r="G82" s="457">
        <v>0</v>
      </c>
      <c r="H82" s="457">
        <v>160986</v>
      </c>
      <c r="I82" s="457">
        <v>0</v>
      </c>
      <c r="J82" s="457">
        <v>0</v>
      </c>
      <c r="K82" s="479">
        <v>0</v>
      </c>
      <c r="L82" s="479">
        <v>0</v>
      </c>
      <c r="M82" s="697">
        <v>9.8552800699999992</v>
      </c>
    </row>
    <row r="83" spans="2:13" hidden="1">
      <c r="B83" s="708" t="s">
        <v>650</v>
      </c>
      <c r="C83" s="457">
        <v>5815232</v>
      </c>
      <c r="D83" s="457">
        <v>0</v>
      </c>
      <c r="E83" s="457">
        <v>0</v>
      </c>
      <c r="F83" s="457">
        <v>0</v>
      </c>
      <c r="G83" s="457">
        <v>972000</v>
      </c>
      <c r="H83" s="457">
        <v>4843232</v>
      </c>
      <c r="I83" s="457">
        <v>45373.323617499998</v>
      </c>
      <c r="J83" s="457">
        <v>82625.537920000002</v>
      </c>
      <c r="K83" s="479">
        <v>0.12499359</v>
      </c>
      <c r="L83" s="479">
        <v>0.1315001727964375</v>
      </c>
      <c r="M83" s="697">
        <v>12.013712290000001</v>
      </c>
    </row>
    <row r="84" spans="2:13" hidden="1">
      <c r="B84" s="708" t="s">
        <v>651</v>
      </c>
      <c r="C84" s="457">
        <v>4485528</v>
      </c>
      <c r="D84" s="457">
        <v>0</v>
      </c>
      <c r="E84" s="457">
        <v>0</v>
      </c>
      <c r="F84" s="457">
        <v>0</v>
      </c>
      <c r="G84" s="457">
        <v>147000</v>
      </c>
      <c r="H84" s="457">
        <v>4338528</v>
      </c>
      <c r="I84" s="457">
        <v>352245.08831999998</v>
      </c>
      <c r="J84" s="457">
        <v>2407926.4252800001</v>
      </c>
      <c r="K84" s="479">
        <v>3.6426433600000001</v>
      </c>
      <c r="L84" s="479">
        <v>3.8322623849300568</v>
      </c>
      <c r="M84" s="697">
        <v>5.1416848899999996</v>
      </c>
    </row>
    <row r="85" spans="2:13" ht="30" hidden="1">
      <c r="B85" s="708" t="s">
        <v>910</v>
      </c>
      <c r="C85" s="457">
        <v>983658</v>
      </c>
      <c r="D85" s="457">
        <v>0</v>
      </c>
      <c r="E85" s="457">
        <v>0</v>
      </c>
      <c r="F85" s="457">
        <v>0</v>
      </c>
      <c r="G85" s="457">
        <v>0</v>
      </c>
      <c r="H85" s="457">
        <v>983658</v>
      </c>
      <c r="I85" s="457">
        <v>598221.4487999999</v>
      </c>
      <c r="J85" s="457">
        <v>890367.87527999992</v>
      </c>
      <c r="K85" s="479">
        <v>1.3469234699999999</v>
      </c>
      <c r="L85" s="479">
        <v>1.4170380296353404</v>
      </c>
      <c r="M85" s="697">
        <v>11.92746453</v>
      </c>
    </row>
    <row r="86" spans="2:13" hidden="1">
      <c r="B86" s="708" t="s">
        <v>912</v>
      </c>
      <c r="C86" s="457">
        <v>2746908</v>
      </c>
      <c r="D86" s="457">
        <v>0</v>
      </c>
      <c r="E86" s="457">
        <v>0</v>
      </c>
      <c r="F86" s="457">
        <v>0</v>
      </c>
      <c r="G86" s="457">
        <v>37500</v>
      </c>
      <c r="H86" s="457">
        <v>2709408</v>
      </c>
      <c r="I86" s="457">
        <v>102533.65221170001</v>
      </c>
      <c r="J86" s="457">
        <v>691820.23872000002</v>
      </c>
      <c r="K86" s="479">
        <v>1.0465662</v>
      </c>
      <c r="L86" s="479">
        <v>1.1010455511204815</v>
      </c>
      <c r="M86" s="697">
        <v>3.34370974</v>
      </c>
    </row>
    <row r="87" spans="2:13" hidden="1">
      <c r="B87" s="708" t="s">
        <v>652</v>
      </c>
      <c r="C87" s="457">
        <v>378091</v>
      </c>
      <c r="D87" s="457">
        <v>0</v>
      </c>
      <c r="E87" s="457">
        <v>0</v>
      </c>
      <c r="F87" s="457">
        <v>0</v>
      </c>
      <c r="G87" s="457">
        <v>0</v>
      </c>
      <c r="H87" s="457">
        <v>378091</v>
      </c>
      <c r="I87" s="457">
        <v>36875.215229999994</v>
      </c>
      <c r="J87" s="457">
        <v>67931.609970000005</v>
      </c>
      <c r="K87" s="479">
        <v>0.10276502999999999</v>
      </c>
      <c r="L87" s="479">
        <v>0.10811449673155964</v>
      </c>
      <c r="M87" s="697">
        <v>1.2603033299999999</v>
      </c>
    </row>
    <row r="88" spans="2:13" hidden="1">
      <c r="B88" s="709"/>
      <c r="C88" s="492">
        <v>16314978</v>
      </c>
      <c r="D88" s="492">
        <v>0</v>
      </c>
      <c r="E88" s="492">
        <v>0</v>
      </c>
      <c r="F88" s="492">
        <v>0</v>
      </c>
      <c r="G88" s="492">
        <v>1374000</v>
      </c>
      <c r="H88" s="492">
        <v>14940978</v>
      </c>
      <c r="I88" s="492">
        <v>1168004.7224591998</v>
      </c>
      <c r="J88" s="492">
        <v>4209211.7265299996</v>
      </c>
      <c r="K88" s="493">
        <v>6.3675770999999992</v>
      </c>
      <c r="L88" s="493">
        <v>6.6990434593165311</v>
      </c>
      <c r="M88" s="626"/>
    </row>
    <row r="89" spans="2:13" hidden="1">
      <c r="B89" s="710" t="s">
        <v>1090</v>
      </c>
      <c r="C89" s="494"/>
      <c r="D89" s="494"/>
      <c r="E89" s="494"/>
      <c r="F89" s="494"/>
      <c r="G89" s="494"/>
      <c r="H89" s="494"/>
      <c r="I89" s="494"/>
      <c r="J89" s="494"/>
      <c r="K89" s="495"/>
      <c r="L89" s="495"/>
      <c r="M89" s="626"/>
    </row>
    <row r="90" spans="2:13" ht="30" hidden="1">
      <c r="B90" s="708" t="s">
        <v>653</v>
      </c>
      <c r="C90" s="457">
        <v>574324</v>
      </c>
      <c r="D90" s="457">
        <v>0</v>
      </c>
      <c r="E90" s="457">
        <v>0</v>
      </c>
      <c r="F90" s="457">
        <v>0</v>
      </c>
      <c r="G90" s="457">
        <v>39500</v>
      </c>
      <c r="H90" s="457">
        <v>534824</v>
      </c>
      <c r="I90" s="457">
        <v>0</v>
      </c>
      <c r="J90" s="457">
        <v>10749.9624</v>
      </c>
      <c r="K90" s="479">
        <v>1.6262240000000001E-2</v>
      </c>
      <c r="L90" s="479">
        <v>1.7108777125589284E-2</v>
      </c>
      <c r="M90" s="697">
        <v>9.8132844000000006</v>
      </c>
    </row>
    <row r="91" spans="2:13" hidden="1">
      <c r="B91" s="708" t="s">
        <v>654</v>
      </c>
      <c r="C91" s="457">
        <v>1758827</v>
      </c>
      <c r="D91" s="457">
        <v>0</v>
      </c>
      <c r="E91" s="457">
        <v>0</v>
      </c>
      <c r="F91" s="457">
        <v>0</v>
      </c>
      <c r="G91" s="457">
        <v>0</v>
      </c>
      <c r="H91" s="457">
        <v>1758827</v>
      </c>
      <c r="I91" s="457">
        <v>11872.16786</v>
      </c>
      <c r="J91" s="457">
        <v>231760.63378999999</v>
      </c>
      <c r="K91" s="479">
        <v>0.35060097000000001</v>
      </c>
      <c r="L91" s="479">
        <v>0.36885161849481696</v>
      </c>
      <c r="M91" s="697">
        <v>6.1794753800000004</v>
      </c>
    </row>
    <row r="92" spans="2:13" hidden="1">
      <c r="B92" s="708" t="s">
        <v>655</v>
      </c>
      <c r="C92" s="457">
        <v>8</v>
      </c>
      <c r="D92" s="457">
        <v>0</v>
      </c>
      <c r="E92" s="457">
        <v>0</v>
      </c>
      <c r="F92" s="457">
        <v>0</v>
      </c>
      <c r="G92" s="457">
        <v>0</v>
      </c>
      <c r="H92" s="457">
        <v>8</v>
      </c>
      <c r="I92" s="457">
        <v>0</v>
      </c>
      <c r="J92" s="713">
        <v>0.2</v>
      </c>
      <c r="K92" s="479">
        <v>0</v>
      </c>
      <c r="L92" s="479">
        <v>3.1830394356708231E-7</v>
      </c>
      <c r="M92" s="697">
        <v>0</v>
      </c>
    </row>
    <row r="93" spans="2:13" hidden="1">
      <c r="B93" s="709"/>
      <c r="C93" s="492">
        <v>2333159</v>
      </c>
      <c r="D93" s="492">
        <v>0</v>
      </c>
      <c r="E93" s="492">
        <v>0</v>
      </c>
      <c r="F93" s="492">
        <v>0</v>
      </c>
      <c r="G93" s="492">
        <v>39500</v>
      </c>
      <c r="H93" s="492">
        <v>2293659</v>
      </c>
      <c r="I93" s="492">
        <v>11872.16786</v>
      </c>
      <c r="J93" s="492">
        <v>242510.79618999999</v>
      </c>
      <c r="K93" s="493">
        <v>0.36686321</v>
      </c>
      <c r="L93" s="493">
        <v>0.38596071392434983</v>
      </c>
      <c r="M93" s="626"/>
    </row>
    <row r="94" spans="2:13" hidden="1">
      <c r="B94" s="710" t="s">
        <v>656</v>
      </c>
      <c r="C94" s="494"/>
      <c r="D94" s="494"/>
      <c r="E94" s="494"/>
      <c r="F94" s="494"/>
      <c r="G94" s="494"/>
      <c r="H94" s="494"/>
      <c r="I94" s="494"/>
      <c r="J94" s="494"/>
      <c r="K94" s="495"/>
      <c r="L94" s="495"/>
      <c r="M94" s="626"/>
    </row>
    <row r="95" spans="2:13" hidden="1">
      <c r="B95" s="708" t="s">
        <v>657</v>
      </c>
      <c r="C95" s="457">
        <v>490276</v>
      </c>
      <c r="D95" s="457">
        <v>0</v>
      </c>
      <c r="E95" s="457">
        <v>0</v>
      </c>
      <c r="F95" s="457">
        <v>0</v>
      </c>
      <c r="G95" s="457">
        <v>0</v>
      </c>
      <c r="H95" s="457">
        <v>490276</v>
      </c>
      <c r="I95" s="457">
        <v>4849.6931699999996</v>
      </c>
      <c r="J95" s="457">
        <v>25739.49</v>
      </c>
      <c r="K95" s="479">
        <v>3.8937979999999997E-2</v>
      </c>
      <c r="L95" s="479">
        <v>4.0964905862027397E-2</v>
      </c>
      <c r="M95" s="697">
        <v>4.2734887800000001</v>
      </c>
    </row>
    <row r="96" spans="2:13" hidden="1">
      <c r="B96" s="708" t="s">
        <v>658</v>
      </c>
      <c r="C96" s="457">
        <v>158577</v>
      </c>
      <c r="D96" s="457">
        <v>0</v>
      </c>
      <c r="E96" s="457">
        <v>0</v>
      </c>
      <c r="F96" s="457">
        <v>0</v>
      </c>
      <c r="G96" s="457">
        <v>0</v>
      </c>
      <c r="H96" s="457">
        <v>158577</v>
      </c>
      <c r="I96" s="457">
        <v>1030.7505000000001</v>
      </c>
      <c r="J96" s="457">
        <v>5604.1111799999999</v>
      </c>
      <c r="K96" s="479">
        <v>8.4777399999999992E-3</v>
      </c>
      <c r="L96" s="479">
        <v>8.9190534439118757E-3</v>
      </c>
      <c r="M96" s="697">
        <v>0.74433843</v>
      </c>
    </row>
    <row r="97" spans="2:13" hidden="1">
      <c r="B97" s="708" t="s">
        <v>659</v>
      </c>
      <c r="C97" s="457">
        <v>463752</v>
      </c>
      <c r="D97" s="457">
        <v>0</v>
      </c>
      <c r="E97" s="457">
        <v>0</v>
      </c>
      <c r="F97" s="457">
        <v>0</v>
      </c>
      <c r="G97" s="457">
        <v>0</v>
      </c>
      <c r="H97" s="457">
        <v>463752</v>
      </c>
      <c r="I97" s="457">
        <v>32485.827600000001</v>
      </c>
      <c r="J97" s="457">
        <v>394527.73895999999</v>
      </c>
      <c r="K97" s="479">
        <v>0.59683045999999995</v>
      </c>
      <c r="L97" s="479">
        <v>0.62789867578786207</v>
      </c>
      <c r="M97" s="697">
        <v>3.7397545299999999</v>
      </c>
    </row>
    <row r="98" spans="2:13" hidden="1">
      <c r="B98" s="708" t="s">
        <v>1108</v>
      </c>
      <c r="C98" s="457">
        <v>1424659</v>
      </c>
      <c r="D98" s="457">
        <v>0</v>
      </c>
      <c r="E98" s="457">
        <v>0</v>
      </c>
      <c r="F98" s="457">
        <v>0</v>
      </c>
      <c r="G98" s="457">
        <v>132500</v>
      </c>
      <c r="H98" s="457">
        <v>1292159</v>
      </c>
      <c r="I98" s="457">
        <v>27313.412905999998</v>
      </c>
      <c r="J98" s="457">
        <v>173084.69805000001</v>
      </c>
      <c r="K98" s="479">
        <v>0.26183766000000003</v>
      </c>
      <c r="L98" s="479">
        <v>0.2754677098021634</v>
      </c>
      <c r="M98" s="697">
        <v>9.7890833300000004</v>
      </c>
    </row>
    <row r="99" spans="2:13" hidden="1">
      <c r="B99" s="708" t="s">
        <v>660</v>
      </c>
      <c r="C99" s="457">
        <v>661180</v>
      </c>
      <c r="D99" s="457">
        <v>0</v>
      </c>
      <c r="E99" s="457">
        <v>0</v>
      </c>
      <c r="F99" s="457">
        <v>0</v>
      </c>
      <c r="G99" s="457">
        <v>49401</v>
      </c>
      <c r="H99" s="457">
        <v>611779</v>
      </c>
      <c r="I99" s="457">
        <v>100133.6861523</v>
      </c>
      <c r="J99" s="457">
        <v>328158.25560000003</v>
      </c>
      <c r="K99" s="479">
        <v>0.49642858000000001</v>
      </c>
      <c r="L99" s="479">
        <v>0.52227033435787296</v>
      </c>
      <c r="M99" s="697">
        <v>1.38122481</v>
      </c>
    </row>
    <row r="100" spans="2:13" hidden="1">
      <c r="B100" s="709"/>
      <c r="C100" s="492">
        <v>3198444</v>
      </c>
      <c r="D100" s="492">
        <v>0</v>
      </c>
      <c r="E100" s="492">
        <v>0</v>
      </c>
      <c r="F100" s="492">
        <v>0</v>
      </c>
      <c r="G100" s="492">
        <v>181901</v>
      </c>
      <c r="H100" s="492">
        <v>3016543</v>
      </c>
      <c r="I100" s="492">
        <v>165813.37032829999</v>
      </c>
      <c r="J100" s="492">
        <v>927114.29379000003</v>
      </c>
      <c r="K100" s="493">
        <v>1.4025124199999999</v>
      </c>
      <c r="L100" s="493">
        <v>1.4755206792538376</v>
      </c>
      <c r="M100" s="626"/>
    </row>
    <row r="101" spans="2:13" hidden="1">
      <c r="B101" s="710" t="s">
        <v>662</v>
      </c>
      <c r="C101" s="494"/>
      <c r="D101" s="494"/>
      <c r="E101" s="494"/>
      <c r="F101" s="494"/>
      <c r="G101" s="494"/>
      <c r="H101" s="494"/>
      <c r="I101" s="494"/>
      <c r="J101" s="494"/>
      <c r="K101" s="495"/>
      <c r="L101" s="495"/>
      <c r="M101" s="626"/>
    </row>
    <row r="102" spans="2:13" ht="30" hidden="1">
      <c r="B102" s="708" t="s">
        <v>663</v>
      </c>
      <c r="C102" s="457">
        <v>436564</v>
      </c>
      <c r="D102" s="457">
        <v>0</v>
      </c>
      <c r="E102" s="457">
        <v>0</v>
      </c>
      <c r="F102" s="457">
        <v>0</v>
      </c>
      <c r="G102" s="457">
        <v>0</v>
      </c>
      <c r="H102" s="457">
        <v>436564</v>
      </c>
      <c r="I102" s="457">
        <v>4482.9208799999997</v>
      </c>
      <c r="J102" s="457">
        <v>65541.353319999995</v>
      </c>
      <c r="K102" s="479">
        <v>9.9149119999999993E-2</v>
      </c>
      <c r="L102" s="479">
        <v>0.10431035614239741</v>
      </c>
      <c r="M102" s="697">
        <v>0.33057163000000001</v>
      </c>
    </row>
    <row r="103" spans="2:13" hidden="1">
      <c r="B103" s="708" t="s">
        <v>1113</v>
      </c>
      <c r="C103" s="457">
        <v>1136</v>
      </c>
      <c r="D103" s="457">
        <v>0</v>
      </c>
      <c r="E103" s="457">
        <v>0</v>
      </c>
      <c r="F103" s="457">
        <v>0</v>
      </c>
      <c r="G103" s="457">
        <v>0</v>
      </c>
      <c r="H103" s="457">
        <v>1136</v>
      </c>
      <c r="I103" s="457">
        <v>0</v>
      </c>
      <c r="J103" s="457">
        <v>0</v>
      </c>
      <c r="K103" s="479">
        <v>0</v>
      </c>
      <c r="L103" s="479">
        <v>0</v>
      </c>
      <c r="M103" s="697">
        <v>2.2720000000000001E-2</v>
      </c>
    </row>
    <row r="104" spans="2:13" hidden="1">
      <c r="B104" s="709"/>
      <c r="C104" s="492">
        <v>437700</v>
      </c>
      <c r="D104" s="492">
        <v>0</v>
      </c>
      <c r="E104" s="492">
        <v>0</v>
      </c>
      <c r="F104" s="492">
        <v>0</v>
      </c>
      <c r="G104" s="492">
        <v>0</v>
      </c>
      <c r="H104" s="492">
        <v>437700</v>
      </c>
      <c r="I104" s="492">
        <v>4482.9208799999997</v>
      </c>
      <c r="J104" s="492">
        <v>65541.353319999995</v>
      </c>
      <c r="K104" s="493">
        <v>9.9149119999999993E-2</v>
      </c>
      <c r="L104" s="493">
        <v>0.10431035614239741</v>
      </c>
      <c r="M104" s="626"/>
    </row>
    <row r="105" spans="2:13" hidden="1">
      <c r="B105" s="710" t="s">
        <v>918</v>
      </c>
      <c r="C105" s="494"/>
      <c r="D105" s="494"/>
      <c r="E105" s="494"/>
      <c r="F105" s="494"/>
      <c r="G105" s="494"/>
      <c r="H105" s="494"/>
      <c r="I105" s="494"/>
      <c r="J105" s="494"/>
      <c r="K105" s="495"/>
      <c r="L105" s="495"/>
      <c r="M105" s="626"/>
    </row>
    <row r="106" spans="2:13" hidden="1">
      <c r="B106" s="708" t="s">
        <v>1116</v>
      </c>
      <c r="C106" s="457">
        <v>1308720</v>
      </c>
      <c r="D106" s="457">
        <v>0</v>
      </c>
      <c r="E106" s="457">
        <v>0</v>
      </c>
      <c r="F106" s="457">
        <v>0</v>
      </c>
      <c r="G106" s="457">
        <v>74500</v>
      </c>
      <c r="H106" s="457">
        <v>1234220</v>
      </c>
      <c r="I106" s="457">
        <v>9198.5254920000007</v>
      </c>
      <c r="J106" s="457">
        <v>197475.20000000001</v>
      </c>
      <c r="K106" s="479">
        <v>0.29873493000000001</v>
      </c>
      <c r="L106" s="479">
        <v>0.31428567458349149</v>
      </c>
      <c r="M106" s="697">
        <v>4.2854861099999999</v>
      </c>
    </row>
    <row r="107" spans="2:13" hidden="1">
      <c r="B107" s="708" t="s">
        <v>664</v>
      </c>
      <c r="C107" s="457">
        <v>277566</v>
      </c>
      <c r="D107" s="457">
        <v>0</v>
      </c>
      <c r="E107" s="457">
        <v>0</v>
      </c>
      <c r="F107" s="457">
        <v>0</v>
      </c>
      <c r="G107" s="457">
        <v>0</v>
      </c>
      <c r="H107" s="457">
        <v>277566</v>
      </c>
      <c r="I107" s="457">
        <v>644.64656000000002</v>
      </c>
      <c r="J107" s="457">
        <v>92984.61</v>
      </c>
      <c r="K107" s="479">
        <v>0.1406645</v>
      </c>
      <c r="L107" s="479">
        <v>0.14798684027023579</v>
      </c>
      <c r="M107" s="697">
        <v>0.2684222</v>
      </c>
    </row>
    <row r="108" spans="2:13" hidden="1">
      <c r="B108" s="708" t="s">
        <v>665</v>
      </c>
      <c r="C108" s="457">
        <v>1467160</v>
      </c>
      <c r="D108" s="457">
        <v>0</v>
      </c>
      <c r="E108" s="457">
        <v>0</v>
      </c>
      <c r="F108" s="457">
        <v>0</v>
      </c>
      <c r="G108" s="457">
        <v>12000</v>
      </c>
      <c r="H108" s="457">
        <v>1455160</v>
      </c>
      <c r="I108" s="457">
        <v>38008.779017300003</v>
      </c>
      <c r="J108" s="457">
        <v>69120.100000000006</v>
      </c>
      <c r="K108" s="479">
        <v>0.10456293999999999</v>
      </c>
      <c r="L108" s="479">
        <v>0.11000600204875544</v>
      </c>
      <c r="M108" s="697">
        <v>10.912949729999999</v>
      </c>
    </row>
    <row r="109" spans="2:13" hidden="1">
      <c r="B109" s="708" t="s">
        <v>667</v>
      </c>
      <c r="C109" s="457">
        <v>531894</v>
      </c>
      <c r="D109" s="457">
        <v>0</v>
      </c>
      <c r="E109" s="457">
        <v>0</v>
      </c>
      <c r="F109" s="457">
        <v>0</v>
      </c>
      <c r="G109" s="457">
        <v>30900</v>
      </c>
      <c r="H109" s="457">
        <v>500994</v>
      </c>
      <c r="I109" s="457">
        <v>14451.781396600001</v>
      </c>
      <c r="J109" s="457">
        <v>513834.47622000001</v>
      </c>
      <c r="K109" s="479">
        <v>0.77731433999999999</v>
      </c>
      <c r="L109" s="479">
        <v>0.81777770060776089</v>
      </c>
      <c r="M109" s="697">
        <v>6.4489612000000003</v>
      </c>
    </row>
    <row r="110" spans="2:13" ht="30" hidden="1">
      <c r="B110" s="708" t="s">
        <v>1122</v>
      </c>
      <c r="C110" s="457">
        <v>3454476</v>
      </c>
      <c r="D110" s="457">
        <v>0</v>
      </c>
      <c r="E110" s="457">
        <v>0</v>
      </c>
      <c r="F110" s="457">
        <v>0</v>
      </c>
      <c r="G110" s="457">
        <v>520000</v>
      </c>
      <c r="H110" s="457">
        <v>2934476</v>
      </c>
      <c r="I110" s="457">
        <v>29784.931555799998</v>
      </c>
      <c r="J110" s="457">
        <v>343656.48436</v>
      </c>
      <c r="K110" s="479">
        <v>0.51987386000000002</v>
      </c>
      <c r="L110" s="479">
        <v>0.54693607102093678</v>
      </c>
      <c r="M110" s="697">
        <v>4.9095067400000003</v>
      </c>
    </row>
    <row r="111" spans="2:13" hidden="1">
      <c r="B111" s="708" t="s">
        <v>668</v>
      </c>
      <c r="C111" s="457">
        <v>1434711</v>
      </c>
      <c r="D111" s="457">
        <v>0</v>
      </c>
      <c r="E111" s="457">
        <v>0</v>
      </c>
      <c r="F111" s="457">
        <v>0</v>
      </c>
      <c r="G111" s="457">
        <v>75000</v>
      </c>
      <c r="H111" s="457">
        <v>1359711</v>
      </c>
      <c r="I111" s="457">
        <v>3290.5008626999997</v>
      </c>
      <c r="J111" s="457">
        <v>63525.697919999999</v>
      </c>
      <c r="K111" s="479">
        <v>9.6099889999999993E-2</v>
      </c>
      <c r="L111" s="479">
        <v>0.10110240082893598</v>
      </c>
      <c r="M111" s="697">
        <v>3.0214121399999998</v>
      </c>
    </row>
    <row r="112" spans="2:13" hidden="1">
      <c r="B112" s="708" t="s">
        <v>669</v>
      </c>
      <c r="C112" s="457">
        <v>2785489</v>
      </c>
      <c r="D112" s="457">
        <v>0</v>
      </c>
      <c r="E112" s="457">
        <v>0</v>
      </c>
      <c r="F112" s="457">
        <v>0</v>
      </c>
      <c r="G112" s="457">
        <v>167500</v>
      </c>
      <c r="H112" s="457">
        <v>2617989</v>
      </c>
      <c r="I112" s="457">
        <v>22619.424974399997</v>
      </c>
      <c r="J112" s="457">
        <v>480217.72226999997</v>
      </c>
      <c r="K112" s="479">
        <v>0.72645985999999996</v>
      </c>
      <c r="L112" s="479">
        <v>0.76427597384671442</v>
      </c>
      <c r="M112" s="697">
        <v>1.83332563</v>
      </c>
    </row>
    <row r="113" spans="2:13" hidden="1">
      <c r="B113" s="708" t="s">
        <v>670</v>
      </c>
      <c r="C113" s="457">
        <v>642906</v>
      </c>
      <c r="D113" s="457">
        <v>0</v>
      </c>
      <c r="E113" s="457">
        <v>0</v>
      </c>
      <c r="F113" s="457">
        <v>0</v>
      </c>
      <c r="G113" s="457">
        <v>44100</v>
      </c>
      <c r="H113" s="457">
        <v>598806</v>
      </c>
      <c r="I113" s="457">
        <v>67959.248175500004</v>
      </c>
      <c r="J113" s="457">
        <v>607812.04223999998</v>
      </c>
      <c r="K113" s="479">
        <v>0.91948096000000001</v>
      </c>
      <c r="L113" s="479">
        <v>0.96734484996277004</v>
      </c>
      <c r="M113" s="697">
        <v>0.76183968999999996</v>
      </c>
    </row>
    <row r="114" spans="2:13" hidden="1">
      <c r="B114" s="708" t="s">
        <v>922</v>
      </c>
      <c r="C114" s="457">
        <v>2452790</v>
      </c>
      <c r="D114" s="457">
        <v>0</v>
      </c>
      <c r="E114" s="457">
        <v>0</v>
      </c>
      <c r="F114" s="457">
        <v>0</v>
      </c>
      <c r="G114" s="457">
        <v>522500</v>
      </c>
      <c r="H114" s="457">
        <v>1930290</v>
      </c>
      <c r="I114" s="457">
        <v>118932.1811916</v>
      </c>
      <c r="J114" s="457">
        <v>668845.48499999999</v>
      </c>
      <c r="K114" s="479">
        <v>1.01181063</v>
      </c>
      <c r="L114" s="479">
        <v>1.064480777562689</v>
      </c>
      <c r="M114" s="697">
        <v>2.3454356000000001</v>
      </c>
    </row>
    <row r="115" spans="2:13" hidden="1">
      <c r="B115" s="709"/>
      <c r="C115" s="492">
        <v>14355712</v>
      </c>
      <c r="D115" s="492">
        <v>0</v>
      </c>
      <c r="E115" s="492">
        <v>0</v>
      </c>
      <c r="F115" s="492">
        <v>0</v>
      </c>
      <c r="G115" s="492">
        <v>1446500</v>
      </c>
      <c r="H115" s="492">
        <v>12909212</v>
      </c>
      <c r="I115" s="492">
        <v>304890.0192259</v>
      </c>
      <c r="J115" s="492">
        <v>3037471.8180099996</v>
      </c>
      <c r="K115" s="493">
        <v>4.5950019099999997</v>
      </c>
      <c r="L115" s="493">
        <v>4.8341962907322902</v>
      </c>
      <c r="M115" s="626"/>
    </row>
    <row r="116" spans="2:13" hidden="1">
      <c r="B116" s="710" t="s">
        <v>674</v>
      </c>
      <c r="C116" s="494"/>
      <c r="D116" s="494"/>
      <c r="E116" s="494"/>
      <c r="F116" s="494"/>
      <c r="G116" s="494"/>
      <c r="H116" s="494"/>
      <c r="I116" s="494"/>
      <c r="J116" s="494"/>
      <c r="K116" s="495"/>
      <c r="L116" s="495"/>
      <c r="M116" s="626"/>
    </row>
    <row r="117" spans="2:13" hidden="1">
      <c r="B117" s="708" t="s">
        <v>675</v>
      </c>
      <c r="C117" s="457">
        <v>1380823</v>
      </c>
      <c r="D117" s="457">
        <v>0</v>
      </c>
      <c r="E117" s="457">
        <v>138082</v>
      </c>
      <c r="F117" s="457">
        <v>0</v>
      </c>
      <c r="G117" s="457">
        <v>22700</v>
      </c>
      <c r="H117" s="457">
        <v>1496205</v>
      </c>
      <c r="I117" s="457">
        <v>75774.0961713</v>
      </c>
      <c r="J117" s="457">
        <v>1403814.3412500001</v>
      </c>
      <c r="K117" s="479">
        <v>2.1236508399999998</v>
      </c>
      <c r="L117" s="479">
        <v>2.2341982042795041</v>
      </c>
      <c r="M117" s="697">
        <v>18.735349360000001</v>
      </c>
    </row>
    <row r="118" spans="2:13" hidden="1">
      <c r="B118" s="709"/>
      <c r="C118" s="492">
        <v>1380823</v>
      </c>
      <c r="D118" s="492">
        <v>0</v>
      </c>
      <c r="E118" s="492">
        <v>138082</v>
      </c>
      <c r="F118" s="492">
        <v>0</v>
      </c>
      <c r="G118" s="492">
        <v>22700</v>
      </c>
      <c r="H118" s="492">
        <v>1496205</v>
      </c>
      <c r="I118" s="492">
        <v>75774.0961713</v>
      </c>
      <c r="J118" s="492">
        <v>1403814.3412500001</v>
      </c>
      <c r="K118" s="493">
        <v>2.1236508399999998</v>
      </c>
      <c r="L118" s="493">
        <v>2.2341982042795041</v>
      </c>
      <c r="M118" s="626"/>
    </row>
    <row r="119" spans="2:13" hidden="1">
      <c r="B119" s="710" t="s">
        <v>676</v>
      </c>
      <c r="C119" s="494"/>
      <c r="D119" s="494"/>
      <c r="E119" s="494"/>
      <c r="F119" s="494"/>
      <c r="G119" s="494"/>
      <c r="H119" s="494"/>
      <c r="I119" s="494"/>
      <c r="J119" s="494"/>
      <c r="K119" s="495"/>
      <c r="L119" s="495"/>
      <c r="M119" s="626"/>
    </row>
    <row r="120" spans="2:13" hidden="1">
      <c r="B120" s="708" t="s">
        <v>1131</v>
      </c>
      <c r="C120" s="457">
        <v>829583</v>
      </c>
      <c r="D120" s="457">
        <v>0</v>
      </c>
      <c r="E120" s="457">
        <v>0</v>
      </c>
      <c r="F120" s="457">
        <v>0</v>
      </c>
      <c r="G120" s="457">
        <v>0</v>
      </c>
      <c r="H120" s="457">
        <v>829583</v>
      </c>
      <c r="I120" s="457">
        <v>7869.1689335000001</v>
      </c>
      <c r="J120" s="457">
        <v>141501.97231000001</v>
      </c>
      <c r="K120" s="479">
        <v>0.21406020000000001</v>
      </c>
      <c r="L120" s="479">
        <v>0.22520317904396545</v>
      </c>
      <c r="M120" s="697">
        <v>4.7780708799999996</v>
      </c>
    </row>
    <row r="121" spans="2:13" hidden="1">
      <c r="B121" s="708" t="s">
        <v>677</v>
      </c>
      <c r="C121" s="457">
        <v>2330387</v>
      </c>
      <c r="D121" s="457">
        <v>0</v>
      </c>
      <c r="E121" s="457">
        <v>0</v>
      </c>
      <c r="F121" s="457">
        <v>0</v>
      </c>
      <c r="G121" s="457">
        <v>130500</v>
      </c>
      <c r="H121" s="457">
        <v>2199887</v>
      </c>
      <c r="I121" s="457">
        <v>0</v>
      </c>
      <c r="J121" s="457">
        <v>62696.779499999997</v>
      </c>
      <c r="K121" s="479">
        <v>9.484592E-2</v>
      </c>
      <c r="L121" s="479">
        <v>9.9783160819029007E-2</v>
      </c>
      <c r="M121" s="697">
        <v>10.744941069999999</v>
      </c>
    </row>
    <row r="122" spans="2:13" hidden="1">
      <c r="B122" s="708" t="s">
        <v>1133</v>
      </c>
      <c r="C122" s="457">
        <v>942227</v>
      </c>
      <c r="D122" s="457">
        <v>0</v>
      </c>
      <c r="E122" s="457">
        <v>0</v>
      </c>
      <c r="F122" s="457">
        <v>0</v>
      </c>
      <c r="G122" s="457">
        <v>90000</v>
      </c>
      <c r="H122" s="457">
        <v>852227</v>
      </c>
      <c r="I122" s="457">
        <v>2769.7377499999998</v>
      </c>
      <c r="J122" s="457">
        <v>17896.767</v>
      </c>
      <c r="K122" s="479">
        <v>2.7073730000000001E-2</v>
      </c>
      <c r="L122" s="479">
        <v>2.8483057566006106E-2</v>
      </c>
      <c r="M122" s="697">
        <v>2.9702600000000001</v>
      </c>
    </row>
    <row r="123" spans="2:13" hidden="1">
      <c r="B123" s="708" t="s">
        <v>678</v>
      </c>
      <c r="C123" s="457">
        <v>1939932</v>
      </c>
      <c r="D123" s="457">
        <v>0</v>
      </c>
      <c r="E123" s="457">
        <v>0</v>
      </c>
      <c r="F123" s="457">
        <v>0</v>
      </c>
      <c r="G123" s="457">
        <v>7500</v>
      </c>
      <c r="H123" s="457">
        <v>1932432</v>
      </c>
      <c r="I123" s="457">
        <v>3246.4857599999996</v>
      </c>
      <c r="J123" s="457">
        <v>6299.7283200000002</v>
      </c>
      <c r="K123" s="479">
        <v>9.53005E-3</v>
      </c>
      <c r="L123" s="479">
        <v>1.0026141838286151E-2</v>
      </c>
      <c r="M123" s="697">
        <v>5.2925942199999998</v>
      </c>
    </row>
    <row r="124" spans="2:13" hidden="1">
      <c r="B124" s="708" t="s">
        <v>679</v>
      </c>
      <c r="C124" s="457">
        <v>2416774</v>
      </c>
      <c r="D124" s="457">
        <v>0</v>
      </c>
      <c r="E124" s="457">
        <v>0</v>
      </c>
      <c r="F124" s="457">
        <v>0</v>
      </c>
      <c r="G124" s="457">
        <v>131000</v>
      </c>
      <c r="H124" s="457">
        <v>2285774</v>
      </c>
      <c r="I124" s="457">
        <v>27284.123791700003</v>
      </c>
      <c r="J124" s="457">
        <v>100482.62504000001</v>
      </c>
      <c r="K124" s="479">
        <v>0.15200728999999999</v>
      </c>
      <c r="L124" s="479">
        <v>0.15992007905102229</v>
      </c>
      <c r="M124" s="697">
        <v>9.1405001000000006</v>
      </c>
    </row>
    <row r="125" spans="2:13" hidden="1">
      <c r="B125" s="708" t="s">
        <v>1137</v>
      </c>
      <c r="C125" s="457">
        <v>12076751</v>
      </c>
      <c r="D125" s="457">
        <v>0</v>
      </c>
      <c r="E125" s="457">
        <v>0</v>
      </c>
      <c r="F125" s="457">
        <v>0</v>
      </c>
      <c r="G125" s="457">
        <v>6000</v>
      </c>
      <c r="H125" s="457">
        <v>12070751</v>
      </c>
      <c r="I125" s="457">
        <v>38172.599848399994</v>
      </c>
      <c r="J125" s="457">
        <v>382763.51420999999</v>
      </c>
      <c r="K125" s="479">
        <v>0.57903388</v>
      </c>
      <c r="L125" s="479">
        <v>0.60917568013318968</v>
      </c>
      <c r="M125" s="697">
        <v>8.0471673300000006</v>
      </c>
    </row>
    <row r="126" spans="2:13" hidden="1">
      <c r="B126" s="708" t="s">
        <v>2050</v>
      </c>
      <c r="C126" s="457">
        <v>719955</v>
      </c>
      <c r="D126" s="457">
        <v>0</v>
      </c>
      <c r="E126" s="457">
        <v>0</v>
      </c>
      <c r="F126" s="457">
        <v>0</v>
      </c>
      <c r="G126" s="457">
        <v>0</v>
      </c>
      <c r="H126" s="457">
        <v>719955</v>
      </c>
      <c r="I126" s="457">
        <v>2145.4659999999999</v>
      </c>
      <c r="J126" s="457">
        <v>4859.69625</v>
      </c>
      <c r="K126" s="479">
        <v>7.3516099999999997E-3</v>
      </c>
      <c r="L126" s="479">
        <v>7.7343024045658073E-3</v>
      </c>
      <c r="M126" s="697">
        <v>6.5991603699999999</v>
      </c>
    </row>
    <row r="127" spans="2:13" hidden="1">
      <c r="B127" s="708" t="s">
        <v>682</v>
      </c>
      <c r="C127" s="457">
        <v>1173889</v>
      </c>
      <c r="D127" s="457">
        <v>0</v>
      </c>
      <c r="E127" s="457">
        <v>0</v>
      </c>
      <c r="F127" s="457">
        <v>0</v>
      </c>
      <c r="G127" s="457">
        <v>0</v>
      </c>
      <c r="H127" s="457">
        <v>1173889</v>
      </c>
      <c r="I127" s="457">
        <v>0</v>
      </c>
      <c r="J127" s="457">
        <v>61640.911390000001</v>
      </c>
      <c r="K127" s="479">
        <v>9.3248639999999994E-2</v>
      </c>
      <c r="L127" s="479">
        <v>9.8102725902530413E-2</v>
      </c>
      <c r="M127" s="697">
        <v>9.5685512100000008</v>
      </c>
    </row>
    <row r="128" spans="2:13" hidden="1">
      <c r="B128" s="708" t="s">
        <v>2051</v>
      </c>
      <c r="C128" s="457">
        <v>800716</v>
      </c>
      <c r="D128" s="457">
        <v>0</v>
      </c>
      <c r="E128" s="457">
        <v>0</v>
      </c>
      <c r="F128" s="457">
        <v>0</v>
      </c>
      <c r="G128" s="457">
        <v>27950</v>
      </c>
      <c r="H128" s="457">
        <v>772766</v>
      </c>
      <c r="I128" s="457">
        <v>27597.617844799999</v>
      </c>
      <c r="J128" s="457">
        <v>359336.19</v>
      </c>
      <c r="K128" s="479">
        <v>0.54359367999999997</v>
      </c>
      <c r="L128" s="479">
        <v>0.57189063171685184</v>
      </c>
      <c r="M128" s="697">
        <v>9.8129015899999992</v>
      </c>
    </row>
    <row r="129" spans="2:13" hidden="1">
      <c r="B129" s="708" t="s">
        <v>683</v>
      </c>
      <c r="C129" s="457">
        <v>57409</v>
      </c>
      <c r="D129" s="457">
        <v>0</v>
      </c>
      <c r="E129" s="457">
        <v>0</v>
      </c>
      <c r="F129" s="457">
        <v>0</v>
      </c>
      <c r="G129" s="457">
        <v>0</v>
      </c>
      <c r="H129" s="457">
        <v>57409</v>
      </c>
      <c r="I129" s="457">
        <v>0</v>
      </c>
      <c r="J129" s="457">
        <v>0</v>
      </c>
      <c r="K129" s="479">
        <v>0</v>
      </c>
      <c r="L129" s="479">
        <v>0</v>
      </c>
      <c r="M129" s="697">
        <v>10.101882809999999</v>
      </c>
    </row>
    <row r="130" spans="2:13" hidden="1">
      <c r="B130" s="708" t="s">
        <v>684</v>
      </c>
      <c r="C130" s="457">
        <v>98000</v>
      </c>
      <c r="D130" s="457">
        <v>0</v>
      </c>
      <c r="E130" s="457">
        <v>0</v>
      </c>
      <c r="F130" s="457">
        <v>0</v>
      </c>
      <c r="G130" s="457">
        <v>0</v>
      </c>
      <c r="H130" s="457">
        <v>98000</v>
      </c>
      <c r="I130" s="457">
        <v>107014.04</v>
      </c>
      <c r="J130" s="457">
        <v>977550</v>
      </c>
      <c r="K130" s="479">
        <v>1.47881014</v>
      </c>
      <c r="L130" s="479">
        <v>1.5557901001700065</v>
      </c>
      <c r="M130" s="697">
        <v>0.21609916000000001</v>
      </c>
    </row>
    <row r="131" spans="2:13" hidden="1">
      <c r="B131" s="708" t="s">
        <v>686</v>
      </c>
      <c r="C131" s="457">
        <v>779820</v>
      </c>
      <c r="D131" s="457">
        <v>0</v>
      </c>
      <c r="E131" s="457">
        <v>0</v>
      </c>
      <c r="F131" s="457">
        <v>0</v>
      </c>
      <c r="G131" s="457">
        <v>19000</v>
      </c>
      <c r="H131" s="457">
        <v>760820</v>
      </c>
      <c r="I131" s="457">
        <v>0</v>
      </c>
      <c r="J131" s="457">
        <v>1521.64</v>
      </c>
      <c r="K131" s="479">
        <v>2.30189E-3</v>
      </c>
      <c r="L131" s="479">
        <v>2.4217200634470758E-3</v>
      </c>
      <c r="M131" s="697">
        <v>7.0121659000000003</v>
      </c>
    </row>
    <row r="132" spans="2:13" ht="30" hidden="1">
      <c r="B132" s="708" t="s">
        <v>1146</v>
      </c>
      <c r="C132" s="457">
        <v>58825</v>
      </c>
      <c r="D132" s="457">
        <v>0</v>
      </c>
      <c r="E132" s="457">
        <v>0</v>
      </c>
      <c r="F132" s="457">
        <v>0</v>
      </c>
      <c r="G132" s="457">
        <v>0</v>
      </c>
      <c r="H132" s="457">
        <v>58825</v>
      </c>
      <c r="I132" s="457">
        <v>2439.5977940000002</v>
      </c>
      <c r="J132" s="457">
        <v>5667.2004999999999</v>
      </c>
      <c r="K132" s="479">
        <v>8.5731799999999997E-3</v>
      </c>
      <c r="L132" s="479">
        <v>9.0194613406767033E-3</v>
      </c>
      <c r="M132" s="697">
        <v>1.56866667</v>
      </c>
    </row>
    <row r="133" spans="2:13" hidden="1">
      <c r="B133" s="708" t="s">
        <v>687</v>
      </c>
      <c r="C133" s="457">
        <v>527151</v>
      </c>
      <c r="D133" s="457">
        <v>0</v>
      </c>
      <c r="E133" s="457">
        <v>0</v>
      </c>
      <c r="F133" s="457">
        <v>0</v>
      </c>
      <c r="G133" s="457">
        <v>0</v>
      </c>
      <c r="H133" s="457">
        <v>527151</v>
      </c>
      <c r="I133" s="457">
        <v>6579.2297500000004</v>
      </c>
      <c r="J133" s="457">
        <v>73642.99470000001</v>
      </c>
      <c r="K133" s="479">
        <v>0.11140505000000001</v>
      </c>
      <c r="L133" s="479">
        <v>0.11720427814549872</v>
      </c>
      <c r="M133" s="697">
        <v>9.7790783999999995</v>
      </c>
    </row>
    <row r="134" spans="2:13" hidden="1">
      <c r="B134" s="708" t="s">
        <v>688</v>
      </c>
      <c r="C134" s="457">
        <v>340700</v>
      </c>
      <c r="D134" s="457">
        <v>0</v>
      </c>
      <c r="E134" s="457">
        <v>0</v>
      </c>
      <c r="F134" s="457">
        <v>0</v>
      </c>
      <c r="G134" s="457">
        <v>0</v>
      </c>
      <c r="H134" s="457">
        <v>340700</v>
      </c>
      <c r="I134" s="457">
        <v>0</v>
      </c>
      <c r="J134" s="457">
        <v>766.57500000000005</v>
      </c>
      <c r="K134" s="479">
        <v>1.1596499999999999E-3</v>
      </c>
      <c r="L134" s="479">
        <v>1.2200192276996806E-3</v>
      </c>
      <c r="M134" s="697">
        <v>1.5272547999999999</v>
      </c>
    </row>
    <row r="135" spans="2:13" hidden="1">
      <c r="B135" s="708" t="s">
        <v>1150</v>
      </c>
      <c r="C135" s="457">
        <v>8761</v>
      </c>
      <c r="D135" s="457">
        <v>0</v>
      </c>
      <c r="E135" s="457">
        <v>0</v>
      </c>
      <c r="F135" s="457">
        <v>0</v>
      </c>
      <c r="G135" s="457">
        <v>0</v>
      </c>
      <c r="H135" s="457">
        <v>8761</v>
      </c>
      <c r="I135" s="457">
        <v>0</v>
      </c>
      <c r="J135" s="457">
        <v>0</v>
      </c>
      <c r="K135" s="479">
        <v>0</v>
      </c>
      <c r="L135" s="479">
        <v>0</v>
      </c>
      <c r="M135" s="697">
        <v>0.78111626000000001</v>
      </c>
    </row>
    <row r="136" spans="2:13" hidden="1">
      <c r="B136" s="708" t="s">
        <v>1152</v>
      </c>
      <c r="C136" s="457">
        <v>198</v>
      </c>
      <c r="D136" s="457">
        <v>0</v>
      </c>
      <c r="E136" s="457">
        <v>0</v>
      </c>
      <c r="F136" s="457">
        <v>0</v>
      </c>
      <c r="G136" s="457">
        <v>0</v>
      </c>
      <c r="H136" s="457">
        <v>198</v>
      </c>
      <c r="I136" s="457">
        <v>0</v>
      </c>
      <c r="J136" s="457">
        <v>0</v>
      </c>
      <c r="K136" s="479">
        <v>0</v>
      </c>
      <c r="L136" s="479">
        <v>0</v>
      </c>
      <c r="M136" s="697">
        <v>0.39600000000000002</v>
      </c>
    </row>
    <row r="137" spans="2:13" hidden="1">
      <c r="B137" s="708" t="s">
        <v>689</v>
      </c>
      <c r="C137" s="457">
        <v>1063616</v>
      </c>
      <c r="D137" s="457">
        <v>0</v>
      </c>
      <c r="E137" s="457">
        <v>0</v>
      </c>
      <c r="F137" s="457">
        <v>0</v>
      </c>
      <c r="G137" s="457">
        <v>0</v>
      </c>
      <c r="H137" s="457">
        <v>1063616</v>
      </c>
      <c r="I137" s="457">
        <v>0</v>
      </c>
      <c r="J137" s="457">
        <v>26271.315200000001</v>
      </c>
      <c r="K137" s="479">
        <v>3.9742510000000002E-2</v>
      </c>
      <c r="L137" s="479">
        <v>4.1811316154269161E-2</v>
      </c>
      <c r="M137" s="697">
        <v>8.9035325600000004</v>
      </c>
    </row>
    <row r="138" spans="2:13" hidden="1">
      <c r="B138" s="708" t="s">
        <v>690</v>
      </c>
      <c r="C138" s="457">
        <v>2079410</v>
      </c>
      <c r="D138" s="457">
        <v>0</v>
      </c>
      <c r="E138" s="457">
        <v>0</v>
      </c>
      <c r="F138" s="457">
        <v>0</v>
      </c>
      <c r="G138" s="457">
        <v>289500</v>
      </c>
      <c r="H138" s="457">
        <v>1789910</v>
      </c>
      <c r="I138" s="457">
        <v>0</v>
      </c>
      <c r="J138" s="457">
        <v>51961.087299999999</v>
      </c>
      <c r="K138" s="479">
        <v>7.8605270000000005E-2</v>
      </c>
      <c r="L138" s="479">
        <v>8.2697094998117185E-2</v>
      </c>
      <c r="M138" s="697">
        <v>8.4754342099999995</v>
      </c>
    </row>
    <row r="139" spans="2:13" hidden="1">
      <c r="B139" s="708" t="s">
        <v>691</v>
      </c>
      <c r="C139" s="457">
        <v>801695</v>
      </c>
      <c r="D139" s="457">
        <v>0</v>
      </c>
      <c r="E139" s="457">
        <v>0</v>
      </c>
      <c r="F139" s="457">
        <v>0</v>
      </c>
      <c r="G139" s="457">
        <v>0</v>
      </c>
      <c r="H139" s="457">
        <v>801695</v>
      </c>
      <c r="I139" s="457">
        <v>13393.354310000001</v>
      </c>
      <c r="J139" s="457">
        <v>54397.651343500002</v>
      </c>
      <c r="K139" s="479">
        <v>8.2291240000000002E-2</v>
      </c>
      <c r="L139" s="479">
        <v>8.657493471711622E-2</v>
      </c>
      <c r="M139" s="697">
        <v>6.6745620800000003</v>
      </c>
    </row>
    <row r="140" spans="2:13" hidden="1">
      <c r="B140" s="708" t="s">
        <v>2052</v>
      </c>
      <c r="C140" s="457">
        <v>7194553</v>
      </c>
      <c r="D140" s="457">
        <v>0</v>
      </c>
      <c r="E140" s="457">
        <v>0</v>
      </c>
      <c r="F140" s="457">
        <v>0</v>
      </c>
      <c r="G140" s="457">
        <v>80000</v>
      </c>
      <c r="H140" s="457">
        <v>7114553</v>
      </c>
      <c r="I140" s="457">
        <v>27035.3014</v>
      </c>
      <c r="J140" s="457">
        <v>93983.245129999996</v>
      </c>
      <c r="K140" s="479">
        <v>0.14217521</v>
      </c>
      <c r="L140" s="479">
        <v>0.1495761877705539</v>
      </c>
      <c r="M140" s="697">
        <v>10.233263150000001</v>
      </c>
    </row>
    <row r="141" spans="2:13" hidden="1">
      <c r="B141" s="709"/>
      <c r="C141" s="492">
        <v>36240352</v>
      </c>
      <c r="D141" s="492">
        <v>0</v>
      </c>
      <c r="E141" s="492">
        <v>0</v>
      </c>
      <c r="F141" s="492">
        <v>0</v>
      </c>
      <c r="G141" s="492">
        <v>781450</v>
      </c>
      <c r="H141" s="492">
        <v>35458902</v>
      </c>
      <c r="I141" s="492">
        <v>265546.72318239999</v>
      </c>
      <c r="J141" s="492">
        <v>2423239.8931935001</v>
      </c>
      <c r="K141" s="493">
        <v>3.6658091400000004</v>
      </c>
      <c r="L141" s="493">
        <v>3.8566340710628322</v>
      </c>
      <c r="M141" s="626"/>
    </row>
    <row r="142" spans="2:13" hidden="1">
      <c r="B142" s="710" t="s">
        <v>694</v>
      </c>
      <c r="C142" s="494"/>
      <c r="D142" s="494"/>
      <c r="E142" s="494"/>
      <c r="F142" s="494"/>
      <c r="G142" s="494"/>
      <c r="H142" s="494"/>
      <c r="I142" s="494"/>
      <c r="J142" s="494"/>
      <c r="K142" s="495"/>
      <c r="L142" s="495"/>
      <c r="M142" s="626"/>
    </row>
    <row r="143" spans="2:13" hidden="1">
      <c r="B143" s="708" t="s">
        <v>1158</v>
      </c>
      <c r="C143" s="457">
        <v>1145187</v>
      </c>
      <c r="D143" s="457">
        <v>0</v>
      </c>
      <c r="E143" s="457">
        <v>0</v>
      </c>
      <c r="F143" s="457">
        <v>0</v>
      </c>
      <c r="G143" s="457">
        <v>0</v>
      </c>
      <c r="H143" s="457">
        <v>1145187</v>
      </c>
      <c r="I143" s="457">
        <v>13627.725</v>
      </c>
      <c r="J143" s="457">
        <v>13627.7253</v>
      </c>
      <c r="K143" s="479">
        <v>2.0615640000000001E-2</v>
      </c>
      <c r="L143" s="479">
        <v>2.1688793524194498E-2</v>
      </c>
      <c r="M143" s="697">
        <v>8.5400533900000006</v>
      </c>
    </row>
    <row r="144" spans="2:13" hidden="1">
      <c r="B144" s="708" t="s">
        <v>695</v>
      </c>
      <c r="C144" s="457">
        <v>54184</v>
      </c>
      <c r="D144" s="457">
        <v>0</v>
      </c>
      <c r="E144" s="457">
        <v>0</v>
      </c>
      <c r="F144" s="457">
        <v>0</v>
      </c>
      <c r="G144" s="457">
        <v>0</v>
      </c>
      <c r="H144" s="457">
        <v>54184</v>
      </c>
      <c r="I144" s="457">
        <v>0</v>
      </c>
      <c r="J144" s="457">
        <v>0</v>
      </c>
      <c r="K144" s="479">
        <v>0</v>
      </c>
      <c r="L144" s="479">
        <v>0</v>
      </c>
      <c r="M144" s="697">
        <v>2.4629090900000001</v>
      </c>
    </row>
    <row r="145" spans="2:13" hidden="1">
      <c r="B145" s="708" t="s">
        <v>696</v>
      </c>
      <c r="C145" s="457">
        <v>17740383</v>
      </c>
      <c r="D145" s="457">
        <v>0</v>
      </c>
      <c r="E145" s="457">
        <v>0</v>
      </c>
      <c r="F145" s="457">
        <v>5136734</v>
      </c>
      <c r="G145" s="457">
        <v>12779500</v>
      </c>
      <c r="H145" s="457">
        <v>10097617</v>
      </c>
      <c r="I145" s="457">
        <v>127114.50507320001</v>
      </c>
      <c r="J145" s="457">
        <v>448738.09948000003</v>
      </c>
      <c r="K145" s="479">
        <v>0.67883837000000002</v>
      </c>
      <c r="L145" s="479">
        <v>0.7141755334664085</v>
      </c>
      <c r="M145" s="697">
        <v>3.4238228199999998</v>
      </c>
    </row>
    <row r="146" spans="2:13" hidden="1">
      <c r="B146" s="709"/>
      <c r="C146" s="492">
        <v>18939754</v>
      </c>
      <c r="D146" s="492">
        <v>0</v>
      </c>
      <c r="E146" s="492">
        <v>0</v>
      </c>
      <c r="F146" s="492">
        <v>5136734</v>
      </c>
      <c r="G146" s="492">
        <v>12779500</v>
      </c>
      <c r="H146" s="492">
        <v>11296988</v>
      </c>
      <c r="I146" s="492">
        <v>140742.23007320001</v>
      </c>
      <c r="J146" s="492">
        <v>462365.82478000002</v>
      </c>
      <c r="K146" s="493">
        <v>0.69945401000000007</v>
      </c>
      <c r="L146" s="493">
        <v>0.735864326990603</v>
      </c>
      <c r="M146" s="626"/>
    </row>
    <row r="147" spans="2:13" hidden="1">
      <c r="B147" s="710" t="s">
        <v>697</v>
      </c>
      <c r="C147" s="494"/>
      <c r="D147" s="494"/>
      <c r="E147" s="494"/>
      <c r="F147" s="494"/>
      <c r="G147" s="494"/>
      <c r="H147" s="494"/>
      <c r="I147" s="494"/>
      <c r="J147" s="494"/>
      <c r="K147" s="495"/>
      <c r="L147" s="495"/>
      <c r="M147" s="626"/>
    </row>
    <row r="148" spans="2:13" ht="30" hidden="1">
      <c r="B148" s="708" t="s">
        <v>698</v>
      </c>
      <c r="C148" s="457">
        <v>315909</v>
      </c>
      <c r="D148" s="457">
        <v>0</v>
      </c>
      <c r="E148" s="457">
        <v>0</v>
      </c>
      <c r="F148" s="457">
        <v>0</v>
      </c>
      <c r="G148" s="457">
        <v>0</v>
      </c>
      <c r="H148" s="457">
        <v>315909</v>
      </c>
      <c r="I148" s="457">
        <v>4071.7158599999998</v>
      </c>
      <c r="J148" s="457">
        <v>24519.245444100001</v>
      </c>
      <c r="K148" s="479">
        <v>3.7092020000000003E-2</v>
      </c>
      <c r="L148" s="479">
        <v>3.9022862590731233E-2</v>
      </c>
      <c r="M148" s="697">
        <v>4.2984910100000002</v>
      </c>
    </row>
    <row r="149" spans="2:13" hidden="1">
      <c r="B149" s="709"/>
      <c r="C149" s="492">
        <v>315909</v>
      </c>
      <c r="D149" s="492">
        <v>0</v>
      </c>
      <c r="E149" s="492">
        <v>0</v>
      </c>
      <c r="F149" s="492">
        <v>0</v>
      </c>
      <c r="G149" s="492">
        <v>0</v>
      </c>
      <c r="H149" s="492">
        <v>315909</v>
      </c>
      <c r="I149" s="492">
        <v>4071.7158599999998</v>
      </c>
      <c r="J149" s="492">
        <v>24519.245444100001</v>
      </c>
      <c r="K149" s="493">
        <v>3.7092020000000003E-2</v>
      </c>
      <c r="L149" s="493">
        <v>3.9022862590731233E-2</v>
      </c>
      <c r="M149" s="626"/>
    </row>
    <row r="150" spans="2:13" hidden="1">
      <c r="B150" s="710" t="s">
        <v>699</v>
      </c>
      <c r="C150" s="494"/>
      <c r="D150" s="494"/>
      <c r="E150" s="494"/>
      <c r="F150" s="494"/>
      <c r="G150" s="494"/>
      <c r="H150" s="494"/>
      <c r="I150" s="494"/>
      <c r="J150" s="494"/>
      <c r="K150" s="495"/>
      <c r="L150" s="495"/>
      <c r="M150" s="626"/>
    </row>
    <row r="151" spans="2:13" ht="30" hidden="1">
      <c r="B151" s="708" t="s">
        <v>1164</v>
      </c>
      <c r="C151" s="457">
        <v>328879</v>
      </c>
      <c r="D151" s="457">
        <v>0</v>
      </c>
      <c r="E151" s="457">
        <v>0</v>
      </c>
      <c r="F151" s="457">
        <v>0</v>
      </c>
      <c r="G151" s="457">
        <v>0</v>
      </c>
      <c r="H151" s="457">
        <v>328879</v>
      </c>
      <c r="I151" s="457">
        <v>0</v>
      </c>
      <c r="J151" s="457">
        <v>164.43950000000001</v>
      </c>
      <c r="K151" s="479">
        <v>2.4876E-4</v>
      </c>
      <c r="L151" s="479">
        <v>2.6170870664099619E-4</v>
      </c>
      <c r="M151" s="697">
        <v>8.2219750000000005</v>
      </c>
    </row>
    <row r="152" spans="2:13" hidden="1">
      <c r="B152" s="708" t="s">
        <v>701</v>
      </c>
      <c r="C152" s="457">
        <v>93592</v>
      </c>
      <c r="D152" s="457">
        <v>0</v>
      </c>
      <c r="E152" s="457">
        <v>0</v>
      </c>
      <c r="F152" s="457">
        <v>0</v>
      </c>
      <c r="G152" s="457">
        <v>0</v>
      </c>
      <c r="H152" s="457">
        <v>93592</v>
      </c>
      <c r="I152" s="457">
        <v>0</v>
      </c>
      <c r="J152" s="457">
        <v>832.9688000000001</v>
      </c>
      <c r="K152" s="479">
        <v>1.26009E-3</v>
      </c>
      <c r="L152" s="479">
        <v>1.3256862695417014E-3</v>
      </c>
      <c r="M152" s="697">
        <v>1.2114214699999999</v>
      </c>
    </row>
    <row r="153" spans="2:13" hidden="1">
      <c r="B153" s="708" t="s">
        <v>702</v>
      </c>
      <c r="C153" s="457">
        <v>913009</v>
      </c>
      <c r="D153" s="457">
        <v>0</v>
      </c>
      <c r="E153" s="457">
        <v>0</v>
      </c>
      <c r="F153" s="457">
        <v>0</v>
      </c>
      <c r="G153" s="457">
        <v>0</v>
      </c>
      <c r="H153" s="457">
        <v>913009</v>
      </c>
      <c r="I153" s="457">
        <v>10965.845289999999</v>
      </c>
      <c r="J153" s="457">
        <v>28303.278999999999</v>
      </c>
      <c r="K153" s="479">
        <v>4.2816399999999998E-2</v>
      </c>
      <c r="L153" s="479">
        <v>4.5045226607896928E-2</v>
      </c>
      <c r="M153" s="697">
        <v>6.3366878800000004</v>
      </c>
    </row>
    <row r="154" spans="2:13" hidden="1">
      <c r="B154" s="708" t="s">
        <v>1174</v>
      </c>
      <c r="C154" s="457">
        <v>358753</v>
      </c>
      <c r="D154" s="457">
        <v>0</v>
      </c>
      <c r="E154" s="457">
        <v>0</v>
      </c>
      <c r="F154" s="457">
        <v>0</v>
      </c>
      <c r="G154" s="457">
        <v>0</v>
      </c>
      <c r="H154" s="457">
        <v>358753</v>
      </c>
      <c r="I154" s="457">
        <v>0</v>
      </c>
      <c r="J154" s="457">
        <v>0</v>
      </c>
      <c r="K154" s="479">
        <v>0</v>
      </c>
      <c r="L154" s="479">
        <v>0</v>
      </c>
      <c r="M154" s="697">
        <v>4.8135381700000002</v>
      </c>
    </row>
    <row r="155" spans="2:13" hidden="1">
      <c r="B155" s="708" t="s">
        <v>706</v>
      </c>
      <c r="C155" s="457">
        <v>2290523</v>
      </c>
      <c r="D155" s="457">
        <v>0</v>
      </c>
      <c r="E155" s="457">
        <v>0</v>
      </c>
      <c r="F155" s="457">
        <v>0</v>
      </c>
      <c r="G155" s="457">
        <v>1372000</v>
      </c>
      <c r="H155" s="457">
        <v>918523</v>
      </c>
      <c r="I155" s="457">
        <v>1102.2274402</v>
      </c>
      <c r="J155" s="457">
        <v>1984.0096799999999</v>
      </c>
      <c r="K155" s="479">
        <v>3.0013499999999999E-3</v>
      </c>
      <c r="L155" s="479">
        <v>3.157590526096325E-3</v>
      </c>
      <c r="M155" s="697">
        <v>0.35405414000000002</v>
      </c>
    </row>
    <row r="156" spans="2:13" hidden="1">
      <c r="B156" s="708" t="s">
        <v>709</v>
      </c>
      <c r="C156" s="457">
        <v>1142800</v>
      </c>
      <c r="D156" s="457">
        <v>0</v>
      </c>
      <c r="E156" s="457">
        <v>0</v>
      </c>
      <c r="F156" s="457">
        <v>0</v>
      </c>
      <c r="G156" s="457">
        <v>0</v>
      </c>
      <c r="H156" s="457">
        <v>1142800</v>
      </c>
      <c r="I156" s="457">
        <v>0</v>
      </c>
      <c r="J156" s="457">
        <v>10570.9</v>
      </c>
      <c r="K156" s="479">
        <v>1.599136E-2</v>
      </c>
      <c r="L156" s="479">
        <v>1.6823795785266351E-2</v>
      </c>
      <c r="M156" s="697">
        <v>7.5298148500000002</v>
      </c>
    </row>
    <row r="157" spans="2:13" hidden="1">
      <c r="B157" s="708" t="s">
        <v>1184</v>
      </c>
      <c r="C157" s="457">
        <v>210188</v>
      </c>
      <c r="D157" s="457">
        <v>0</v>
      </c>
      <c r="E157" s="457">
        <v>0</v>
      </c>
      <c r="F157" s="457">
        <v>0</v>
      </c>
      <c r="G157" s="457">
        <v>0</v>
      </c>
      <c r="H157" s="457">
        <v>210188</v>
      </c>
      <c r="I157" s="457">
        <v>0</v>
      </c>
      <c r="J157" s="457">
        <v>0</v>
      </c>
      <c r="K157" s="479">
        <v>0</v>
      </c>
      <c r="L157" s="479">
        <v>0</v>
      </c>
      <c r="M157" s="697">
        <v>2.4628904899999999</v>
      </c>
    </row>
    <row r="158" spans="2:13" hidden="1">
      <c r="B158" s="708" t="s">
        <v>712</v>
      </c>
      <c r="C158" s="457">
        <v>558357</v>
      </c>
      <c r="D158" s="457">
        <v>0</v>
      </c>
      <c r="E158" s="457">
        <v>0</v>
      </c>
      <c r="F158" s="457">
        <v>0</v>
      </c>
      <c r="G158" s="457">
        <v>375000</v>
      </c>
      <c r="H158" s="457">
        <v>183357</v>
      </c>
      <c r="I158" s="457">
        <v>522.56742410000004</v>
      </c>
      <c r="J158" s="457">
        <v>779.26724999999999</v>
      </c>
      <c r="K158" s="479">
        <v>1.1788499999999999E-3</v>
      </c>
      <c r="L158" s="479">
        <v>1.2402191938383771E-3</v>
      </c>
      <c r="M158" s="697">
        <v>4.0804989999999999E-2</v>
      </c>
    </row>
    <row r="159" spans="2:13" hidden="1">
      <c r="B159" s="708" t="s">
        <v>713</v>
      </c>
      <c r="C159" s="457">
        <v>80578</v>
      </c>
      <c r="D159" s="457">
        <v>0</v>
      </c>
      <c r="E159" s="457">
        <v>0</v>
      </c>
      <c r="F159" s="457">
        <v>0</v>
      </c>
      <c r="G159" s="457">
        <v>0</v>
      </c>
      <c r="H159" s="457">
        <v>80578</v>
      </c>
      <c r="I159" s="457">
        <v>392.03325000000001</v>
      </c>
      <c r="J159" s="457">
        <v>3222.8540926000001</v>
      </c>
      <c r="K159" s="479">
        <v>4.87544E-3</v>
      </c>
      <c r="L159" s="479">
        <v>5.1292358360794533E-3</v>
      </c>
      <c r="M159" s="697">
        <v>2.2062866200000002</v>
      </c>
    </row>
    <row r="160" spans="2:13" hidden="1">
      <c r="B160" s="708" t="s">
        <v>715</v>
      </c>
      <c r="C160" s="457">
        <v>1090234</v>
      </c>
      <c r="D160" s="457">
        <v>0</v>
      </c>
      <c r="E160" s="457">
        <v>0</v>
      </c>
      <c r="F160" s="457">
        <v>0</v>
      </c>
      <c r="G160" s="457">
        <v>0</v>
      </c>
      <c r="H160" s="457">
        <v>1090234</v>
      </c>
      <c r="I160" s="457">
        <v>58346.699380000005</v>
      </c>
      <c r="J160" s="457">
        <v>3434237.1</v>
      </c>
      <c r="K160" s="479">
        <v>5.1952172799999996</v>
      </c>
      <c r="L160" s="479">
        <v>5.4656560603719022</v>
      </c>
      <c r="M160" s="697">
        <v>14.42108466</v>
      </c>
    </row>
    <row r="161" spans="2:13" hidden="1">
      <c r="B161" s="708" t="s">
        <v>716</v>
      </c>
      <c r="C161" s="457">
        <v>617961</v>
      </c>
      <c r="D161" s="457">
        <v>0</v>
      </c>
      <c r="E161" s="457">
        <v>0</v>
      </c>
      <c r="F161" s="457">
        <v>0</v>
      </c>
      <c r="G161" s="457">
        <v>15500</v>
      </c>
      <c r="H161" s="457">
        <v>602461</v>
      </c>
      <c r="I161" s="457">
        <v>0</v>
      </c>
      <c r="J161" s="457">
        <v>3940.09494</v>
      </c>
      <c r="K161" s="479">
        <v>5.9604599999999999E-3</v>
      </c>
      <c r="L161" s="479">
        <v>6.270738787153533E-3</v>
      </c>
      <c r="M161" s="697">
        <v>6.14693399</v>
      </c>
    </row>
    <row r="162" spans="2:13" hidden="1">
      <c r="B162" s="708" t="s">
        <v>717</v>
      </c>
      <c r="C162" s="457">
        <v>754008</v>
      </c>
      <c r="D162" s="457">
        <v>0</v>
      </c>
      <c r="E162" s="457">
        <v>0</v>
      </c>
      <c r="F162" s="457">
        <v>0</v>
      </c>
      <c r="G162" s="457">
        <v>0</v>
      </c>
      <c r="H162" s="457">
        <v>754008</v>
      </c>
      <c r="I162" s="457">
        <v>0</v>
      </c>
      <c r="J162" s="457">
        <v>5956.6632</v>
      </c>
      <c r="K162" s="479">
        <v>9.0110699999999995E-3</v>
      </c>
      <c r="L162" s="479">
        <v>9.4801469353045786E-3</v>
      </c>
      <c r="M162" s="697">
        <v>1.8850199999999999</v>
      </c>
    </row>
    <row r="163" spans="2:13" hidden="1">
      <c r="B163" s="708" t="s">
        <v>1735</v>
      </c>
      <c r="C163" s="457">
        <v>1204498</v>
      </c>
      <c r="D163" s="457">
        <v>0</v>
      </c>
      <c r="E163" s="457">
        <v>0</v>
      </c>
      <c r="F163" s="457">
        <v>0</v>
      </c>
      <c r="G163" s="457">
        <v>0</v>
      </c>
      <c r="H163" s="457">
        <v>1204498</v>
      </c>
      <c r="I163" s="457">
        <v>1521.5985900000001</v>
      </c>
      <c r="J163" s="457">
        <v>3155.7847599999996</v>
      </c>
      <c r="K163" s="479">
        <v>4.7739799999999997E-3</v>
      </c>
      <c r="L163" s="479">
        <v>5.0224936707844916E-3</v>
      </c>
      <c r="M163" s="697">
        <v>1.5246810099999999</v>
      </c>
    </row>
    <row r="164" spans="2:13" hidden="1">
      <c r="B164" s="708" t="s">
        <v>1429</v>
      </c>
      <c r="C164" s="457">
        <v>1048579</v>
      </c>
      <c r="D164" s="457">
        <v>0</v>
      </c>
      <c r="E164" s="457">
        <v>0</v>
      </c>
      <c r="F164" s="457">
        <v>0</v>
      </c>
      <c r="G164" s="457">
        <v>0</v>
      </c>
      <c r="H164" s="457">
        <v>1048579</v>
      </c>
      <c r="I164" s="457">
        <v>5505.0394500000002</v>
      </c>
      <c r="J164" s="457">
        <v>42467.449500000002</v>
      </c>
      <c r="K164" s="479">
        <v>6.4243560000000005E-2</v>
      </c>
      <c r="L164" s="479">
        <v>6.7587783245429592E-2</v>
      </c>
      <c r="M164" s="697">
        <v>4.90506479</v>
      </c>
    </row>
    <row r="165" spans="2:13" hidden="1">
      <c r="B165" s="708" t="s">
        <v>718</v>
      </c>
      <c r="C165" s="457">
        <v>852681</v>
      </c>
      <c r="D165" s="457">
        <v>0</v>
      </c>
      <c r="E165" s="457">
        <v>0</v>
      </c>
      <c r="F165" s="457">
        <v>0</v>
      </c>
      <c r="G165" s="457">
        <v>0</v>
      </c>
      <c r="H165" s="457">
        <v>852681</v>
      </c>
      <c r="I165" s="457">
        <v>0</v>
      </c>
      <c r="J165" s="457">
        <v>34320.410250000001</v>
      </c>
      <c r="K165" s="479">
        <v>5.1918949999999998E-2</v>
      </c>
      <c r="L165" s="479">
        <v>5.4621609637075567E-2</v>
      </c>
      <c r="M165" s="697">
        <v>6.86660278</v>
      </c>
    </row>
    <row r="166" spans="2:13" hidden="1">
      <c r="B166" s="708" t="s">
        <v>1196</v>
      </c>
      <c r="C166" s="457">
        <v>1488718</v>
      </c>
      <c r="D166" s="457">
        <v>0</v>
      </c>
      <c r="E166" s="457">
        <v>0</v>
      </c>
      <c r="F166" s="457">
        <v>0</v>
      </c>
      <c r="G166" s="457">
        <v>0</v>
      </c>
      <c r="H166" s="457">
        <v>1488718</v>
      </c>
      <c r="I166" s="457">
        <v>0</v>
      </c>
      <c r="J166" s="457">
        <v>4734.4094400000004</v>
      </c>
      <c r="K166" s="479">
        <v>7.1620800000000004E-3</v>
      </c>
      <c r="L166" s="479">
        <v>7.5349059760661096E-3</v>
      </c>
      <c r="M166" s="697">
        <v>6.2651040499999997</v>
      </c>
    </row>
    <row r="167" spans="2:13" hidden="1">
      <c r="B167" s="708" t="s">
        <v>720</v>
      </c>
      <c r="C167" s="457">
        <v>1870010</v>
      </c>
      <c r="D167" s="457">
        <v>0</v>
      </c>
      <c r="E167" s="457">
        <v>0</v>
      </c>
      <c r="F167" s="457">
        <v>467503</v>
      </c>
      <c r="G167" s="457">
        <v>0</v>
      </c>
      <c r="H167" s="457">
        <v>2337513</v>
      </c>
      <c r="I167" s="457">
        <v>21785.6237</v>
      </c>
      <c r="J167" s="457">
        <v>40298.724119999999</v>
      </c>
      <c r="K167" s="479">
        <v>6.0962780000000001E-2</v>
      </c>
      <c r="L167" s="479">
        <v>6.4136214040589487E-2</v>
      </c>
      <c r="M167" s="697">
        <v>4.7500868699999996</v>
      </c>
    </row>
    <row r="168" spans="2:13" hidden="1">
      <c r="B168" s="708" t="s">
        <v>1203</v>
      </c>
      <c r="C168" s="457">
        <v>336614</v>
      </c>
      <c r="D168" s="457">
        <v>0</v>
      </c>
      <c r="E168" s="457">
        <v>0</v>
      </c>
      <c r="F168" s="457">
        <v>0</v>
      </c>
      <c r="G168" s="457">
        <v>5000</v>
      </c>
      <c r="H168" s="457">
        <v>331614</v>
      </c>
      <c r="I168" s="457">
        <v>596.90519999999992</v>
      </c>
      <c r="J168" s="457">
        <v>14081.656896</v>
      </c>
      <c r="K168" s="479">
        <v>2.1302330000000001E-2</v>
      </c>
      <c r="L168" s="479">
        <v>2.2411234609776998E-2</v>
      </c>
      <c r="M168" s="697">
        <v>10.86404141</v>
      </c>
    </row>
    <row r="169" spans="2:13" hidden="1">
      <c r="B169" s="708" t="s">
        <v>935</v>
      </c>
      <c r="C169" s="457">
        <v>44780</v>
      </c>
      <c r="D169" s="457">
        <v>0</v>
      </c>
      <c r="E169" s="457">
        <v>0</v>
      </c>
      <c r="F169" s="457">
        <v>0</v>
      </c>
      <c r="G169" s="457">
        <v>0</v>
      </c>
      <c r="H169" s="457">
        <v>44780</v>
      </c>
      <c r="I169" s="457">
        <v>34.481000000000002</v>
      </c>
      <c r="J169" s="457">
        <v>147.774</v>
      </c>
      <c r="K169" s="479">
        <v>2.2355000000000001E-4</v>
      </c>
      <c r="L169" s="479">
        <v>2.3518523478341011E-4</v>
      </c>
      <c r="M169" s="697">
        <v>7.4633329999999998E-2</v>
      </c>
    </row>
    <row r="170" spans="2:13" hidden="1">
      <c r="B170" s="708" t="s">
        <v>1204</v>
      </c>
      <c r="C170" s="457">
        <v>266787</v>
      </c>
      <c r="D170" s="457">
        <v>0</v>
      </c>
      <c r="E170" s="457">
        <v>0</v>
      </c>
      <c r="F170" s="457">
        <v>0</v>
      </c>
      <c r="G170" s="457">
        <v>0</v>
      </c>
      <c r="H170" s="457">
        <v>266787</v>
      </c>
      <c r="I170" s="457">
        <v>586.93140000000005</v>
      </c>
      <c r="J170" s="457">
        <v>1640.7400500000001</v>
      </c>
      <c r="K170" s="479">
        <v>2.4820699999999998E-3</v>
      </c>
      <c r="L170" s="479">
        <v>2.6112701414172592E-3</v>
      </c>
      <c r="M170" s="697">
        <v>3.3348374999999999</v>
      </c>
    </row>
    <row r="171" spans="2:13" hidden="1">
      <c r="B171" s="708" t="s">
        <v>721</v>
      </c>
      <c r="C171" s="457">
        <v>618595</v>
      </c>
      <c r="D171" s="457">
        <v>0</v>
      </c>
      <c r="E171" s="457">
        <v>0</v>
      </c>
      <c r="F171" s="457">
        <v>0</v>
      </c>
      <c r="G171" s="457">
        <v>0</v>
      </c>
      <c r="H171" s="457">
        <v>618595</v>
      </c>
      <c r="I171" s="457">
        <v>0</v>
      </c>
      <c r="J171" s="457">
        <v>0</v>
      </c>
      <c r="K171" s="479">
        <v>0</v>
      </c>
      <c r="L171" s="479">
        <v>0</v>
      </c>
      <c r="M171" s="697">
        <v>6.2423811300000001</v>
      </c>
    </row>
    <row r="172" spans="2:13" hidden="1">
      <c r="B172" s="708" t="s">
        <v>722</v>
      </c>
      <c r="C172" s="457">
        <v>275595</v>
      </c>
      <c r="D172" s="457">
        <v>0</v>
      </c>
      <c r="E172" s="457">
        <v>0</v>
      </c>
      <c r="F172" s="457">
        <v>0</v>
      </c>
      <c r="G172" s="457">
        <v>0</v>
      </c>
      <c r="H172" s="457">
        <v>275595</v>
      </c>
      <c r="I172" s="457">
        <v>6003.7842295</v>
      </c>
      <c r="J172" s="457">
        <v>29692.605299999999</v>
      </c>
      <c r="K172" s="479">
        <v>4.4918140000000002E-2</v>
      </c>
      <c r="L172" s="479">
        <v>4.7256366808854242E-2</v>
      </c>
      <c r="M172" s="697">
        <v>0.46665222000000001</v>
      </c>
    </row>
    <row r="173" spans="2:13" hidden="1">
      <c r="B173" s="708" t="s">
        <v>723</v>
      </c>
      <c r="C173" s="457">
        <v>279486</v>
      </c>
      <c r="D173" s="457">
        <v>0</v>
      </c>
      <c r="E173" s="457">
        <v>0</v>
      </c>
      <c r="F173" s="457">
        <v>0</v>
      </c>
      <c r="G173" s="457">
        <v>0</v>
      </c>
      <c r="H173" s="457">
        <v>279486</v>
      </c>
      <c r="I173" s="457">
        <v>279.48559999999998</v>
      </c>
      <c r="J173" s="457">
        <v>2152.0422000000003</v>
      </c>
      <c r="K173" s="479">
        <v>3.2555499999999999E-3</v>
      </c>
      <c r="L173" s="479">
        <v>3.4250175949138988E-3</v>
      </c>
      <c r="M173" s="697">
        <v>4.9183633999999996</v>
      </c>
    </row>
    <row r="174" spans="2:13" ht="30" hidden="1">
      <c r="B174" s="708" t="s">
        <v>2053</v>
      </c>
      <c r="C174" s="457">
        <v>240424</v>
      </c>
      <c r="D174" s="457">
        <v>0</v>
      </c>
      <c r="E174" s="457">
        <v>0</v>
      </c>
      <c r="F174" s="457">
        <v>0</v>
      </c>
      <c r="G174" s="457">
        <v>0</v>
      </c>
      <c r="H174" s="457">
        <v>240424</v>
      </c>
      <c r="I174" s="457">
        <v>480.84800000000001</v>
      </c>
      <c r="J174" s="457">
        <v>1622.8620000000001</v>
      </c>
      <c r="K174" s="479">
        <v>2.45502E-3</v>
      </c>
      <c r="L174" s="479">
        <v>2.5828168723258118E-3</v>
      </c>
      <c r="M174" s="697">
        <v>7.0012242200000001</v>
      </c>
    </row>
    <row r="175" spans="2:13" hidden="1">
      <c r="B175" s="708" t="s">
        <v>724</v>
      </c>
      <c r="C175" s="457">
        <v>340301</v>
      </c>
      <c r="D175" s="457">
        <v>0</v>
      </c>
      <c r="E175" s="457">
        <v>0</v>
      </c>
      <c r="F175" s="457">
        <v>0</v>
      </c>
      <c r="G175" s="457">
        <v>0</v>
      </c>
      <c r="H175" s="457">
        <v>340301</v>
      </c>
      <c r="I175" s="457">
        <v>3846.9830000000002</v>
      </c>
      <c r="J175" s="457">
        <v>42704.247000000003</v>
      </c>
      <c r="K175" s="479">
        <v>6.4601779999999998E-2</v>
      </c>
      <c r="L175" s="479">
        <v>6.7964651135813722E-2</v>
      </c>
      <c r="M175" s="697">
        <v>1.5177308700000001</v>
      </c>
    </row>
    <row r="176" spans="2:13" hidden="1">
      <c r="B176" s="708" t="s">
        <v>725</v>
      </c>
      <c r="C176" s="457">
        <v>706880</v>
      </c>
      <c r="D176" s="457">
        <v>0</v>
      </c>
      <c r="E176" s="457">
        <v>0</v>
      </c>
      <c r="F176" s="457">
        <v>0</v>
      </c>
      <c r="G176" s="457">
        <v>2500</v>
      </c>
      <c r="H176" s="457">
        <v>704380</v>
      </c>
      <c r="I176" s="457">
        <v>7482.3853638000001</v>
      </c>
      <c r="J176" s="457">
        <v>44164.625999999997</v>
      </c>
      <c r="K176" s="479">
        <v>6.6810999999999995E-2</v>
      </c>
      <c r="L176" s="479">
        <v>7.0288873109826469E-2</v>
      </c>
      <c r="M176" s="697">
        <v>6.4326940600000002</v>
      </c>
    </row>
    <row r="177" spans="2:13" hidden="1">
      <c r="B177" s="708" t="s">
        <v>1212</v>
      </c>
      <c r="C177" s="457">
        <v>23118</v>
      </c>
      <c r="D177" s="457">
        <v>0</v>
      </c>
      <c r="E177" s="457">
        <v>0</v>
      </c>
      <c r="F177" s="457">
        <v>0</v>
      </c>
      <c r="G177" s="457">
        <v>0</v>
      </c>
      <c r="H177" s="457">
        <v>23118</v>
      </c>
      <c r="I177" s="457">
        <v>0</v>
      </c>
      <c r="J177" s="457">
        <v>4082.40762</v>
      </c>
      <c r="K177" s="479">
        <v>6.1757499999999998E-3</v>
      </c>
      <c r="L177" s="479">
        <v>6.4972322234715342E-3</v>
      </c>
      <c r="M177" s="697">
        <v>1.1558999999999999</v>
      </c>
    </row>
    <row r="178" spans="2:13" hidden="1">
      <c r="B178" s="708" t="s">
        <v>726</v>
      </c>
      <c r="C178" s="457">
        <v>45300</v>
      </c>
      <c r="D178" s="457">
        <v>0</v>
      </c>
      <c r="E178" s="457">
        <v>0</v>
      </c>
      <c r="F178" s="457">
        <v>0</v>
      </c>
      <c r="G178" s="457">
        <v>0</v>
      </c>
      <c r="H178" s="457">
        <v>45300</v>
      </c>
      <c r="I178" s="457">
        <v>0</v>
      </c>
      <c r="J178" s="457">
        <v>3571.9050000000002</v>
      </c>
      <c r="K178" s="479">
        <v>5.4034799999999996E-3</v>
      </c>
      <c r="L178" s="479">
        <v>5.6847572377348964E-3</v>
      </c>
      <c r="M178" s="697">
        <v>2.2650000000000001</v>
      </c>
    </row>
    <row r="179" spans="2:13" hidden="1">
      <c r="B179" s="708" t="s">
        <v>938</v>
      </c>
      <c r="C179" s="457">
        <v>35925</v>
      </c>
      <c r="D179" s="457">
        <v>0</v>
      </c>
      <c r="E179" s="457">
        <v>0</v>
      </c>
      <c r="F179" s="457">
        <v>0</v>
      </c>
      <c r="G179" s="457">
        <v>0</v>
      </c>
      <c r="H179" s="457">
        <v>35925</v>
      </c>
      <c r="I179" s="457">
        <v>0</v>
      </c>
      <c r="J179" s="457">
        <v>0</v>
      </c>
      <c r="K179" s="479">
        <v>0</v>
      </c>
      <c r="L179" s="479">
        <v>0</v>
      </c>
      <c r="M179" s="697">
        <v>2.8740000000000001</v>
      </c>
    </row>
    <row r="180" spans="2:13" hidden="1">
      <c r="B180" s="708" t="s">
        <v>727</v>
      </c>
      <c r="C180" s="457">
        <v>628671</v>
      </c>
      <c r="D180" s="457">
        <v>0</v>
      </c>
      <c r="E180" s="457">
        <v>0</v>
      </c>
      <c r="F180" s="457">
        <v>0</v>
      </c>
      <c r="G180" s="457">
        <v>0</v>
      </c>
      <c r="H180" s="457">
        <v>628671</v>
      </c>
      <c r="I180" s="457">
        <v>0</v>
      </c>
      <c r="J180" s="457">
        <v>0</v>
      </c>
      <c r="K180" s="479">
        <v>0</v>
      </c>
      <c r="L180" s="479">
        <v>0</v>
      </c>
      <c r="M180" s="697">
        <v>4.4176164699999996</v>
      </c>
    </row>
    <row r="181" spans="2:13" hidden="1">
      <c r="B181" s="708" t="s">
        <v>1216</v>
      </c>
      <c r="C181" s="457">
        <v>1768488</v>
      </c>
      <c r="D181" s="457">
        <v>0</v>
      </c>
      <c r="E181" s="457">
        <v>0</v>
      </c>
      <c r="F181" s="457">
        <v>0</v>
      </c>
      <c r="G181" s="457">
        <v>0</v>
      </c>
      <c r="H181" s="457">
        <v>1768488</v>
      </c>
      <c r="I181" s="457">
        <v>13414.715179999999</v>
      </c>
      <c r="J181" s="457">
        <v>195718.56696</v>
      </c>
      <c r="K181" s="479">
        <v>0.29607753999999997</v>
      </c>
      <c r="L181" s="479">
        <v>0.31148995846333027</v>
      </c>
      <c r="M181" s="697">
        <v>5.8949796499999998</v>
      </c>
    </row>
    <row r="182" spans="2:13" hidden="1">
      <c r="B182" s="708" t="s">
        <v>728</v>
      </c>
      <c r="C182" s="457">
        <v>67755</v>
      </c>
      <c r="D182" s="457">
        <v>0</v>
      </c>
      <c r="E182" s="457">
        <v>0</v>
      </c>
      <c r="F182" s="457">
        <v>0</v>
      </c>
      <c r="G182" s="457">
        <v>0</v>
      </c>
      <c r="H182" s="457">
        <v>67755</v>
      </c>
      <c r="I182" s="457">
        <v>1231.47703</v>
      </c>
      <c r="J182" s="457">
        <v>22571.900699999998</v>
      </c>
      <c r="K182" s="479">
        <v>3.4146139999999998E-2</v>
      </c>
      <c r="L182" s="479">
        <v>3.5923625033072927E-2</v>
      </c>
      <c r="M182" s="697">
        <v>1.0950302999999999</v>
      </c>
    </row>
    <row r="183" spans="2:13" hidden="1">
      <c r="B183" s="708" t="s">
        <v>730</v>
      </c>
      <c r="C183" s="457">
        <v>2472</v>
      </c>
      <c r="D183" s="457">
        <v>0</v>
      </c>
      <c r="E183" s="457">
        <v>0</v>
      </c>
      <c r="F183" s="457">
        <v>0</v>
      </c>
      <c r="G183" s="457">
        <v>0</v>
      </c>
      <c r="H183" s="457">
        <v>2472</v>
      </c>
      <c r="I183" s="457">
        <v>0</v>
      </c>
      <c r="J183" s="457">
        <v>0</v>
      </c>
      <c r="K183" s="479">
        <v>0</v>
      </c>
      <c r="L183" s="479">
        <v>0</v>
      </c>
      <c r="M183" s="697">
        <v>1.5103210000000001E-2</v>
      </c>
    </row>
    <row r="184" spans="2:13" hidden="1">
      <c r="B184" s="708" t="s">
        <v>731</v>
      </c>
      <c r="C184" s="457">
        <v>1519721</v>
      </c>
      <c r="D184" s="457">
        <v>0</v>
      </c>
      <c r="E184" s="457">
        <v>379930</v>
      </c>
      <c r="F184" s="457">
        <v>0</v>
      </c>
      <c r="G184" s="457">
        <v>0</v>
      </c>
      <c r="H184" s="457">
        <v>1899651</v>
      </c>
      <c r="I184" s="457">
        <v>12869.628839999999</v>
      </c>
      <c r="J184" s="457">
        <v>92228.056049999999</v>
      </c>
      <c r="K184" s="479">
        <v>0.13952001</v>
      </c>
      <c r="L184" s="479">
        <v>0.14678276974120452</v>
      </c>
      <c r="M184" s="697">
        <v>0.83127234999999999</v>
      </c>
    </row>
    <row r="185" spans="2:13" hidden="1">
      <c r="B185" s="708" t="s">
        <v>732</v>
      </c>
      <c r="C185" s="457">
        <v>734617</v>
      </c>
      <c r="D185" s="457">
        <v>0</v>
      </c>
      <c r="E185" s="457">
        <v>0</v>
      </c>
      <c r="F185" s="457">
        <v>0</v>
      </c>
      <c r="G185" s="457">
        <v>0</v>
      </c>
      <c r="H185" s="457">
        <v>734617</v>
      </c>
      <c r="I185" s="457">
        <v>5876.9359999999997</v>
      </c>
      <c r="J185" s="457">
        <v>11019.254999999999</v>
      </c>
      <c r="K185" s="479">
        <v>1.666962E-2</v>
      </c>
      <c r="L185" s="479">
        <v>1.7537361608356446E-2</v>
      </c>
      <c r="M185" s="697">
        <v>3.8697047000000002</v>
      </c>
    </row>
    <row r="186" spans="2:13" hidden="1">
      <c r="B186" s="708" t="s">
        <v>733</v>
      </c>
      <c r="C186" s="457">
        <v>1203474</v>
      </c>
      <c r="D186" s="457">
        <v>0</v>
      </c>
      <c r="E186" s="457">
        <v>0</v>
      </c>
      <c r="F186" s="457">
        <v>0</v>
      </c>
      <c r="G186" s="457">
        <v>25000</v>
      </c>
      <c r="H186" s="457">
        <v>1178474</v>
      </c>
      <c r="I186" s="457">
        <v>2356.9477000000002</v>
      </c>
      <c r="J186" s="457">
        <v>2356.9479999999999</v>
      </c>
      <c r="K186" s="479">
        <v>3.56552E-3</v>
      </c>
      <c r="L186" s="479">
        <v>3.7511292159127375E-3</v>
      </c>
      <c r="M186" s="697">
        <v>5.3024701900000002</v>
      </c>
    </row>
    <row r="187" spans="2:13" hidden="1">
      <c r="B187" s="708" t="s">
        <v>734</v>
      </c>
      <c r="C187" s="457">
        <v>518063</v>
      </c>
      <c r="D187" s="457">
        <v>0</v>
      </c>
      <c r="E187" s="457">
        <v>0</v>
      </c>
      <c r="F187" s="457">
        <v>0</v>
      </c>
      <c r="G187" s="457">
        <v>0</v>
      </c>
      <c r="H187" s="457">
        <v>518063</v>
      </c>
      <c r="I187" s="457">
        <v>0</v>
      </c>
      <c r="J187" s="457">
        <v>0</v>
      </c>
      <c r="K187" s="479">
        <v>0</v>
      </c>
      <c r="L187" s="479">
        <v>0</v>
      </c>
      <c r="M187" s="697">
        <v>3.76773091</v>
      </c>
    </row>
    <row r="188" spans="2:13" hidden="1">
      <c r="B188" s="708" t="s">
        <v>735</v>
      </c>
      <c r="C188" s="457">
        <v>257368</v>
      </c>
      <c r="D188" s="457">
        <v>0</v>
      </c>
      <c r="E188" s="457">
        <v>0</v>
      </c>
      <c r="F188" s="457">
        <v>0</v>
      </c>
      <c r="G188" s="457">
        <v>0</v>
      </c>
      <c r="H188" s="457">
        <v>257368</v>
      </c>
      <c r="I188" s="457">
        <v>0</v>
      </c>
      <c r="J188" s="457">
        <v>0</v>
      </c>
      <c r="K188" s="479">
        <v>0</v>
      </c>
      <c r="L188" s="479">
        <v>0</v>
      </c>
      <c r="M188" s="697">
        <v>4.7706680500000003</v>
      </c>
    </row>
    <row r="189" spans="2:13" hidden="1">
      <c r="B189" s="708" t="s">
        <v>736</v>
      </c>
      <c r="C189" s="457">
        <v>1724030</v>
      </c>
      <c r="D189" s="457">
        <v>0</v>
      </c>
      <c r="E189" s="457">
        <v>0</v>
      </c>
      <c r="F189" s="457">
        <v>0</v>
      </c>
      <c r="G189" s="457">
        <v>126500</v>
      </c>
      <c r="H189" s="457">
        <v>1597530</v>
      </c>
      <c r="I189" s="457">
        <v>43197.211200000005</v>
      </c>
      <c r="J189" s="457">
        <v>120278.0337</v>
      </c>
      <c r="K189" s="479">
        <v>0.18195322999999999</v>
      </c>
      <c r="L189" s="479">
        <v>0.19142486225602212</v>
      </c>
      <c r="M189" s="697">
        <v>0.51449082000000002</v>
      </c>
    </row>
    <row r="190" spans="2:13" hidden="1">
      <c r="B190" s="708" t="s">
        <v>1234</v>
      </c>
      <c r="C190" s="457">
        <v>658396</v>
      </c>
      <c r="D190" s="457">
        <v>0</v>
      </c>
      <c r="E190" s="457">
        <v>0</v>
      </c>
      <c r="F190" s="457">
        <v>0</v>
      </c>
      <c r="G190" s="457">
        <v>0</v>
      </c>
      <c r="H190" s="457">
        <v>658396</v>
      </c>
      <c r="I190" s="457">
        <v>921.75440000000003</v>
      </c>
      <c r="J190" s="457">
        <v>8065.3509999999997</v>
      </c>
      <c r="K190" s="479">
        <v>1.220104E-2</v>
      </c>
      <c r="L190" s="479">
        <v>1.2836165147763553E-2</v>
      </c>
      <c r="M190" s="697">
        <v>6.6370564500000002</v>
      </c>
    </row>
    <row r="191" spans="2:13" ht="30" hidden="1">
      <c r="B191" s="708" t="s">
        <v>1236</v>
      </c>
      <c r="C191" s="457">
        <v>525295</v>
      </c>
      <c r="D191" s="457">
        <v>0</v>
      </c>
      <c r="E191" s="457">
        <v>0</v>
      </c>
      <c r="F191" s="457">
        <v>0</v>
      </c>
      <c r="G191" s="457">
        <v>0</v>
      </c>
      <c r="H191" s="457">
        <v>525295</v>
      </c>
      <c r="I191" s="457">
        <v>5508.5060899999999</v>
      </c>
      <c r="J191" s="457">
        <v>351070.40735000005</v>
      </c>
      <c r="K191" s="479">
        <v>0.53108944000000002</v>
      </c>
      <c r="L191" s="479">
        <v>0.5587354756460351</v>
      </c>
      <c r="M191" s="697">
        <v>2.9064054399999999</v>
      </c>
    </row>
    <row r="192" spans="2:13" hidden="1">
      <c r="B192" s="708" t="s">
        <v>737</v>
      </c>
      <c r="C192" s="457">
        <v>443946</v>
      </c>
      <c r="D192" s="457">
        <v>0</v>
      </c>
      <c r="E192" s="457">
        <v>0</v>
      </c>
      <c r="F192" s="457">
        <v>0</v>
      </c>
      <c r="G192" s="457">
        <v>0</v>
      </c>
      <c r="H192" s="457">
        <v>443946</v>
      </c>
      <c r="I192" s="457">
        <v>918.96821999999997</v>
      </c>
      <c r="J192" s="457">
        <v>4039.9086000000002</v>
      </c>
      <c r="K192" s="479">
        <v>6.11146E-3</v>
      </c>
      <c r="L192" s="479">
        <v>6.4295941951528525E-3</v>
      </c>
      <c r="M192" s="697">
        <v>4.5957142900000001</v>
      </c>
    </row>
    <row r="193" spans="2:13" hidden="1">
      <c r="B193" s="708" t="s">
        <v>1242</v>
      </c>
      <c r="C193" s="457">
        <v>354361</v>
      </c>
      <c r="D193" s="457">
        <v>0</v>
      </c>
      <c r="E193" s="457">
        <v>0</v>
      </c>
      <c r="F193" s="457">
        <v>0</v>
      </c>
      <c r="G193" s="457">
        <v>36000</v>
      </c>
      <c r="H193" s="457">
        <v>318361</v>
      </c>
      <c r="I193" s="457">
        <v>0</v>
      </c>
      <c r="J193" s="457">
        <v>1353.0342499999999</v>
      </c>
      <c r="K193" s="479">
        <v>2.0468299999999999E-3</v>
      </c>
      <c r="L193" s="479">
        <v>2.1533806877816475E-3</v>
      </c>
      <c r="M193" s="697">
        <v>2.5264339900000001</v>
      </c>
    </row>
    <row r="194" spans="2:13" hidden="1">
      <c r="B194" s="708" t="s">
        <v>1245</v>
      </c>
      <c r="C194" s="457">
        <v>36944</v>
      </c>
      <c r="D194" s="457">
        <v>0</v>
      </c>
      <c r="E194" s="457">
        <v>0</v>
      </c>
      <c r="F194" s="457">
        <v>0</v>
      </c>
      <c r="G194" s="457">
        <v>0</v>
      </c>
      <c r="H194" s="457">
        <v>36944</v>
      </c>
      <c r="I194" s="457">
        <v>0</v>
      </c>
      <c r="J194" s="457">
        <v>0</v>
      </c>
      <c r="K194" s="479">
        <v>0</v>
      </c>
      <c r="L194" s="479">
        <v>0</v>
      </c>
      <c r="M194" s="697">
        <v>0.43209356999999998</v>
      </c>
    </row>
    <row r="195" spans="2:13" hidden="1">
      <c r="B195" s="708" t="s">
        <v>740</v>
      </c>
      <c r="C195" s="457">
        <v>110562</v>
      </c>
      <c r="D195" s="457">
        <v>0</v>
      </c>
      <c r="E195" s="457">
        <v>0</v>
      </c>
      <c r="F195" s="457">
        <v>0</v>
      </c>
      <c r="G195" s="457">
        <v>0</v>
      </c>
      <c r="H195" s="457">
        <v>110562</v>
      </c>
      <c r="I195" s="457">
        <v>0</v>
      </c>
      <c r="J195" s="457">
        <v>0</v>
      </c>
      <c r="K195" s="479">
        <v>0</v>
      </c>
      <c r="L195" s="479">
        <v>0</v>
      </c>
      <c r="M195" s="697">
        <v>9.3443204899999994</v>
      </c>
    </row>
    <row r="196" spans="2:13" hidden="1">
      <c r="B196" s="708" t="s">
        <v>742</v>
      </c>
      <c r="C196" s="457">
        <v>700498</v>
      </c>
      <c r="D196" s="457">
        <v>0</v>
      </c>
      <c r="E196" s="457">
        <v>0</v>
      </c>
      <c r="F196" s="457">
        <v>0</v>
      </c>
      <c r="G196" s="457">
        <v>0</v>
      </c>
      <c r="H196" s="457">
        <v>700498</v>
      </c>
      <c r="I196" s="457">
        <v>0</v>
      </c>
      <c r="J196" s="457">
        <v>2101.4940000000001</v>
      </c>
      <c r="K196" s="479">
        <v>3.1790799999999999E-3</v>
      </c>
      <c r="L196" s="479">
        <v>3.3445691379128104E-3</v>
      </c>
      <c r="M196" s="697">
        <v>6.5467102800000001</v>
      </c>
    </row>
    <row r="197" spans="2:13" hidden="1">
      <c r="B197" s="708" t="s">
        <v>942</v>
      </c>
      <c r="C197" s="457">
        <v>2859830</v>
      </c>
      <c r="D197" s="457">
        <v>0</v>
      </c>
      <c r="E197" s="457">
        <v>0</v>
      </c>
      <c r="F197" s="457">
        <v>0</v>
      </c>
      <c r="G197" s="457">
        <v>0</v>
      </c>
      <c r="H197" s="457">
        <v>2859830</v>
      </c>
      <c r="I197" s="457">
        <v>3002.8215</v>
      </c>
      <c r="J197" s="457">
        <v>44327.364999999998</v>
      </c>
      <c r="K197" s="479">
        <v>6.7057190000000003E-2</v>
      </c>
      <c r="L197" s="479">
        <v>7.0547875437187296E-2</v>
      </c>
      <c r="M197" s="697">
        <v>5.6173125700000002</v>
      </c>
    </row>
    <row r="198" spans="2:13" hidden="1">
      <c r="B198" s="708" t="s">
        <v>744</v>
      </c>
      <c r="C198" s="457">
        <v>602327</v>
      </c>
      <c r="D198" s="457">
        <v>0</v>
      </c>
      <c r="E198" s="457">
        <v>0</v>
      </c>
      <c r="F198" s="457">
        <v>0</v>
      </c>
      <c r="G198" s="457">
        <v>61500</v>
      </c>
      <c r="H198" s="457">
        <v>540827</v>
      </c>
      <c r="I198" s="457">
        <v>0</v>
      </c>
      <c r="J198" s="457">
        <v>6430.4330300000001</v>
      </c>
      <c r="K198" s="479">
        <v>9.7277800000000001E-3</v>
      </c>
      <c r="L198" s="479">
        <v>1.0234160961465111E-2</v>
      </c>
      <c r="M198" s="697">
        <v>0.41602076999999998</v>
      </c>
    </row>
    <row r="199" spans="2:13" hidden="1">
      <c r="B199" s="708" t="s">
        <v>745</v>
      </c>
      <c r="C199" s="457">
        <v>3161234</v>
      </c>
      <c r="D199" s="457">
        <v>0</v>
      </c>
      <c r="E199" s="457">
        <v>0</v>
      </c>
      <c r="F199" s="457">
        <v>0</v>
      </c>
      <c r="G199" s="457">
        <v>414000</v>
      </c>
      <c r="H199" s="457">
        <v>2747234</v>
      </c>
      <c r="I199" s="457">
        <v>8406.5362660999999</v>
      </c>
      <c r="J199" s="457">
        <v>115795.91309999999</v>
      </c>
      <c r="K199" s="479">
        <v>0.17517279999999999</v>
      </c>
      <c r="L199" s="479">
        <v>0.18429147894340581</v>
      </c>
      <c r="M199" s="697">
        <v>1.11891684</v>
      </c>
    </row>
    <row r="200" spans="2:13" ht="30" hidden="1">
      <c r="B200" s="708" t="s">
        <v>747</v>
      </c>
      <c r="C200" s="457">
        <v>447937</v>
      </c>
      <c r="D200" s="457">
        <v>0</v>
      </c>
      <c r="E200" s="457">
        <v>0</v>
      </c>
      <c r="F200" s="457">
        <v>0</v>
      </c>
      <c r="G200" s="457">
        <v>52500</v>
      </c>
      <c r="H200" s="457">
        <v>395437</v>
      </c>
      <c r="I200" s="457">
        <v>0</v>
      </c>
      <c r="J200" s="457">
        <v>4401.2138099999993</v>
      </c>
      <c r="K200" s="479">
        <v>6.6580299999999997E-3</v>
      </c>
      <c r="L200" s="479">
        <v>7.0046185610245157E-3</v>
      </c>
      <c r="M200" s="697">
        <v>3.26168579</v>
      </c>
    </row>
    <row r="201" spans="2:13" hidden="1">
      <c r="B201" s="708" t="s">
        <v>1255</v>
      </c>
      <c r="C201" s="457">
        <v>1420216</v>
      </c>
      <c r="D201" s="457">
        <v>0</v>
      </c>
      <c r="E201" s="457">
        <v>0</v>
      </c>
      <c r="F201" s="457">
        <v>0</v>
      </c>
      <c r="G201" s="457">
        <v>0</v>
      </c>
      <c r="H201" s="457">
        <v>1420216</v>
      </c>
      <c r="I201" s="457">
        <v>11361.7284</v>
      </c>
      <c r="J201" s="457">
        <v>29512.088480000002</v>
      </c>
      <c r="K201" s="479">
        <v>4.464506E-2</v>
      </c>
      <c r="L201" s="479">
        <v>4.69690707304233E-2</v>
      </c>
      <c r="M201" s="697">
        <v>8.4536666700000005</v>
      </c>
    </row>
    <row r="202" spans="2:13" hidden="1">
      <c r="B202" s="708" t="s">
        <v>749</v>
      </c>
      <c r="C202" s="457">
        <v>2025828</v>
      </c>
      <c r="D202" s="457">
        <v>0</v>
      </c>
      <c r="E202" s="457">
        <v>0</v>
      </c>
      <c r="F202" s="457">
        <v>0</v>
      </c>
      <c r="G202" s="457">
        <v>0</v>
      </c>
      <c r="H202" s="457">
        <v>2025828</v>
      </c>
      <c r="I202" s="457">
        <v>37287.846740000001</v>
      </c>
      <c r="J202" s="457">
        <v>267368.77944000001</v>
      </c>
      <c r="K202" s="479">
        <v>0.40446797000000001</v>
      </c>
      <c r="L202" s="479">
        <v>0.4255226844123472</v>
      </c>
      <c r="M202" s="697">
        <v>3.3763800000000002</v>
      </c>
    </row>
    <row r="203" spans="2:13" hidden="1">
      <c r="B203" s="708" t="s">
        <v>750</v>
      </c>
      <c r="C203" s="457">
        <v>259</v>
      </c>
      <c r="D203" s="457">
        <v>0</v>
      </c>
      <c r="E203" s="457">
        <v>0</v>
      </c>
      <c r="F203" s="457">
        <v>0</v>
      </c>
      <c r="G203" s="457">
        <v>0</v>
      </c>
      <c r="H203" s="457">
        <v>259</v>
      </c>
      <c r="I203" s="457">
        <v>0</v>
      </c>
      <c r="J203" s="457">
        <v>0</v>
      </c>
      <c r="K203" s="479">
        <v>0</v>
      </c>
      <c r="L203" s="479">
        <v>0</v>
      </c>
      <c r="M203" s="697">
        <v>2.8152199999999998E-3</v>
      </c>
    </row>
    <row r="204" spans="2:13" hidden="1">
      <c r="B204" s="708" t="s">
        <v>752</v>
      </c>
      <c r="C204" s="457">
        <v>736078</v>
      </c>
      <c r="D204" s="457">
        <v>0</v>
      </c>
      <c r="E204" s="457">
        <v>0</v>
      </c>
      <c r="F204" s="457">
        <v>0</v>
      </c>
      <c r="G204" s="457">
        <v>50500</v>
      </c>
      <c r="H204" s="457">
        <v>685578</v>
      </c>
      <c r="I204" s="457">
        <v>205.67339999999999</v>
      </c>
      <c r="J204" s="457">
        <v>1576.8293999999999</v>
      </c>
      <c r="K204" s="479">
        <v>2.3853799999999999E-3</v>
      </c>
      <c r="L204" s="479">
        <v>2.5095550817625812E-3</v>
      </c>
      <c r="M204" s="697">
        <v>3.1014331500000001</v>
      </c>
    </row>
    <row r="205" spans="2:13" hidden="1">
      <c r="B205" s="708" t="s">
        <v>754</v>
      </c>
      <c r="C205" s="457">
        <v>115477</v>
      </c>
      <c r="D205" s="457">
        <v>0</v>
      </c>
      <c r="E205" s="457">
        <v>0</v>
      </c>
      <c r="F205" s="457">
        <v>0</v>
      </c>
      <c r="G205" s="457">
        <v>0</v>
      </c>
      <c r="H205" s="457">
        <v>115477</v>
      </c>
      <c r="I205" s="457">
        <v>635.12350000000004</v>
      </c>
      <c r="J205" s="457">
        <v>2540.4940000000001</v>
      </c>
      <c r="K205" s="479">
        <v>3.8431899999999998E-3</v>
      </c>
      <c r="L205" s="479">
        <v>4.0432462940425563E-3</v>
      </c>
      <c r="M205" s="697">
        <v>5.3471476200000003</v>
      </c>
    </row>
    <row r="206" spans="2:13" ht="30" hidden="1">
      <c r="B206" s="708" t="s">
        <v>756</v>
      </c>
      <c r="C206" s="457">
        <v>1328277</v>
      </c>
      <c r="D206" s="457">
        <v>0</v>
      </c>
      <c r="E206" s="457">
        <v>0</v>
      </c>
      <c r="F206" s="457">
        <v>0</v>
      </c>
      <c r="G206" s="457">
        <v>678500</v>
      </c>
      <c r="H206" s="457">
        <v>649777</v>
      </c>
      <c r="I206" s="457">
        <v>311.89284480000003</v>
      </c>
      <c r="J206" s="457">
        <v>2209.2417999999998</v>
      </c>
      <c r="K206" s="479">
        <v>3.3420799999999999E-3</v>
      </c>
      <c r="L206" s="479">
        <v>3.5160518861661965E-3</v>
      </c>
      <c r="M206" s="697">
        <v>3.4399392199999999</v>
      </c>
    </row>
    <row r="207" spans="2:13" hidden="1">
      <c r="B207" s="708" t="s">
        <v>1271</v>
      </c>
      <c r="C207" s="457">
        <v>7091557</v>
      </c>
      <c r="D207" s="457">
        <v>0</v>
      </c>
      <c r="E207" s="457">
        <v>0</v>
      </c>
      <c r="F207" s="457">
        <v>0</v>
      </c>
      <c r="G207" s="457">
        <v>50000</v>
      </c>
      <c r="H207" s="457">
        <v>7041557</v>
      </c>
      <c r="I207" s="457">
        <v>74435.650218199997</v>
      </c>
      <c r="J207" s="457">
        <v>267227.08815000003</v>
      </c>
      <c r="K207" s="479">
        <v>0.40425361999999998</v>
      </c>
      <c r="L207" s="479">
        <v>0.42529717993046667</v>
      </c>
      <c r="M207" s="697">
        <v>3.5175318199999999</v>
      </c>
    </row>
    <row r="208" spans="2:13" hidden="1">
      <c r="B208" s="708" t="s">
        <v>757</v>
      </c>
      <c r="C208" s="457">
        <v>6815099</v>
      </c>
      <c r="D208" s="457">
        <v>215800</v>
      </c>
      <c r="E208" s="457">
        <v>0</v>
      </c>
      <c r="F208" s="457">
        <v>0</v>
      </c>
      <c r="G208" s="457">
        <v>900500</v>
      </c>
      <c r="H208" s="457">
        <v>6130399</v>
      </c>
      <c r="I208" s="457">
        <v>254541.40496389999</v>
      </c>
      <c r="J208" s="457">
        <v>626404.16982000007</v>
      </c>
      <c r="K208" s="479">
        <v>0.94760661000000002</v>
      </c>
      <c r="L208" s="479">
        <v>0.9969345876028517</v>
      </c>
      <c r="M208" s="697">
        <v>1.7435729499999999</v>
      </c>
    </row>
    <row r="209" spans="2:13" hidden="1">
      <c r="B209" s="708" t="s">
        <v>1276</v>
      </c>
      <c r="C209" s="608">
        <v>358359</v>
      </c>
      <c r="D209" s="608">
        <v>0</v>
      </c>
      <c r="E209" s="608">
        <v>0</v>
      </c>
      <c r="F209" s="608">
        <v>0</v>
      </c>
      <c r="G209" s="608">
        <v>0</v>
      </c>
      <c r="H209" s="608">
        <v>358359</v>
      </c>
      <c r="I209" s="608">
        <v>0</v>
      </c>
      <c r="J209" s="608">
        <v>3350.6566499999999</v>
      </c>
      <c r="K209" s="698">
        <v>5.0687800000000002E-3</v>
      </c>
      <c r="L209" s="698">
        <v>5.332636126171345E-3</v>
      </c>
      <c r="M209" s="699">
        <v>3.3169103999999998</v>
      </c>
    </row>
    <row r="210" spans="2:13" hidden="1">
      <c r="B210" s="708" t="s">
        <v>1278</v>
      </c>
      <c r="C210" s="457">
        <v>1951186</v>
      </c>
      <c r="D210" s="457">
        <v>0</v>
      </c>
      <c r="E210" s="457">
        <v>0</v>
      </c>
      <c r="F210" s="457">
        <v>0</v>
      </c>
      <c r="G210" s="457">
        <v>38000</v>
      </c>
      <c r="H210" s="457">
        <v>1913186</v>
      </c>
      <c r="I210" s="457">
        <v>7652.7442000000001</v>
      </c>
      <c r="J210" s="457">
        <v>7652.7439999999997</v>
      </c>
      <c r="K210" s="479">
        <v>1.157686E-2</v>
      </c>
      <c r="L210" s="479">
        <v>1.2179492971546638E-2</v>
      </c>
      <c r="M210" s="697">
        <v>11.02554705</v>
      </c>
    </row>
    <row r="211" spans="2:13" hidden="1">
      <c r="B211" s="708" t="s">
        <v>759</v>
      </c>
      <c r="C211" s="457">
        <v>807307</v>
      </c>
      <c r="D211" s="457">
        <v>0</v>
      </c>
      <c r="E211" s="457">
        <v>0</v>
      </c>
      <c r="F211" s="457">
        <v>0</v>
      </c>
      <c r="G211" s="457">
        <v>0</v>
      </c>
      <c r="H211" s="457">
        <v>807307</v>
      </c>
      <c r="I211" s="457">
        <v>8803.2371600000006</v>
      </c>
      <c r="J211" s="457">
        <v>70453.681890000007</v>
      </c>
      <c r="K211" s="479">
        <v>0.10658035</v>
      </c>
      <c r="L211" s="479">
        <v>0.11212842392203866</v>
      </c>
      <c r="M211" s="697">
        <v>13.09925361</v>
      </c>
    </row>
    <row r="212" spans="2:13" ht="30" hidden="1">
      <c r="B212" s="708" t="s">
        <v>761</v>
      </c>
      <c r="C212" s="457">
        <v>465638</v>
      </c>
      <c r="D212" s="457">
        <v>0</v>
      </c>
      <c r="E212" s="457">
        <v>0</v>
      </c>
      <c r="F212" s="457">
        <v>0</v>
      </c>
      <c r="G212" s="457">
        <v>0</v>
      </c>
      <c r="H212" s="457">
        <v>465638</v>
      </c>
      <c r="I212" s="457">
        <v>3823.5726199999999</v>
      </c>
      <c r="J212" s="457">
        <v>32641.2238</v>
      </c>
      <c r="K212" s="479">
        <v>4.9378730000000003E-2</v>
      </c>
      <c r="L212" s="479">
        <v>5.1949151291978517E-2</v>
      </c>
      <c r="M212" s="697">
        <v>4.5242712799999998</v>
      </c>
    </row>
    <row r="213" spans="2:13" hidden="1">
      <c r="B213" s="708" t="s">
        <v>762</v>
      </c>
      <c r="C213" s="457">
        <v>592645</v>
      </c>
      <c r="D213" s="457">
        <v>0</v>
      </c>
      <c r="E213" s="457">
        <v>0</v>
      </c>
      <c r="F213" s="457">
        <v>0</v>
      </c>
      <c r="G213" s="457">
        <v>0</v>
      </c>
      <c r="H213" s="457">
        <v>592645</v>
      </c>
      <c r="I213" s="457">
        <v>2074.2578899999999</v>
      </c>
      <c r="J213" s="457">
        <v>17174.8521</v>
      </c>
      <c r="K213" s="479">
        <v>2.5981629999999999E-2</v>
      </c>
      <c r="L213" s="479">
        <v>2.7334115768056926E-2</v>
      </c>
      <c r="M213" s="697">
        <v>1.9234913600000001</v>
      </c>
    </row>
    <row r="214" spans="2:13" hidden="1">
      <c r="B214" s="708" t="s">
        <v>763</v>
      </c>
      <c r="C214" s="457">
        <v>482164</v>
      </c>
      <c r="D214" s="457">
        <v>0</v>
      </c>
      <c r="E214" s="457">
        <v>0</v>
      </c>
      <c r="F214" s="457">
        <v>0</v>
      </c>
      <c r="G214" s="457">
        <v>0</v>
      </c>
      <c r="H214" s="457">
        <v>482164</v>
      </c>
      <c r="I214" s="457">
        <v>0</v>
      </c>
      <c r="J214" s="457">
        <v>1861.1530400000001</v>
      </c>
      <c r="K214" s="479">
        <v>2.8154999999999999E-3</v>
      </c>
      <c r="L214" s="479">
        <v>2.9620617610693185E-3</v>
      </c>
      <c r="M214" s="697">
        <v>0.92343107999999996</v>
      </c>
    </row>
    <row r="215" spans="2:13" hidden="1">
      <c r="B215" s="708" t="s">
        <v>764</v>
      </c>
      <c r="C215" s="457">
        <v>1260500</v>
      </c>
      <c r="D215" s="457">
        <v>0</v>
      </c>
      <c r="E215" s="457">
        <v>0</v>
      </c>
      <c r="F215" s="457">
        <v>0</v>
      </c>
      <c r="G215" s="457">
        <v>303500</v>
      </c>
      <c r="H215" s="457">
        <v>957000</v>
      </c>
      <c r="I215" s="457">
        <v>10718.3997975</v>
      </c>
      <c r="J215" s="457">
        <v>10718.4</v>
      </c>
      <c r="K215" s="479">
        <v>1.6214490000000002E-2</v>
      </c>
      <c r="L215" s="479">
        <v>1.7058544943647076E-2</v>
      </c>
      <c r="M215" s="697">
        <v>2.8090464800000001</v>
      </c>
    </row>
    <row r="216" spans="2:13" hidden="1">
      <c r="B216" s="708" t="s">
        <v>765</v>
      </c>
      <c r="C216" s="457">
        <v>985</v>
      </c>
      <c r="D216" s="457">
        <v>0</v>
      </c>
      <c r="E216" s="457">
        <v>0</v>
      </c>
      <c r="F216" s="457">
        <v>0</v>
      </c>
      <c r="G216" s="457">
        <v>0</v>
      </c>
      <c r="H216" s="457">
        <v>985</v>
      </c>
      <c r="I216" s="457">
        <v>0</v>
      </c>
      <c r="J216" s="457">
        <v>0</v>
      </c>
      <c r="K216" s="479">
        <v>0</v>
      </c>
      <c r="L216" s="479">
        <v>0</v>
      </c>
      <c r="M216" s="697">
        <v>3.2833330000000001E-2</v>
      </c>
    </row>
    <row r="217" spans="2:13" hidden="1">
      <c r="B217" s="708" t="s">
        <v>766</v>
      </c>
      <c r="C217" s="457">
        <v>1965871</v>
      </c>
      <c r="D217" s="457">
        <v>0</v>
      </c>
      <c r="E217" s="457">
        <v>0</v>
      </c>
      <c r="F217" s="457">
        <v>0</v>
      </c>
      <c r="G217" s="457">
        <v>10000</v>
      </c>
      <c r="H217" s="457">
        <v>1955871</v>
      </c>
      <c r="I217" s="457">
        <v>4831.00137</v>
      </c>
      <c r="J217" s="457">
        <v>42051.226499999997</v>
      </c>
      <c r="K217" s="479">
        <v>6.3613909999999996E-2</v>
      </c>
      <c r="L217" s="479">
        <v>6.6925356133912969E-2</v>
      </c>
      <c r="M217" s="697">
        <v>7.4049839300000002</v>
      </c>
    </row>
    <row r="218" spans="2:13" hidden="1">
      <c r="B218" s="708" t="s">
        <v>768</v>
      </c>
      <c r="C218" s="457">
        <v>316932</v>
      </c>
      <c r="D218" s="457">
        <v>0</v>
      </c>
      <c r="E218" s="457">
        <v>0</v>
      </c>
      <c r="F218" s="457">
        <v>0</v>
      </c>
      <c r="G218" s="457">
        <v>0</v>
      </c>
      <c r="H218" s="457">
        <v>316932</v>
      </c>
      <c r="I218" s="457">
        <v>0</v>
      </c>
      <c r="J218" s="457">
        <v>4437.0479999999998</v>
      </c>
      <c r="K218" s="479">
        <v>6.7122400000000004E-3</v>
      </c>
      <c r="L218" s="479">
        <v>7.0616493809821769E-3</v>
      </c>
      <c r="M218" s="697">
        <v>1.49019645</v>
      </c>
    </row>
    <row r="219" spans="2:13" hidden="1">
      <c r="B219" s="708" t="s">
        <v>769</v>
      </c>
      <c r="C219" s="457">
        <v>104645</v>
      </c>
      <c r="D219" s="457">
        <v>0</v>
      </c>
      <c r="E219" s="457">
        <v>0</v>
      </c>
      <c r="F219" s="457">
        <v>0</v>
      </c>
      <c r="G219" s="457">
        <v>0</v>
      </c>
      <c r="H219" s="457">
        <v>104645</v>
      </c>
      <c r="I219" s="457">
        <v>956.18083000000001</v>
      </c>
      <c r="J219" s="457">
        <v>14911.9125</v>
      </c>
      <c r="K219" s="479">
        <v>2.255832E-2</v>
      </c>
      <c r="L219" s="479">
        <v>2.3732602774386345E-2</v>
      </c>
      <c r="M219" s="697">
        <v>3.1306468000000001</v>
      </c>
    </row>
    <row r="220" spans="2:13" hidden="1">
      <c r="B220" s="708" t="s">
        <v>770</v>
      </c>
      <c r="C220" s="457">
        <v>348279</v>
      </c>
      <c r="D220" s="457">
        <v>0</v>
      </c>
      <c r="E220" s="457">
        <v>0</v>
      </c>
      <c r="F220" s="457">
        <v>0</v>
      </c>
      <c r="G220" s="457">
        <v>0</v>
      </c>
      <c r="H220" s="457">
        <v>348279</v>
      </c>
      <c r="I220" s="457">
        <v>0</v>
      </c>
      <c r="J220" s="457">
        <v>5394.8417099999997</v>
      </c>
      <c r="K220" s="479">
        <v>8.1611600000000006E-3</v>
      </c>
      <c r="L220" s="479">
        <v>8.585996956065909E-3</v>
      </c>
      <c r="M220" s="697">
        <v>3.9689914499999999</v>
      </c>
    </row>
    <row r="221" spans="2:13" hidden="1">
      <c r="B221" s="708" t="s">
        <v>1295</v>
      </c>
      <c r="C221" s="457">
        <v>328899</v>
      </c>
      <c r="D221" s="457">
        <v>0</v>
      </c>
      <c r="E221" s="457">
        <v>0</v>
      </c>
      <c r="F221" s="457">
        <v>0</v>
      </c>
      <c r="G221" s="457">
        <v>0</v>
      </c>
      <c r="H221" s="457">
        <v>328899</v>
      </c>
      <c r="I221" s="457">
        <v>0</v>
      </c>
      <c r="J221" s="457">
        <v>1558.98126</v>
      </c>
      <c r="K221" s="479">
        <v>2.3583800000000002E-3</v>
      </c>
      <c r="L221" s="479">
        <v>2.4811494150258945E-3</v>
      </c>
      <c r="M221" s="697">
        <v>7.3628609799999998</v>
      </c>
    </row>
    <row r="222" spans="2:13" hidden="1">
      <c r="B222" s="708" t="s">
        <v>771</v>
      </c>
      <c r="C222" s="457">
        <v>423001</v>
      </c>
      <c r="D222" s="457">
        <v>0</v>
      </c>
      <c r="E222" s="457">
        <v>0</v>
      </c>
      <c r="F222" s="457">
        <v>0</v>
      </c>
      <c r="G222" s="457">
        <v>0</v>
      </c>
      <c r="H222" s="457">
        <v>423001</v>
      </c>
      <c r="I222" s="457">
        <v>3925.4544999999998</v>
      </c>
      <c r="J222" s="457">
        <v>27918.065999999999</v>
      </c>
      <c r="K222" s="479">
        <v>4.2233659999999999E-2</v>
      </c>
      <c r="L222" s="479">
        <v>4.4432152522830393E-2</v>
      </c>
      <c r="M222" s="697">
        <v>4.92222209</v>
      </c>
    </row>
    <row r="223" spans="2:13" hidden="1">
      <c r="B223" s="708" t="s">
        <v>772</v>
      </c>
      <c r="C223" s="457">
        <v>224435</v>
      </c>
      <c r="D223" s="457">
        <v>0</v>
      </c>
      <c r="E223" s="457">
        <v>0</v>
      </c>
      <c r="F223" s="457">
        <v>0</v>
      </c>
      <c r="G223" s="457">
        <v>0</v>
      </c>
      <c r="H223" s="457">
        <v>224435</v>
      </c>
      <c r="I223" s="457">
        <v>16945.09</v>
      </c>
      <c r="J223" s="457">
        <v>121531.55250000001</v>
      </c>
      <c r="K223" s="479">
        <v>0.18384950999999999</v>
      </c>
      <c r="L223" s="479">
        <v>0.19341986214289952</v>
      </c>
      <c r="M223" s="697">
        <v>1.1399873</v>
      </c>
    </row>
    <row r="224" spans="2:13" hidden="1">
      <c r="B224" s="708" t="s">
        <v>774</v>
      </c>
      <c r="C224" s="457">
        <v>352976</v>
      </c>
      <c r="D224" s="457">
        <v>0</v>
      </c>
      <c r="E224" s="457">
        <v>0</v>
      </c>
      <c r="F224" s="457">
        <v>0</v>
      </c>
      <c r="G224" s="457">
        <v>0</v>
      </c>
      <c r="H224" s="457">
        <v>352976</v>
      </c>
      <c r="I224" s="457">
        <v>24355.344000000001</v>
      </c>
      <c r="J224" s="457">
        <v>168016.576</v>
      </c>
      <c r="K224" s="479">
        <v>0.25417075</v>
      </c>
      <c r="L224" s="479">
        <v>0.26740169362719196</v>
      </c>
      <c r="M224" s="697">
        <v>1.7575772700000001</v>
      </c>
    </row>
    <row r="225" spans="2:13" hidden="1">
      <c r="B225" s="708" t="s">
        <v>2054</v>
      </c>
      <c r="C225" s="457">
        <v>588202</v>
      </c>
      <c r="D225" s="457">
        <v>0</v>
      </c>
      <c r="E225" s="457">
        <v>0</v>
      </c>
      <c r="F225" s="457">
        <v>0</v>
      </c>
      <c r="G225" s="457">
        <v>0</v>
      </c>
      <c r="H225" s="457">
        <v>588202</v>
      </c>
      <c r="I225" s="457">
        <v>0</v>
      </c>
      <c r="J225" s="457">
        <v>6381.9917000000005</v>
      </c>
      <c r="K225" s="479">
        <v>9.6544999999999999E-3</v>
      </c>
      <c r="L225" s="479">
        <v>1.0157065629611939E-2</v>
      </c>
      <c r="M225" s="697">
        <v>1.8852628199999999</v>
      </c>
    </row>
    <row r="226" spans="2:13" hidden="1">
      <c r="B226" s="708" t="s">
        <v>776</v>
      </c>
      <c r="C226" s="457">
        <v>1423435</v>
      </c>
      <c r="D226" s="457">
        <v>0</v>
      </c>
      <c r="E226" s="457">
        <v>0</v>
      </c>
      <c r="F226" s="457">
        <v>0</v>
      </c>
      <c r="G226" s="457">
        <v>0</v>
      </c>
      <c r="H226" s="457">
        <v>1423435</v>
      </c>
      <c r="I226" s="457">
        <v>0</v>
      </c>
      <c r="J226" s="457">
        <v>11600.99525</v>
      </c>
      <c r="K226" s="479">
        <v>1.7549660000000002E-2</v>
      </c>
      <c r="L226" s="479">
        <v>1.8463212686889951E-2</v>
      </c>
      <c r="M226" s="697">
        <v>4.7701275000000001</v>
      </c>
    </row>
    <row r="227" spans="2:13" hidden="1">
      <c r="B227" s="708" t="s">
        <v>777</v>
      </c>
      <c r="C227" s="457">
        <v>258610</v>
      </c>
      <c r="D227" s="457">
        <v>0</v>
      </c>
      <c r="E227" s="457">
        <v>0</v>
      </c>
      <c r="F227" s="457">
        <v>0</v>
      </c>
      <c r="G227" s="457">
        <v>0</v>
      </c>
      <c r="H227" s="457">
        <v>258610</v>
      </c>
      <c r="I227" s="457">
        <v>0</v>
      </c>
      <c r="J227" s="457">
        <v>0</v>
      </c>
      <c r="K227" s="479">
        <v>0</v>
      </c>
      <c r="L227" s="479">
        <v>0</v>
      </c>
      <c r="M227" s="697">
        <v>2.1604845400000001</v>
      </c>
    </row>
    <row r="228" spans="2:13" hidden="1">
      <c r="B228" s="708" t="s">
        <v>778</v>
      </c>
      <c r="C228" s="457">
        <v>162908</v>
      </c>
      <c r="D228" s="457">
        <v>0</v>
      </c>
      <c r="E228" s="457">
        <v>0</v>
      </c>
      <c r="F228" s="457">
        <v>0</v>
      </c>
      <c r="G228" s="457">
        <v>0</v>
      </c>
      <c r="H228" s="457">
        <v>162908</v>
      </c>
      <c r="I228" s="457">
        <v>0</v>
      </c>
      <c r="J228" s="457">
        <v>2461.5398799999998</v>
      </c>
      <c r="K228" s="479">
        <v>3.7237500000000001E-3</v>
      </c>
      <c r="L228" s="479">
        <v>3.9175892552582121E-3</v>
      </c>
      <c r="M228" s="697">
        <v>3.6615121799999999</v>
      </c>
    </row>
    <row r="229" spans="2:13" hidden="1">
      <c r="B229" s="708" t="s">
        <v>1302</v>
      </c>
      <c r="C229" s="457">
        <v>1349180</v>
      </c>
      <c r="D229" s="457">
        <v>0</v>
      </c>
      <c r="E229" s="457">
        <v>0</v>
      </c>
      <c r="F229" s="457">
        <v>0</v>
      </c>
      <c r="G229" s="457">
        <v>0</v>
      </c>
      <c r="H229" s="457">
        <v>1349180</v>
      </c>
      <c r="I229" s="457">
        <v>0</v>
      </c>
      <c r="J229" s="457">
        <v>0</v>
      </c>
      <c r="K229" s="479">
        <v>0</v>
      </c>
      <c r="L229" s="479">
        <v>0</v>
      </c>
      <c r="M229" s="697">
        <v>8.5636123600000005</v>
      </c>
    </row>
    <row r="230" spans="2:13" hidden="1">
      <c r="B230" s="708" t="s">
        <v>779</v>
      </c>
      <c r="C230" s="457">
        <v>94207</v>
      </c>
      <c r="D230" s="457">
        <v>0</v>
      </c>
      <c r="E230" s="457">
        <v>0</v>
      </c>
      <c r="F230" s="457">
        <v>0</v>
      </c>
      <c r="G230" s="457">
        <v>0</v>
      </c>
      <c r="H230" s="457">
        <v>94207</v>
      </c>
      <c r="I230" s="457">
        <v>0</v>
      </c>
      <c r="J230" s="457">
        <v>3570.4452999999999</v>
      </c>
      <c r="K230" s="479">
        <v>5.4012699999999997E-3</v>
      </c>
      <c r="L230" s="479">
        <v>5.6824340964027713E-3</v>
      </c>
      <c r="M230" s="697">
        <v>3.14023333</v>
      </c>
    </row>
    <row r="231" spans="2:13" hidden="1">
      <c r="B231" s="708" t="s">
        <v>780</v>
      </c>
      <c r="C231" s="457">
        <v>475726</v>
      </c>
      <c r="D231" s="457">
        <v>0</v>
      </c>
      <c r="E231" s="457">
        <v>0</v>
      </c>
      <c r="F231" s="457">
        <v>0</v>
      </c>
      <c r="G231" s="457">
        <v>0</v>
      </c>
      <c r="H231" s="457">
        <v>475726</v>
      </c>
      <c r="I231" s="457">
        <v>4370.4482099999996</v>
      </c>
      <c r="J231" s="457">
        <v>33300.82</v>
      </c>
      <c r="K231" s="479">
        <v>5.0376539999999997E-2</v>
      </c>
      <c r="L231" s="479">
        <v>5.2998911650087827E-2</v>
      </c>
      <c r="M231" s="697">
        <v>4.92469979</v>
      </c>
    </row>
    <row r="232" spans="2:13" hidden="1">
      <c r="B232" s="708" t="s">
        <v>781</v>
      </c>
      <c r="C232" s="457">
        <v>1211998</v>
      </c>
      <c r="D232" s="457">
        <v>0</v>
      </c>
      <c r="E232" s="457">
        <v>0</v>
      </c>
      <c r="F232" s="457">
        <v>0</v>
      </c>
      <c r="G232" s="457">
        <v>0</v>
      </c>
      <c r="H232" s="457">
        <v>1211998</v>
      </c>
      <c r="I232" s="457">
        <v>6908.3885399999999</v>
      </c>
      <c r="J232" s="457">
        <v>39086.9355</v>
      </c>
      <c r="K232" s="479">
        <v>5.9129620000000001E-2</v>
      </c>
      <c r="L232" s="479">
        <v>6.220762855801093E-2</v>
      </c>
      <c r="M232" s="697">
        <v>14.02775463</v>
      </c>
    </row>
    <row r="233" spans="2:13" hidden="1">
      <c r="B233" s="708" t="s">
        <v>2055</v>
      </c>
      <c r="C233" s="457">
        <v>318842</v>
      </c>
      <c r="D233" s="457">
        <v>0</v>
      </c>
      <c r="E233" s="457">
        <v>0</v>
      </c>
      <c r="F233" s="457">
        <v>0</v>
      </c>
      <c r="G233" s="457">
        <v>0</v>
      </c>
      <c r="H233" s="457">
        <v>318842</v>
      </c>
      <c r="I233" s="457">
        <v>2741.1452000000004</v>
      </c>
      <c r="J233" s="457">
        <v>68713.639420000007</v>
      </c>
      <c r="K233" s="479">
        <v>0.10394805999999999</v>
      </c>
      <c r="L233" s="479">
        <v>0.10935911202116262</v>
      </c>
      <c r="M233" s="697">
        <v>4.6208985499999997</v>
      </c>
    </row>
    <row r="234" spans="2:13" hidden="1">
      <c r="B234" s="708" t="s">
        <v>785</v>
      </c>
      <c r="C234" s="457">
        <v>426521</v>
      </c>
      <c r="D234" s="457">
        <v>0</v>
      </c>
      <c r="E234" s="457">
        <v>0</v>
      </c>
      <c r="F234" s="457">
        <v>0</v>
      </c>
      <c r="G234" s="457">
        <v>0</v>
      </c>
      <c r="H234" s="457">
        <v>426521</v>
      </c>
      <c r="I234" s="457">
        <v>0</v>
      </c>
      <c r="J234" s="457">
        <v>0</v>
      </c>
      <c r="K234" s="479">
        <v>0</v>
      </c>
      <c r="L234" s="479">
        <v>0</v>
      </c>
      <c r="M234" s="697">
        <v>5.4326272800000002</v>
      </c>
    </row>
    <row r="235" spans="2:13" hidden="1">
      <c r="B235" s="708" t="s">
        <v>786</v>
      </c>
      <c r="C235" s="457">
        <v>471424</v>
      </c>
      <c r="D235" s="457">
        <v>0</v>
      </c>
      <c r="E235" s="457">
        <v>47142</v>
      </c>
      <c r="F235" s="457">
        <v>0</v>
      </c>
      <c r="G235" s="457">
        <v>0</v>
      </c>
      <c r="H235" s="457">
        <v>518566</v>
      </c>
      <c r="I235" s="457">
        <v>4947.3489900000004</v>
      </c>
      <c r="J235" s="457">
        <v>59790.659799999994</v>
      </c>
      <c r="K235" s="479">
        <v>9.0449630000000003E-2</v>
      </c>
      <c r="L235" s="479">
        <v>9.5158014014089076E-2</v>
      </c>
      <c r="M235" s="697">
        <v>2.1644795100000001</v>
      </c>
    </row>
    <row r="236" spans="2:13" hidden="1">
      <c r="B236" s="708" t="s">
        <v>787</v>
      </c>
      <c r="C236" s="457">
        <v>54324</v>
      </c>
      <c r="D236" s="457">
        <v>0</v>
      </c>
      <c r="E236" s="457">
        <v>0</v>
      </c>
      <c r="F236" s="457">
        <v>0</v>
      </c>
      <c r="G236" s="457">
        <v>0</v>
      </c>
      <c r="H236" s="457">
        <v>54324</v>
      </c>
      <c r="I236" s="457">
        <v>0</v>
      </c>
      <c r="J236" s="457">
        <v>0</v>
      </c>
      <c r="K236" s="479">
        <v>0</v>
      </c>
      <c r="L236" s="479">
        <v>0</v>
      </c>
      <c r="M236" s="697">
        <v>5.6699718199999998</v>
      </c>
    </row>
    <row r="237" spans="2:13" hidden="1">
      <c r="B237" s="714" t="s">
        <v>2058</v>
      </c>
      <c r="C237" s="457">
        <v>0</v>
      </c>
      <c r="D237" s="457">
        <v>255000</v>
      </c>
      <c r="E237" s="457">
        <v>0</v>
      </c>
      <c r="F237" s="457">
        <v>0</v>
      </c>
      <c r="G237" s="457">
        <v>0</v>
      </c>
      <c r="H237" s="457">
        <v>255000</v>
      </c>
      <c r="I237" s="457">
        <v>7650</v>
      </c>
      <c r="J237" s="457">
        <v>12525.6</v>
      </c>
      <c r="K237" s="479">
        <v>1.8948380000000001E-2</v>
      </c>
      <c r="L237" s="479">
        <v>1.9934739377719231E-2</v>
      </c>
      <c r="M237" s="697">
        <v>1.3178748600000001</v>
      </c>
    </row>
    <row r="238" spans="2:13" hidden="1">
      <c r="B238" s="708" t="s">
        <v>788</v>
      </c>
      <c r="C238" s="457">
        <v>1409947</v>
      </c>
      <c r="D238" s="457">
        <v>0</v>
      </c>
      <c r="E238" s="457">
        <v>0</v>
      </c>
      <c r="F238" s="457">
        <v>0</v>
      </c>
      <c r="G238" s="457">
        <v>0</v>
      </c>
      <c r="H238" s="457">
        <v>1409947</v>
      </c>
      <c r="I238" s="457">
        <v>0</v>
      </c>
      <c r="J238" s="457">
        <v>578.07826999999997</v>
      </c>
      <c r="K238" s="479">
        <v>8.7449999999999995E-4</v>
      </c>
      <c r="L238" s="479">
        <v>9.2002296515718285E-4</v>
      </c>
      <c r="M238" s="697">
        <v>4.2160965299999997</v>
      </c>
    </row>
    <row r="239" spans="2:13" hidden="1">
      <c r="B239" s="708" t="s">
        <v>790</v>
      </c>
      <c r="C239" s="457">
        <v>2218498</v>
      </c>
      <c r="D239" s="457">
        <v>0</v>
      </c>
      <c r="E239" s="457">
        <v>0</v>
      </c>
      <c r="F239" s="457">
        <v>0</v>
      </c>
      <c r="G239" s="457">
        <v>0</v>
      </c>
      <c r="H239" s="457">
        <v>2218498</v>
      </c>
      <c r="I239" s="457">
        <v>18724.718010000001</v>
      </c>
      <c r="J239" s="457">
        <v>57791.872900000002</v>
      </c>
      <c r="K239" s="479">
        <v>8.7425920000000004E-2</v>
      </c>
      <c r="L239" s="479">
        <v>9.1976905250987964E-2</v>
      </c>
      <c r="M239" s="697">
        <v>12.805331089999999</v>
      </c>
    </row>
    <row r="240" spans="2:13" hidden="1">
      <c r="B240" s="708" t="s">
        <v>1430</v>
      </c>
      <c r="C240" s="457">
        <v>3550640</v>
      </c>
      <c r="D240" s="457">
        <v>0</v>
      </c>
      <c r="E240" s="457">
        <v>0</v>
      </c>
      <c r="F240" s="457">
        <v>0</v>
      </c>
      <c r="G240" s="457">
        <v>0</v>
      </c>
      <c r="H240" s="457">
        <v>3550640</v>
      </c>
      <c r="I240" s="457">
        <v>76054.708799999993</v>
      </c>
      <c r="J240" s="457">
        <v>199013.372</v>
      </c>
      <c r="K240" s="479">
        <v>0.30106182999999997</v>
      </c>
      <c r="L240" s="479">
        <v>0.3167337056509138</v>
      </c>
      <c r="M240" s="697">
        <v>8.4898406000000008</v>
      </c>
    </row>
    <row r="241" spans="2:13" hidden="1">
      <c r="B241" s="708" t="s">
        <v>793</v>
      </c>
      <c r="C241" s="457">
        <v>4078780</v>
      </c>
      <c r="D241" s="457">
        <v>0</v>
      </c>
      <c r="E241" s="457">
        <v>248543</v>
      </c>
      <c r="F241" s="457">
        <v>0</v>
      </c>
      <c r="G241" s="457">
        <v>120000</v>
      </c>
      <c r="H241" s="457">
        <v>4207323</v>
      </c>
      <c r="I241" s="457">
        <v>60743.0320698</v>
      </c>
      <c r="J241" s="457">
        <v>420606.18027999997</v>
      </c>
      <c r="K241" s="479">
        <v>0.63628119999999999</v>
      </c>
      <c r="L241" s="479">
        <v>0.66940302935905582</v>
      </c>
      <c r="M241" s="697">
        <v>8.2459199900000009</v>
      </c>
    </row>
    <row r="242" spans="2:13" hidden="1">
      <c r="B242" s="708" t="s">
        <v>795</v>
      </c>
      <c r="C242" s="457">
        <v>485694</v>
      </c>
      <c r="D242" s="457">
        <v>0</v>
      </c>
      <c r="E242" s="457">
        <v>0</v>
      </c>
      <c r="F242" s="457">
        <v>0</v>
      </c>
      <c r="G242" s="457">
        <v>0</v>
      </c>
      <c r="H242" s="457">
        <v>485694</v>
      </c>
      <c r="I242" s="457">
        <v>0</v>
      </c>
      <c r="J242" s="457">
        <v>0</v>
      </c>
      <c r="K242" s="479">
        <v>0</v>
      </c>
      <c r="L242" s="479">
        <v>0</v>
      </c>
      <c r="M242" s="697">
        <v>4.9259026400000003</v>
      </c>
    </row>
    <row r="243" spans="2:13" hidden="1">
      <c r="B243" s="708" t="s">
        <v>797</v>
      </c>
      <c r="C243" s="457">
        <v>391987</v>
      </c>
      <c r="D243" s="457">
        <v>0</v>
      </c>
      <c r="E243" s="457">
        <v>0</v>
      </c>
      <c r="F243" s="457">
        <v>0</v>
      </c>
      <c r="G243" s="457">
        <v>0</v>
      </c>
      <c r="H243" s="457">
        <v>391987</v>
      </c>
      <c r="I243" s="457">
        <v>4865.3544000000002</v>
      </c>
      <c r="J243" s="457">
        <v>20116.772840000001</v>
      </c>
      <c r="K243" s="479">
        <v>3.0432089999999998E-2</v>
      </c>
      <c r="L243" s="479">
        <v>3.201624063407587E-2</v>
      </c>
      <c r="M243" s="697">
        <v>6.4022964099999999</v>
      </c>
    </row>
    <row r="244" spans="2:13" hidden="1">
      <c r="B244" s="709"/>
      <c r="C244" s="492">
        <v>84930698</v>
      </c>
      <c r="D244" s="492">
        <v>470800</v>
      </c>
      <c r="E244" s="492">
        <v>675615</v>
      </c>
      <c r="F244" s="492">
        <v>467503</v>
      </c>
      <c r="G244" s="492">
        <v>4636500</v>
      </c>
      <c r="H244" s="492">
        <v>81908116</v>
      </c>
      <c r="I244" s="492">
        <v>867028.68739789969</v>
      </c>
      <c r="J244" s="492">
        <v>7402637.611328599</v>
      </c>
      <c r="K244" s="493">
        <v>11.198501920000004</v>
      </c>
      <c r="L244" s="493">
        <v>11.781443722419498</v>
      </c>
      <c r="M244" s="626"/>
    </row>
    <row r="245" spans="2:13" ht="15.75" customHeight="1">
      <c r="B245" s="710" t="s">
        <v>798</v>
      </c>
      <c r="C245" s="494"/>
      <c r="D245" s="494"/>
      <c r="E245" s="494"/>
      <c r="F245" s="494"/>
      <c r="G245" s="494"/>
      <c r="H245" s="494"/>
      <c r="I245" s="494"/>
      <c r="J245" s="494"/>
      <c r="K245" s="495"/>
      <c r="L245" s="495"/>
      <c r="M245" s="626"/>
    </row>
    <row r="246" spans="2:13" ht="15.75" customHeight="1">
      <c r="B246" s="708" t="s">
        <v>956</v>
      </c>
      <c r="C246" s="457">
        <v>1807339</v>
      </c>
      <c r="D246" s="457">
        <v>0</v>
      </c>
      <c r="E246" s="457">
        <v>0</v>
      </c>
      <c r="F246" s="457">
        <v>0</v>
      </c>
      <c r="G246" s="457">
        <v>0</v>
      </c>
      <c r="H246" s="457">
        <v>1807339</v>
      </c>
      <c r="I246" s="457">
        <v>84438.877640000006</v>
      </c>
      <c r="J246" s="457">
        <v>1693476.6429999999</v>
      </c>
      <c r="K246" s="479">
        <v>2.5618438299999999</v>
      </c>
      <c r="L246" s="479">
        <v>2.6952014690282198</v>
      </c>
      <c r="M246" s="697">
        <v>0.70739054999999995</v>
      </c>
    </row>
    <row r="247" spans="2:13" ht="15.75" customHeight="1">
      <c r="B247" s="709"/>
      <c r="C247" s="492">
        <v>1807339</v>
      </c>
      <c r="D247" s="492">
        <v>0</v>
      </c>
      <c r="E247" s="492">
        <v>0</v>
      </c>
      <c r="F247" s="492">
        <v>0</v>
      </c>
      <c r="G247" s="492">
        <v>0</v>
      </c>
      <c r="H247" s="492">
        <v>1807339</v>
      </c>
      <c r="I247" s="492">
        <v>84438.877640000006</v>
      </c>
      <c r="J247" s="492">
        <v>1693476.6429999999</v>
      </c>
      <c r="K247" s="493">
        <v>2.5618438299999999</v>
      </c>
      <c r="L247" s="493">
        <v>2.6952014690282198</v>
      </c>
      <c r="M247" s="626"/>
    </row>
    <row r="248" spans="2:13" ht="15.75" customHeight="1">
      <c r="B248" s="715" t="s">
        <v>1333</v>
      </c>
      <c r="C248" s="644"/>
      <c r="D248" s="494"/>
      <c r="E248" s="494"/>
      <c r="F248" s="494"/>
      <c r="G248" s="494"/>
      <c r="H248" s="494"/>
      <c r="I248" s="494"/>
      <c r="J248" s="494"/>
      <c r="K248" s="495"/>
      <c r="L248" s="495"/>
      <c r="M248" s="626"/>
    </row>
    <row r="249" spans="2:13" ht="15.75" customHeight="1">
      <c r="B249" s="708" t="s">
        <v>799</v>
      </c>
      <c r="C249" s="457">
        <v>295554</v>
      </c>
      <c r="D249" s="457">
        <v>0</v>
      </c>
      <c r="E249" s="457">
        <v>0</v>
      </c>
      <c r="F249" s="457">
        <v>0</v>
      </c>
      <c r="G249" s="457">
        <v>0</v>
      </c>
      <c r="H249" s="457">
        <v>295554</v>
      </c>
      <c r="I249" s="457">
        <v>0</v>
      </c>
      <c r="J249" s="457">
        <v>0</v>
      </c>
      <c r="K249" s="479">
        <v>0</v>
      </c>
      <c r="L249" s="479">
        <v>0</v>
      </c>
      <c r="M249" s="697">
        <v>3.8920435100000002</v>
      </c>
    </row>
    <row r="250" spans="2:13" ht="15.75" customHeight="1">
      <c r="B250" s="709"/>
      <c r="C250" s="492">
        <v>295554</v>
      </c>
      <c r="D250" s="492">
        <v>0</v>
      </c>
      <c r="E250" s="492">
        <v>0</v>
      </c>
      <c r="F250" s="492">
        <v>0</v>
      </c>
      <c r="G250" s="492">
        <v>0</v>
      </c>
      <c r="H250" s="492">
        <v>295554</v>
      </c>
      <c r="I250" s="492">
        <v>0</v>
      </c>
      <c r="J250" s="492">
        <v>0</v>
      </c>
      <c r="K250" s="493">
        <v>0</v>
      </c>
      <c r="L250" s="493">
        <v>0</v>
      </c>
      <c r="M250" s="626"/>
    </row>
    <row r="251" spans="2:13" ht="15.75" customHeight="1">
      <c r="B251" s="710" t="s">
        <v>958</v>
      </c>
      <c r="C251" s="494"/>
      <c r="D251" s="494"/>
      <c r="E251" s="494"/>
      <c r="F251" s="494"/>
      <c r="G251" s="494"/>
      <c r="H251" s="494"/>
      <c r="I251" s="494"/>
      <c r="J251" s="494"/>
      <c r="K251" s="495"/>
      <c r="L251" s="495"/>
      <c r="M251" s="626"/>
    </row>
    <row r="252" spans="2:13" ht="15.75" customHeight="1">
      <c r="B252" s="708" t="s">
        <v>961</v>
      </c>
      <c r="C252" s="457">
        <v>2593029</v>
      </c>
      <c r="D252" s="457">
        <v>0</v>
      </c>
      <c r="E252" s="457">
        <v>0</v>
      </c>
      <c r="F252" s="457">
        <v>0</v>
      </c>
      <c r="G252" s="457">
        <v>0</v>
      </c>
      <c r="H252" s="457">
        <v>2593029</v>
      </c>
      <c r="I252" s="457">
        <v>207960.92568000001</v>
      </c>
      <c r="J252" s="457">
        <v>1289617.0428599999</v>
      </c>
      <c r="K252" s="479">
        <v>1.9508963800000001</v>
      </c>
      <c r="L252" s="479">
        <v>2.052450952168285</v>
      </c>
      <c r="M252" s="697">
        <v>2.6486424899999998</v>
      </c>
    </row>
    <row r="253" spans="2:13" ht="15.75" customHeight="1">
      <c r="B253" s="708" t="s">
        <v>800</v>
      </c>
      <c r="C253" s="457">
        <v>1718825</v>
      </c>
      <c r="D253" s="457">
        <v>0</v>
      </c>
      <c r="E253" s="457">
        <v>0</v>
      </c>
      <c r="F253" s="457">
        <v>0</v>
      </c>
      <c r="G253" s="457">
        <v>0</v>
      </c>
      <c r="H253" s="457">
        <v>1718825</v>
      </c>
      <c r="I253" s="457">
        <v>1876.56449</v>
      </c>
      <c r="J253" s="457">
        <v>847741.67825</v>
      </c>
      <c r="K253" s="479">
        <v>1.2824397599999999</v>
      </c>
      <c r="L253" s="479">
        <v>1.3491975965657583</v>
      </c>
      <c r="M253" s="697">
        <v>5.6939622600000002</v>
      </c>
    </row>
    <row r="254" spans="2:13" ht="15.75" customHeight="1">
      <c r="B254" s="708" t="s">
        <v>963</v>
      </c>
      <c r="C254" s="457">
        <v>9697795</v>
      </c>
      <c r="D254" s="457">
        <v>0</v>
      </c>
      <c r="E254" s="457">
        <v>0</v>
      </c>
      <c r="F254" s="457">
        <v>0</v>
      </c>
      <c r="G254" s="457">
        <v>0</v>
      </c>
      <c r="H254" s="457">
        <v>9697795</v>
      </c>
      <c r="I254" s="457">
        <v>481135.33619999996</v>
      </c>
      <c r="J254" s="457">
        <v>1701187.1989000002</v>
      </c>
      <c r="K254" s="479">
        <v>2.5735081399999999</v>
      </c>
      <c r="L254" s="479">
        <v>2.7074729707785425</v>
      </c>
      <c r="M254" s="697">
        <v>3.0451465199999999</v>
      </c>
    </row>
    <row r="255" spans="2:13" ht="15.75" customHeight="1">
      <c r="B255" s="708" t="s">
        <v>801</v>
      </c>
      <c r="C255" s="457">
        <v>352688</v>
      </c>
      <c r="D255" s="457">
        <v>0</v>
      </c>
      <c r="E255" s="457">
        <v>0</v>
      </c>
      <c r="F255" s="457">
        <v>0</v>
      </c>
      <c r="G255" s="457">
        <v>0</v>
      </c>
      <c r="H255" s="457">
        <v>352688</v>
      </c>
      <c r="I255" s="457">
        <v>3639.3397799999998</v>
      </c>
      <c r="J255" s="457">
        <v>85484.517439999996</v>
      </c>
      <c r="K255" s="479">
        <v>0.12931856999999999</v>
      </c>
      <c r="L255" s="479">
        <v>0.13605029507540511</v>
      </c>
      <c r="M255" s="697">
        <v>1.9399246400000001</v>
      </c>
    </row>
    <row r="256" spans="2:13" ht="15.75" customHeight="1">
      <c r="B256" s="708" t="s">
        <v>802</v>
      </c>
      <c r="C256" s="457">
        <v>229461</v>
      </c>
      <c r="D256" s="457">
        <v>0</v>
      </c>
      <c r="E256" s="457">
        <v>0</v>
      </c>
      <c r="F256" s="457">
        <v>0</v>
      </c>
      <c r="G256" s="457">
        <v>0</v>
      </c>
      <c r="H256" s="457">
        <v>229461</v>
      </c>
      <c r="I256" s="457">
        <v>21056.386760000001</v>
      </c>
      <c r="J256" s="457">
        <v>149149.65</v>
      </c>
      <c r="K256" s="479">
        <v>0.22562939000000001</v>
      </c>
      <c r="L256" s="479">
        <v>0.23737460888325038</v>
      </c>
      <c r="M256" s="697">
        <v>2.3791162099999998</v>
      </c>
    </row>
    <row r="257" spans="2:13" ht="15.75" customHeight="1">
      <c r="B257" s="708" t="s">
        <v>803</v>
      </c>
      <c r="C257" s="457">
        <v>1811506</v>
      </c>
      <c r="D257" s="457">
        <v>0</v>
      </c>
      <c r="E257" s="457">
        <v>724602</v>
      </c>
      <c r="F257" s="457">
        <v>0</v>
      </c>
      <c r="G257" s="457">
        <v>5000</v>
      </c>
      <c r="H257" s="457">
        <v>2531108</v>
      </c>
      <c r="I257" s="457">
        <v>28017.949359999999</v>
      </c>
      <c r="J257" s="457">
        <v>533911.92151999997</v>
      </c>
      <c r="K257" s="479">
        <v>0.80768693999999996</v>
      </c>
      <c r="L257" s="479">
        <v>0.84973135068647276</v>
      </c>
      <c r="M257" s="697">
        <v>2.9486106200000002</v>
      </c>
    </row>
    <row r="258" spans="2:13" ht="15.75" customHeight="1">
      <c r="B258" s="708" t="s">
        <v>1339</v>
      </c>
      <c r="C258" s="457">
        <v>111574</v>
      </c>
      <c r="D258" s="457">
        <v>0</v>
      </c>
      <c r="E258" s="457">
        <v>0</v>
      </c>
      <c r="F258" s="457">
        <v>0</v>
      </c>
      <c r="G258" s="457">
        <v>0</v>
      </c>
      <c r="H258" s="457">
        <v>111574</v>
      </c>
      <c r="I258" s="457">
        <v>43913.235289999997</v>
      </c>
      <c r="J258" s="457">
        <v>269370.87672</v>
      </c>
      <c r="K258" s="479">
        <v>0.40749668</v>
      </c>
      <c r="L258" s="479">
        <v>0.42870906171049183</v>
      </c>
      <c r="M258" s="697">
        <v>7.8484253800000001</v>
      </c>
    </row>
    <row r="259" spans="2:13" ht="15.75" customHeight="1">
      <c r="B259" s="709"/>
      <c r="C259" s="492">
        <v>16514878</v>
      </c>
      <c r="D259" s="492">
        <v>0</v>
      </c>
      <c r="E259" s="492">
        <v>724602</v>
      </c>
      <c r="F259" s="492">
        <v>0</v>
      </c>
      <c r="G259" s="492">
        <v>5000</v>
      </c>
      <c r="H259" s="492">
        <v>17234480</v>
      </c>
      <c r="I259" s="492">
        <v>787599.73755999992</v>
      </c>
      <c r="J259" s="492">
        <v>4876462.8856899999</v>
      </c>
      <c r="K259" s="493">
        <v>7.3769758599999999</v>
      </c>
      <c r="L259" s="493">
        <v>7.7609868358682057</v>
      </c>
      <c r="M259" s="626"/>
    </row>
    <row r="260" spans="2:13" ht="15.75" customHeight="1">
      <c r="B260" s="710" t="s">
        <v>804</v>
      </c>
      <c r="C260" s="494"/>
      <c r="D260" s="494"/>
      <c r="E260" s="494"/>
      <c r="F260" s="494"/>
      <c r="G260" s="494"/>
      <c r="H260" s="494"/>
      <c r="I260" s="494"/>
      <c r="J260" s="494"/>
      <c r="K260" s="495"/>
      <c r="L260" s="495"/>
      <c r="M260" s="626"/>
    </row>
    <row r="261" spans="2:13" ht="15.75" customHeight="1">
      <c r="B261" s="708" t="s">
        <v>805</v>
      </c>
      <c r="C261" s="457">
        <v>893795</v>
      </c>
      <c r="D261" s="457">
        <v>0</v>
      </c>
      <c r="E261" s="457">
        <v>0</v>
      </c>
      <c r="F261" s="457">
        <v>0</v>
      </c>
      <c r="G261" s="457">
        <v>0</v>
      </c>
      <c r="H261" s="457">
        <v>893795</v>
      </c>
      <c r="I261" s="457">
        <v>101043.52499999999</v>
      </c>
      <c r="J261" s="457">
        <v>401734.03865</v>
      </c>
      <c r="K261" s="479">
        <v>0.60773195000000002</v>
      </c>
      <c r="L261" s="479">
        <v>0.6393676438371283</v>
      </c>
      <c r="M261" s="697">
        <v>2.7480879699999998</v>
      </c>
    </row>
    <row r="262" spans="2:13" ht="15.75" customHeight="1">
      <c r="B262" s="709"/>
      <c r="C262" s="492">
        <v>893795</v>
      </c>
      <c r="D262" s="492">
        <v>0</v>
      </c>
      <c r="E262" s="492">
        <v>0</v>
      </c>
      <c r="F262" s="492">
        <v>0</v>
      </c>
      <c r="G262" s="492">
        <v>0</v>
      </c>
      <c r="H262" s="492">
        <v>893795</v>
      </c>
      <c r="I262" s="492">
        <v>101043.52499999999</v>
      </c>
      <c r="J262" s="492">
        <v>401734.03865</v>
      </c>
      <c r="K262" s="493">
        <v>0.60773195000000002</v>
      </c>
      <c r="L262" s="493">
        <v>0.6393676438371283</v>
      </c>
      <c r="M262" s="626"/>
    </row>
    <row r="263" spans="2:13" ht="15.75" customHeight="1">
      <c r="B263" s="715" t="s">
        <v>806</v>
      </c>
      <c r="C263" s="494"/>
      <c r="D263" s="494"/>
      <c r="E263" s="494"/>
      <c r="F263" s="494"/>
      <c r="G263" s="494"/>
      <c r="H263" s="494"/>
      <c r="I263" s="494"/>
      <c r="J263" s="494"/>
      <c r="K263" s="495"/>
      <c r="L263" s="495"/>
      <c r="M263" s="626"/>
    </row>
    <row r="264" spans="2:13" ht="15.75" customHeight="1">
      <c r="B264" s="708" t="s">
        <v>807</v>
      </c>
      <c r="C264" s="457">
        <v>178898</v>
      </c>
      <c r="D264" s="457">
        <v>0</v>
      </c>
      <c r="E264" s="457">
        <v>0</v>
      </c>
      <c r="F264" s="457">
        <v>0</v>
      </c>
      <c r="G264" s="457">
        <v>0</v>
      </c>
      <c r="H264" s="457">
        <v>178898</v>
      </c>
      <c r="I264" s="457">
        <v>2537.5987999999998</v>
      </c>
      <c r="J264" s="457">
        <v>13023.7744</v>
      </c>
      <c r="K264" s="479">
        <v>1.9702000000000001E-2</v>
      </c>
      <c r="L264" s="479">
        <v>2.0727593758240057E-2</v>
      </c>
      <c r="M264" s="697">
        <v>1.8253035399999999</v>
      </c>
    </row>
    <row r="265" spans="2:13" ht="15.75" customHeight="1">
      <c r="B265" s="708" t="s">
        <v>808</v>
      </c>
      <c r="C265" s="457">
        <v>4277884</v>
      </c>
      <c r="D265" s="457">
        <v>0</v>
      </c>
      <c r="E265" s="457">
        <v>0</v>
      </c>
      <c r="F265" s="457">
        <v>0</v>
      </c>
      <c r="G265" s="457">
        <v>869000</v>
      </c>
      <c r="H265" s="457">
        <v>3408884</v>
      </c>
      <c r="I265" s="457">
        <v>35418.304630699997</v>
      </c>
      <c r="J265" s="457">
        <v>71791.097040000008</v>
      </c>
      <c r="K265" s="479">
        <v>0.10860354999999999</v>
      </c>
      <c r="L265" s="479">
        <v>0.11425694650419546</v>
      </c>
      <c r="M265" s="697">
        <v>9.0325489999999994E-2</v>
      </c>
    </row>
    <row r="266" spans="2:13" ht="15.75" customHeight="1">
      <c r="B266" s="709"/>
      <c r="C266" s="492">
        <v>4456782</v>
      </c>
      <c r="D266" s="492">
        <v>0</v>
      </c>
      <c r="E266" s="492">
        <v>0</v>
      </c>
      <c r="F266" s="492">
        <v>0</v>
      </c>
      <c r="G266" s="492">
        <v>869000</v>
      </c>
      <c r="H266" s="492">
        <v>3587782</v>
      </c>
      <c r="I266" s="492">
        <v>37955.903430699997</v>
      </c>
      <c r="J266" s="492">
        <v>84814.871440000003</v>
      </c>
      <c r="K266" s="493">
        <v>0.12830554999999999</v>
      </c>
      <c r="L266" s="493">
        <v>0.1349845402624355</v>
      </c>
      <c r="M266" s="626"/>
    </row>
    <row r="267" spans="2:13" ht="15.75" customHeight="1">
      <c r="B267" s="710" t="s">
        <v>809</v>
      </c>
      <c r="C267" s="494"/>
      <c r="D267" s="494"/>
      <c r="E267" s="494"/>
      <c r="F267" s="494"/>
      <c r="G267" s="494"/>
      <c r="H267" s="494"/>
      <c r="I267" s="494"/>
      <c r="J267" s="494"/>
      <c r="K267" s="495"/>
      <c r="L267" s="495"/>
      <c r="M267" s="626"/>
    </row>
    <row r="268" spans="2:13" ht="15.75" customHeight="1">
      <c r="B268" s="708" t="s">
        <v>810</v>
      </c>
      <c r="C268" s="457">
        <v>6814797</v>
      </c>
      <c r="D268" s="457">
        <v>0</v>
      </c>
      <c r="E268" s="457">
        <v>0</v>
      </c>
      <c r="F268" s="457">
        <v>0</v>
      </c>
      <c r="G268" s="457">
        <v>525000</v>
      </c>
      <c r="H268" s="457">
        <v>6289797</v>
      </c>
      <c r="I268" s="457">
        <v>94063.465786300003</v>
      </c>
      <c r="J268" s="457">
        <v>537022.86786</v>
      </c>
      <c r="K268" s="479">
        <v>0.81239309000000004</v>
      </c>
      <c r="L268" s="479">
        <v>0.85468248312771067</v>
      </c>
      <c r="M268" s="697">
        <v>0.54355728000000003</v>
      </c>
    </row>
    <row r="269" spans="2:13" ht="15.75" customHeight="1">
      <c r="B269" s="708" t="s">
        <v>976</v>
      </c>
      <c r="C269" s="457">
        <v>5423775</v>
      </c>
      <c r="D269" s="457">
        <v>0</v>
      </c>
      <c r="E269" s="457">
        <v>0</v>
      </c>
      <c r="F269" s="457">
        <v>0</v>
      </c>
      <c r="G269" s="457">
        <v>350000</v>
      </c>
      <c r="H269" s="457">
        <v>5073775</v>
      </c>
      <c r="I269" s="457">
        <v>8118.039624</v>
      </c>
      <c r="J269" s="457">
        <v>36074.540249999998</v>
      </c>
      <c r="K269" s="479">
        <v>5.4572549999999997E-2</v>
      </c>
      <c r="L269" s="479">
        <v>5.7413342119722197E-2</v>
      </c>
      <c r="M269" s="697">
        <v>1.8373130000000001E-2</v>
      </c>
    </row>
    <row r="270" spans="2:13" ht="15.75" customHeight="1">
      <c r="B270" s="708" t="s">
        <v>811</v>
      </c>
      <c r="C270" s="457">
        <v>410390</v>
      </c>
      <c r="D270" s="457">
        <v>0</v>
      </c>
      <c r="E270" s="457">
        <v>0</v>
      </c>
      <c r="F270" s="457">
        <v>0</v>
      </c>
      <c r="G270" s="457">
        <v>0</v>
      </c>
      <c r="H270" s="457">
        <v>410390</v>
      </c>
      <c r="I270" s="457">
        <v>6471.85</v>
      </c>
      <c r="J270" s="457">
        <v>18385.472000000002</v>
      </c>
      <c r="K270" s="479">
        <v>2.7813020000000001E-2</v>
      </c>
      <c r="L270" s="479">
        <v>2.9260841209710862E-2</v>
      </c>
      <c r="M270" s="697">
        <v>0.24217715000000001</v>
      </c>
    </row>
    <row r="271" spans="2:13" ht="15.75" customHeight="1">
      <c r="B271" s="708" t="s">
        <v>979</v>
      </c>
      <c r="C271" s="457">
        <v>1015332</v>
      </c>
      <c r="D271" s="457">
        <v>0</v>
      </c>
      <c r="E271" s="457">
        <v>0</v>
      </c>
      <c r="F271" s="457">
        <v>0</v>
      </c>
      <c r="G271" s="457">
        <v>87500</v>
      </c>
      <c r="H271" s="457">
        <v>927832</v>
      </c>
      <c r="I271" s="457">
        <v>29282.377921300002</v>
      </c>
      <c r="J271" s="457">
        <v>72166.772959999988</v>
      </c>
      <c r="K271" s="479">
        <v>0.10917186</v>
      </c>
      <c r="L271" s="479">
        <v>0.11485484213839138</v>
      </c>
      <c r="M271" s="697">
        <v>0.10540512</v>
      </c>
    </row>
    <row r="272" spans="2:13" ht="15.75" customHeight="1">
      <c r="B272" s="708" t="s">
        <v>1823</v>
      </c>
      <c r="C272" s="457">
        <v>1325555</v>
      </c>
      <c r="D272" s="457">
        <v>0</v>
      </c>
      <c r="E272" s="457">
        <v>0</v>
      </c>
      <c r="F272" s="457">
        <v>0</v>
      </c>
      <c r="G272" s="457">
        <v>301500</v>
      </c>
      <c r="H272" s="457">
        <v>1024055</v>
      </c>
      <c r="I272" s="457">
        <v>17562.543581000002</v>
      </c>
      <c r="J272" s="457">
        <v>30588.522850000001</v>
      </c>
      <c r="K272" s="479">
        <v>4.6273460000000002E-2</v>
      </c>
      <c r="L272" s="479">
        <v>4.8682237255234038E-2</v>
      </c>
      <c r="M272" s="697">
        <v>0.26960260000000003</v>
      </c>
    </row>
    <row r="273" spans="2:13" ht="15.75" customHeight="1">
      <c r="B273" s="708" t="s">
        <v>812</v>
      </c>
      <c r="C273" s="457">
        <v>866000</v>
      </c>
      <c r="D273" s="457">
        <v>0</v>
      </c>
      <c r="E273" s="457">
        <v>0</v>
      </c>
      <c r="F273" s="457">
        <v>0</v>
      </c>
      <c r="G273" s="457">
        <v>0</v>
      </c>
      <c r="H273" s="457">
        <v>866000</v>
      </c>
      <c r="I273" s="457">
        <v>8660</v>
      </c>
      <c r="J273" s="457">
        <v>44590.34</v>
      </c>
      <c r="K273" s="479">
        <v>6.7455009999999996E-2</v>
      </c>
      <c r="L273" s="479">
        <v>7.0966405334985064E-2</v>
      </c>
      <c r="M273" s="697">
        <v>0.23574447000000001</v>
      </c>
    </row>
    <row r="274" spans="2:13" ht="15.75" customHeight="1">
      <c r="B274" s="708" t="s">
        <v>813</v>
      </c>
      <c r="C274" s="457">
        <v>256117</v>
      </c>
      <c r="D274" s="457">
        <v>0</v>
      </c>
      <c r="E274" s="457">
        <v>0</v>
      </c>
      <c r="F274" s="457">
        <v>0</v>
      </c>
      <c r="G274" s="457">
        <v>0</v>
      </c>
      <c r="H274" s="457">
        <v>256117</v>
      </c>
      <c r="I274" s="457">
        <v>4225.9305000000004</v>
      </c>
      <c r="J274" s="457">
        <v>9786.2305699999997</v>
      </c>
      <c r="K274" s="479">
        <v>1.4804329999999999E-2</v>
      </c>
      <c r="L274" s="479">
        <v>1.5574978915438678E-2</v>
      </c>
      <c r="M274" s="697">
        <v>1.34148858</v>
      </c>
    </row>
    <row r="275" spans="2:13" ht="15.75" customHeight="1">
      <c r="B275" s="709"/>
      <c r="C275" s="492">
        <v>16111966</v>
      </c>
      <c r="D275" s="492">
        <v>0</v>
      </c>
      <c r="E275" s="492">
        <v>0</v>
      </c>
      <c r="F275" s="492">
        <v>0</v>
      </c>
      <c r="G275" s="492">
        <v>1264000</v>
      </c>
      <c r="H275" s="492">
        <v>14847966</v>
      </c>
      <c r="I275" s="492">
        <v>168384.20741259999</v>
      </c>
      <c r="J275" s="492">
        <v>748614.74648999982</v>
      </c>
      <c r="K275" s="493">
        <v>1.1324833200000002</v>
      </c>
      <c r="L275" s="493">
        <v>1.1914351301011927</v>
      </c>
      <c r="M275" s="626"/>
    </row>
    <row r="276" spans="2:13" ht="15.75" customHeight="1">
      <c r="B276" s="710" t="s">
        <v>981</v>
      </c>
      <c r="C276" s="494"/>
      <c r="D276" s="494"/>
      <c r="E276" s="494"/>
      <c r="F276" s="494"/>
      <c r="G276" s="494"/>
      <c r="H276" s="494"/>
      <c r="I276" s="494"/>
      <c r="J276" s="494"/>
      <c r="K276" s="495"/>
      <c r="L276" s="495"/>
      <c r="M276" s="626"/>
    </row>
    <row r="277" spans="2:13" ht="15.75" customHeight="1">
      <c r="B277" s="708" t="s">
        <v>814</v>
      </c>
      <c r="C277" s="457">
        <v>19513012</v>
      </c>
      <c r="D277" s="457">
        <v>0</v>
      </c>
      <c r="E277" s="457">
        <v>0</v>
      </c>
      <c r="F277" s="457">
        <v>0</v>
      </c>
      <c r="G277" s="457">
        <v>0</v>
      </c>
      <c r="H277" s="457">
        <v>19513012</v>
      </c>
      <c r="I277" s="457">
        <v>109282.04531839999</v>
      </c>
      <c r="J277" s="457">
        <v>450945.70731999999</v>
      </c>
      <c r="K277" s="479">
        <v>0.68217797999999996</v>
      </c>
      <c r="L277" s="479">
        <v>0.71768898487301647</v>
      </c>
      <c r="M277" s="697">
        <v>3.0767110199999999</v>
      </c>
    </row>
    <row r="278" spans="2:13" ht="15.75" customHeight="1">
      <c r="B278" s="708" t="s">
        <v>815</v>
      </c>
      <c r="C278" s="457">
        <v>13218323</v>
      </c>
      <c r="D278" s="457">
        <v>0</v>
      </c>
      <c r="E278" s="457">
        <v>0</v>
      </c>
      <c r="F278" s="457">
        <v>0</v>
      </c>
      <c r="G278" s="457">
        <v>2488000</v>
      </c>
      <c r="H278" s="457">
        <v>10730323</v>
      </c>
      <c r="I278" s="457">
        <v>85913.407613100004</v>
      </c>
      <c r="J278" s="457">
        <v>397880.37683999998</v>
      </c>
      <c r="K278" s="479">
        <v>0.60190224000000003</v>
      </c>
      <c r="L278" s="479">
        <v>0.63323446508064396</v>
      </c>
      <c r="M278" s="697">
        <v>1.2180864199999999</v>
      </c>
    </row>
    <row r="279" spans="2:13" ht="15.75" customHeight="1">
      <c r="B279" s="709"/>
      <c r="C279" s="492">
        <v>32731335</v>
      </c>
      <c r="D279" s="492">
        <v>0</v>
      </c>
      <c r="E279" s="492">
        <v>0</v>
      </c>
      <c r="F279" s="492">
        <v>0</v>
      </c>
      <c r="G279" s="492">
        <v>2488000</v>
      </c>
      <c r="H279" s="492">
        <v>30243335</v>
      </c>
      <c r="I279" s="492">
        <v>195195.45293149998</v>
      </c>
      <c r="J279" s="492">
        <v>848826.08415999997</v>
      </c>
      <c r="K279" s="493">
        <v>1.2840802199999999</v>
      </c>
      <c r="L279" s="493">
        <v>1.3509234499536604</v>
      </c>
      <c r="M279" s="626"/>
    </row>
    <row r="280" spans="2:13" ht="15.75" customHeight="1">
      <c r="B280" s="710" t="s">
        <v>816</v>
      </c>
      <c r="C280" s="494"/>
      <c r="D280" s="494"/>
      <c r="E280" s="494"/>
      <c r="F280" s="494"/>
      <c r="G280" s="494"/>
      <c r="H280" s="494"/>
      <c r="I280" s="494"/>
      <c r="J280" s="494"/>
      <c r="K280" s="495"/>
      <c r="L280" s="495"/>
      <c r="M280" s="626"/>
    </row>
    <row r="281" spans="2:13" ht="15.75" customHeight="1">
      <c r="B281" s="708" t="s">
        <v>817</v>
      </c>
      <c r="C281" s="457">
        <v>1257314</v>
      </c>
      <c r="D281" s="457">
        <v>1156190</v>
      </c>
      <c r="E281" s="457">
        <v>0</v>
      </c>
      <c r="F281" s="457">
        <v>0</v>
      </c>
      <c r="G281" s="457">
        <v>549400</v>
      </c>
      <c r="H281" s="457">
        <v>1864104</v>
      </c>
      <c r="I281" s="457">
        <v>118189.47805580001</v>
      </c>
      <c r="J281" s="457">
        <v>176362.87943999999</v>
      </c>
      <c r="K281" s="479">
        <v>0.2667968</v>
      </c>
      <c r="L281" s="479">
        <v>0.28068500012298947</v>
      </c>
      <c r="M281" s="697">
        <v>0.16279335</v>
      </c>
    </row>
    <row r="282" spans="2:13" ht="15.75" customHeight="1">
      <c r="B282" s="708" t="s">
        <v>818</v>
      </c>
      <c r="C282" s="457">
        <v>44299356</v>
      </c>
      <c r="D282" s="457">
        <v>0</v>
      </c>
      <c r="E282" s="457">
        <v>0</v>
      </c>
      <c r="F282" s="457">
        <v>0</v>
      </c>
      <c r="G282" s="457">
        <v>14702500</v>
      </c>
      <c r="H282" s="457">
        <v>29596856</v>
      </c>
      <c r="I282" s="457">
        <v>265325.39783889998</v>
      </c>
      <c r="J282" s="457">
        <v>514689.32583999995</v>
      </c>
      <c r="K282" s="479">
        <v>0.77860753000000005</v>
      </c>
      <c r="L282" s="479">
        <v>0.8191382106337749</v>
      </c>
      <c r="M282" s="697">
        <v>2.3484720299999999</v>
      </c>
    </row>
    <row r="283" spans="2:13" ht="15.75" customHeight="1">
      <c r="B283" s="708" t="s">
        <v>990</v>
      </c>
      <c r="C283" s="457">
        <v>87810329</v>
      </c>
      <c r="D283" s="457">
        <v>0</v>
      </c>
      <c r="E283" s="457">
        <v>0</v>
      </c>
      <c r="F283" s="457">
        <v>0</v>
      </c>
      <c r="G283" s="457">
        <v>3731500</v>
      </c>
      <c r="H283" s="457">
        <v>84078829</v>
      </c>
      <c r="I283" s="457">
        <v>900311.48014510004</v>
      </c>
      <c r="J283" s="457">
        <v>3622115.9533200003</v>
      </c>
      <c r="K283" s="479">
        <v>5.4794351199999998</v>
      </c>
      <c r="L283" s="479">
        <v>5.7646689599949896</v>
      </c>
      <c r="M283" s="697">
        <v>7.5649547899999998</v>
      </c>
    </row>
    <row r="284" spans="2:13" ht="15.75" customHeight="1">
      <c r="B284" s="708" t="s">
        <v>989</v>
      </c>
      <c r="C284" s="457">
        <v>2202409</v>
      </c>
      <c r="D284" s="457">
        <v>0</v>
      </c>
      <c r="E284" s="457">
        <v>0</v>
      </c>
      <c r="F284" s="457">
        <v>0</v>
      </c>
      <c r="G284" s="457">
        <v>764000</v>
      </c>
      <c r="H284" s="457">
        <v>1438409</v>
      </c>
      <c r="I284" s="457">
        <v>16356.9113554</v>
      </c>
      <c r="J284" s="457">
        <v>36866.42267</v>
      </c>
      <c r="K284" s="479">
        <v>5.5770489999999999E-2</v>
      </c>
      <c r="L284" s="479">
        <v>5.8673638605359422E-2</v>
      </c>
      <c r="M284" s="697">
        <v>0.10661545</v>
      </c>
    </row>
    <row r="285" spans="2:13" ht="15.75" customHeight="1">
      <c r="B285" s="708" t="s">
        <v>1344</v>
      </c>
      <c r="C285" s="457">
        <v>972689</v>
      </c>
      <c r="D285" s="457">
        <v>0</v>
      </c>
      <c r="E285" s="457">
        <v>0</v>
      </c>
      <c r="F285" s="457">
        <v>40127</v>
      </c>
      <c r="G285" s="457">
        <v>550000</v>
      </c>
      <c r="H285" s="457">
        <v>462816</v>
      </c>
      <c r="I285" s="457">
        <v>2861.5091364999998</v>
      </c>
      <c r="J285" s="457">
        <v>4174.6003199999996</v>
      </c>
      <c r="K285" s="479">
        <v>6.3152199999999999E-3</v>
      </c>
      <c r="L285" s="479">
        <v>6.643958723362018E-3</v>
      </c>
      <c r="M285" s="697">
        <v>8.7659860000000006E-2</v>
      </c>
    </row>
    <row r="286" spans="2:13" ht="15.75" customHeight="1">
      <c r="B286" s="708" t="s">
        <v>2056</v>
      </c>
      <c r="C286" s="457">
        <v>0</v>
      </c>
      <c r="D286" s="457">
        <v>0</v>
      </c>
      <c r="E286" s="457">
        <v>0</v>
      </c>
      <c r="F286" s="457">
        <v>367221</v>
      </c>
      <c r="G286" s="457">
        <v>367221</v>
      </c>
      <c r="H286" s="457">
        <v>0</v>
      </c>
      <c r="I286" s="457">
        <v>0</v>
      </c>
      <c r="J286" s="457">
        <v>0</v>
      </c>
      <c r="K286" s="479">
        <v>0</v>
      </c>
      <c r="L286" s="479">
        <v>0</v>
      </c>
      <c r="M286" s="697">
        <v>0</v>
      </c>
    </row>
    <row r="287" spans="2:13" ht="15.75" customHeight="1">
      <c r="B287" s="708" t="s">
        <v>819</v>
      </c>
      <c r="C287" s="457">
        <v>11431829</v>
      </c>
      <c r="D287" s="457">
        <v>0</v>
      </c>
      <c r="E287" s="457">
        <v>823024</v>
      </c>
      <c r="F287" s="457">
        <v>0</v>
      </c>
      <c r="G287" s="457">
        <v>5945000</v>
      </c>
      <c r="H287" s="457">
        <v>6309853</v>
      </c>
      <c r="I287" s="457">
        <v>32349.856838</v>
      </c>
      <c r="J287" s="457">
        <v>90735.686140000005</v>
      </c>
      <c r="K287" s="479">
        <v>0.13726239000000001</v>
      </c>
      <c r="L287" s="479">
        <v>0.14440763360313527</v>
      </c>
      <c r="M287" s="697">
        <v>0.60481518999999995</v>
      </c>
    </row>
    <row r="288" spans="2:13" ht="15.75" customHeight="1">
      <c r="B288" s="708" t="s">
        <v>820</v>
      </c>
      <c r="C288" s="457">
        <v>576847</v>
      </c>
      <c r="D288" s="457">
        <v>0</v>
      </c>
      <c r="E288" s="457">
        <v>0</v>
      </c>
      <c r="F288" s="457">
        <v>0</v>
      </c>
      <c r="G288" s="457">
        <v>25000</v>
      </c>
      <c r="H288" s="457">
        <v>551847</v>
      </c>
      <c r="I288" s="457">
        <v>34609.249032700005</v>
      </c>
      <c r="J288" s="457">
        <v>98157.025890000004</v>
      </c>
      <c r="K288" s="479">
        <v>0.14848918999999999</v>
      </c>
      <c r="L288" s="479">
        <v>0.15621884214801599</v>
      </c>
      <c r="M288" s="697">
        <v>3.7621170000000002E-2</v>
      </c>
    </row>
    <row r="289" spans="2:13" ht="15.75" customHeight="1">
      <c r="B289" s="708" t="s">
        <v>821</v>
      </c>
      <c r="C289" s="457">
        <v>61304107</v>
      </c>
      <c r="D289" s="457">
        <v>0</v>
      </c>
      <c r="E289" s="457">
        <v>0</v>
      </c>
      <c r="F289" s="457">
        <v>0</v>
      </c>
      <c r="G289" s="457">
        <v>3545500</v>
      </c>
      <c r="H289" s="457">
        <v>57758607</v>
      </c>
      <c r="I289" s="457">
        <v>873966.04139659996</v>
      </c>
      <c r="J289" s="457">
        <v>1677309.94728</v>
      </c>
      <c r="K289" s="479">
        <v>2.5373872999999998</v>
      </c>
      <c r="L289" s="479">
        <v>2.6694718540175946</v>
      </c>
      <c r="M289" s="697">
        <v>5.5122042499999999</v>
      </c>
    </row>
    <row r="290" spans="2:13" ht="15.75" customHeight="1">
      <c r="B290" s="708" t="s">
        <v>823</v>
      </c>
      <c r="C290" s="457">
        <v>27423161</v>
      </c>
      <c r="D290" s="457">
        <v>0</v>
      </c>
      <c r="E290" s="457">
        <v>0</v>
      </c>
      <c r="F290" s="457">
        <v>0</v>
      </c>
      <c r="G290" s="457">
        <v>13058500</v>
      </c>
      <c r="H290" s="457">
        <v>14364661</v>
      </c>
      <c r="I290" s="457">
        <v>27640.582684500001</v>
      </c>
      <c r="J290" s="457">
        <v>92221.123619999998</v>
      </c>
      <c r="K290" s="479">
        <v>0.13950952</v>
      </c>
      <c r="L290" s="479">
        <v>0.146771736642167</v>
      </c>
      <c r="M290" s="697">
        <v>1.3394069200000001</v>
      </c>
    </row>
    <row r="291" spans="2:13" ht="15.75" customHeight="1">
      <c r="B291" s="708" t="s">
        <v>824</v>
      </c>
      <c r="C291" s="457">
        <v>113842</v>
      </c>
      <c r="D291" s="457">
        <v>0</v>
      </c>
      <c r="E291" s="457">
        <v>0</v>
      </c>
      <c r="F291" s="457">
        <v>0</v>
      </c>
      <c r="G291" s="457">
        <v>0</v>
      </c>
      <c r="H291" s="457">
        <v>113842</v>
      </c>
      <c r="I291" s="457">
        <v>13407.560420199999</v>
      </c>
      <c r="J291" s="457">
        <v>28065.468260000001</v>
      </c>
      <c r="K291" s="479">
        <v>4.2456649999999999E-2</v>
      </c>
      <c r="L291" s="479">
        <v>4.4666746126073902E-2</v>
      </c>
      <c r="M291" s="697">
        <v>1.022811E-2</v>
      </c>
    </row>
    <row r="292" spans="2:13" ht="15.75" customHeight="1">
      <c r="B292" s="708" t="s">
        <v>826</v>
      </c>
      <c r="C292" s="457">
        <v>3015078</v>
      </c>
      <c r="D292" s="457">
        <v>200000</v>
      </c>
      <c r="E292" s="457">
        <v>0</v>
      </c>
      <c r="F292" s="457">
        <v>0</v>
      </c>
      <c r="G292" s="457">
        <v>1553000</v>
      </c>
      <c r="H292" s="457">
        <v>1662078</v>
      </c>
      <c r="I292" s="457">
        <v>49415.811956400001</v>
      </c>
      <c r="J292" s="457">
        <v>84067.905239999993</v>
      </c>
      <c r="K292" s="479">
        <v>0.12717555999999999</v>
      </c>
      <c r="L292" s="479">
        <v>0.13379572882657889</v>
      </c>
      <c r="M292" s="697">
        <v>7.8123059999999994E-2</v>
      </c>
    </row>
    <row r="293" spans="2:13" ht="15.75" customHeight="1">
      <c r="B293" s="708" t="s">
        <v>827</v>
      </c>
      <c r="C293" s="457">
        <v>8891532</v>
      </c>
      <c r="D293" s="457">
        <v>0</v>
      </c>
      <c r="E293" s="457">
        <v>0</v>
      </c>
      <c r="F293" s="457">
        <v>0</v>
      </c>
      <c r="G293" s="457">
        <v>4740000</v>
      </c>
      <c r="H293" s="457">
        <v>4151532</v>
      </c>
      <c r="I293" s="457">
        <v>6272.2246114</v>
      </c>
      <c r="J293" s="457">
        <v>8178.5180399999999</v>
      </c>
      <c r="K293" s="479">
        <v>1.237223E-2</v>
      </c>
      <c r="L293" s="479">
        <v>1.3016272723332624E-2</v>
      </c>
      <c r="M293" s="697">
        <v>4.0294980000000001E-2</v>
      </c>
    </row>
    <row r="294" spans="2:13" ht="15.75" customHeight="1">
      <c r="B294" s="708" t="s">
        <v>828</v>
      </c>
      <c r="C294" s="457">
        <v>4165804</v>
      </c>
      <c r="D294" s="457">
        <v>0</v>
      </c>
      <c r="E294" s="457">
        <v>0</v>
      </c>
      <c r="F294" s="457">
        <v>0</v>
      </c>
      <c r="G294" s="457">
        <v>342000</v>
      </c>
      <c r="H294" s="457">
        <v>3823804</v>
      </c>
      <c r="I294" s="457">
        <v>9833.6258987000001</v>
      </c>
      <c r="J294" s="457">
        <v>22369.253399999998</v>
      </c>
      <c r="K294" s="479">
        <v>3.3839580000000001E-2</v>
      </c>
      <c r="L294" s="479">
        <v>3.5601107859356815E-2</v>
      </c>
      <c r="M294" s="697">
        <v>0.37925586</v>
      </c>
    </row>
    <row r="295" spans="2:13" ht="15.75" customHeight="1">
      <c r="B295" s="708" t="s">
        <v>2057</v>
      </c>
      <c r="C295" s="457">
        <v>16817699</v>
      </c>
      <c r="D295" s="457">
        <v>0</v>
      </c>
      <c r="E295" s="457">
        <v>0</v>
      </c>
      <c r="F295" s="457">
        <v>0</v>
      </c>
      <c r="G295" s="457">
        <v>4124695</v>
      </c>
      <c r="H295" s="457">
        <v>12693004</v>
      </c>
      <c r="I295" s="457">
        <v>21958.896781700001</v>
      </c>
      <c r="J295" s="457">
        <v>21958.896920000003</v>
      </c>
      <c r="K295" s="479">
        <v>3.32188E-2</v>
      </c>
      <c r="L295" s="479">
        <v>3.4948017430095291E-2</v>
      </c>
      <c r="M295" s="697">
        <v>0.47510785</v>
      </c>
    </row>
    <row r="296" spans="2:13" ht="15.75" customHeight="1">
      <c r="B296" s="708" t="s">
        <v>829</v>
      </c>
      <c r="C296" s="457">
        <v>120343049</v>
      </c>
      <c r="D296" s="457">
        <v>0</v>
      </c>
      <c r="E296" s="457">
        <v>0</v>
      </c>
      <c r="F296" s="457">
        <v>0</v>
      </c>
      <c r="G296" s="457">
        <v>3070000</v>
      </c>
      <c r="H296" s="457">
        <v>117273049</v>
      </c>
      <c r="I296" s="457">
        <v>374590.72203920002</v>
      </c>
      <c r="J296" s="457">
        <v>1319321.80125</v>
      </c>
      <c r="K296" s="479">
        <v>1.9958329100000001</v>
      </c>
      <c r="L296" s="479">
        <v>2.0997266608595071</v>
      </c>
      <c r="M296" s="697">
        <v>10.637363410000001</v>
      </c>
    </row>
    <row r="297" spans="2:13" ht="15.75" customHeight="1">
      <c r="B297" s="708" t="s">
        <v>830</v>
      </c>
      <c r="C297" s="457">
        <v>8227978</v>
      </c>
      <c r="D297" s="457">
        <v>0</v>
      </c>
      <c r="E297" s="457">
        <v>0</v>
      </c>
      <c r="F297" s="457">
        <v>0</v>
      </c>
      <c r="G297" s="457">
        <v>4837500</v>
      </c>
      <c r="H297" s="457">
        <v>3390478</v>
      </c>
      <c r="I297" s="457">
        <v>7086.0990204</v>
      </c>
      <c r="J297" s="457">
        <v>12612.578160000001</v>
      </c>
      <c r="K297" s="479">
        <v>1.9079949999999998E-2</v>
      </c>
      <c r="L297" s="479">
        <v>2.0073166834380277E-2</v>
      </c>
      <c r="M297" s="697">
        <v>0.31452153999999999</v>
      </c>
    </row>
    <row r="298" spans="2:13" ht="15.75" customHeight="1">
      <c r="B298" s="708" t="s">
        <v>831</v>
      </c>
      <c r="C298" s="457">
        <v>399199</v>
      </c>
      <c r="D298" s="457">
        <v>340200</v>
      </c>
      <c r="E298" s="457">
        <v>0</v>
      </c>
      <c r="F298" s="457">
        <v>0</v>
      </c>
      <c r="G298" s="457">
        <v>0</v>
      </c>
      <c r="H298" s="457">
        <v>739399</v>
      </c>
      <c r="I298" s="457">
        <v>77665.758246800004</v>
      </c>
      <c r="J298" s="457">
        <v>113815.68806999999</v>
      </c>
      <c r="K298" s="479">
        <v>0.17217716999999999</v>
      </c>
      <c r="L298" s="479">
        <v>0.18113991176240959</v>
      </c>
      <c r="M298" s="697">
        <v>6.0399550000000003E-2</v>
      </c>
    </row>
    <row r="299" spans="2:13" ht="15.75" customHeight="1">
      <c r="B299" s="709"/>
      <c r="C299" s="492">
        <v>399252222</v>
      </c>
      <c r="D299" s="492">
        <v>1696390</v>
      </c>
      <c r="E299" s="492">
        <v>823024</v>
      </c>
      <c r="F299" s="492">
        <v>407348</v>
      </c>
      <c r="G299" s="492">
        <v>61905816</v>
      </c>
      <c r="H299" s="492">
        <v>340273168</v>
      </c>
      <c r="I299" s="492">
        <v>2831841.2054583007</v>
      </c>
      <c r="J299" s="492">
        <v>7923023.0738600027</v>
      </c>
      <c r="K299" s="493">
        <v>11.985726410000002</v>
      </c>
      <c r="L299" s="493">
        <v>12.609647446913122</v>
      </c>
      <c r="M299" s="626"/>
    </row>
    <row r="300" spans="2:13" ht="15.75" customHeight="1">
      <c r="B300" s="710"/>
      <c r="C300" s="494"/>
      <c r="D300" s="494"/>
      <c r="E300" s="494"/>
      <c r="F300" s="494"/>
      <c r="G300" s="494"/>
      <c r="H300" s="494"/>
      <c r="I300" s="494"/>
      <c r="J300" s="494"/>
      <c r="K300" s="495"/>
      <c r="L300" s="495"/>
      <c r="M300" s="626"/>
    </row>
    <row r="301" spans="2:13" ht="15.75" customHeight="1">
      <c r="B301" s="715" t="s">
        <v>1354</v>
      </c>
      <c r="C301" s="494"/>
      <c r="D301" s="494"/>
      <c r="E301" s="494"/>
      <c r="F301" s="494"/>
      <c r="G301" s="494"/>
      <c r="H301" s="494"/>
      <c r="I301" s="494"/>
      <c r="J301" s="494"/>
      <c r="K301" s="495"/>
      <c r="L301" s="495"/>
      <c r="M301" s="626"/>
    </row>
    <row r="302" spans="2:13" ht="15.75" customHeight="1">
      <c r="B302" s="708" t="s">
        <v>833</v>
      </c>
      <c r="C302" s="457">
        <v>525716</v>
      </c>
      <c r="D302" s="457">
        <v>0</v>
      </c>
      <c r="E302" s="457">
        <v>0</v>
      </c>
      <c r="F302" s="457">
        <v>0</v>
      </c>
      <c r="G302" s="457">
        <v>0</v>
      </c>
      <c r="H302" s="457">
        <v>525716</v>
      </c>
      <c r="I302" s="457">
        <v>683.43088</v>
      </c>
      <c r="J302" s="457">
        <v>1645.49108</v>
      </c>
      <c r="K302" s="479">
        <v>2.4892500000000001E-3</v>
      </c>
      <c r="L302" s="479">
        <v>2.6188314993422866E-3</v>
      </c>
      <c r="M302" s="697">
        <v>0.18851204999999999</v>
      </c>
    </row>
    <row r="303" spans="2:13" ht="15.75" customHeight="1">
      <c r="B303" s="709"/>
      <c r="C303" s="492">
        <v>525716</v>
      </c>
      <c r="D303" s="492">
        <v>0</v>
      </c>
      <c r="E303" s="492">
        <v>0</v>
      </c>
      <c r="F303" s="492">
        <v>0</v>
      </c>
      <c r="G303" s="492">
        <v>0</v>
      </c>
      <c r="H303" s="492">
        <v>525716</v>
      </c>
      <c r="I303" s="492">
        <v>683.43088</v>
      </c>
      <c r="J303" s="492">
        <v>1645.49108</v>
      </c>
      <c r="K303" s="493">
        <v>2.4892500000000001E-3</v>
      </c>
      <c r="L303" s="493">
        <v>2.6188314993422866E-3</v>
      </c>
      <c r="M303" s="626"/>
    </row>
    <row r="304" spans="2:13" ht="15.75" customHeight="1">
      <c r="B304" s="710" t="s">
        <v>834</v>
      </c>
      <c r="C304" s="494"/>
      <c r="D304" s="494"/>
      <c r="E304" s="494"/>
      <c r="F304" s="494"/>
      <c r="G304" s="494"/>
      <c r="H304" s="494"/>
      <c r="I304" s="494"/>
      <c r="J304" s="494"/>
      <c r="K304" s="495"/>
      <c r="L304" s="495"/>
      <c r="M304" s="626"/>
    </row>
    <row r="305" spans="2:13" ht="15.75" customHeight="1">
      <c r="B305" s="708" t="s">
        <v>836</v>
      </c>
      <c r="C305" s="457">
        <v>98518</v>
      </c>
      <c r="D305" s="457">
        <v>0</v>
      </c>
      <c r="E305" s="457">
        <v>0</v>
      </c>
      <c r="F305" s="457">
        <v>0</v>
      </c>
      <c r="G305" s="457">
        <v>0</v>
      </c>
      <c r="H305" s="457">
        <v>98518</v>
      </c>
      <c r="I305" s="457">
        <v>0</v>
      </c>
      <c r="J305" s="457">
        <v>0</v>
      </c>
      <c r="K305" s="479">
        <v>0</v>
      </c>
      <c r="L305" s="479">
        <v>0</v>
      </c>
      <c r="M305" s="697">
        <v>0.60317266000000003</v>
      </c>
    </row>
    <row r="306" spans="2:13" ht="15.75" customHeight="1">
      <c r="B306" s="708" t="s">
        <v>1361</v>
      </c>
      <c r="C306" s="457">
        <v>663832</v>
      </c>
      <c r="D306" s="457">
        <v>0</v>
      </c>
      <c r="E306" s="457">
        <v>0</v>
      </c>
      <c r="F306" s="457">
        <v>0</v>
      </c>
      <c r="G306" s="457">
        <v>0</v>
      </c>
      <c r="H306" s="457">
        <v>663832</v>
      </c>
      <c r="I306" s="457">
        <v>431.49108000000001</v>
      </c>
      <c r="J306" s="457">
        <v>1427.2388000000001</v>
      </c>
      <c r="K306" s="479">
        <v>2.1590899999999998E-3</v>
      </c>
      <c r="L306" s="479">
        <v>2.2714786922597516E-3</v>
      </c>
      <c r="M306" s="697">
        <v>4.4332901500000004</v>
      </c>
    </row>
    <row r="307" spans="2:13" ht="15.75" customHeight="1">
      <c r="B307" s="708" t="s">
        <v>1363</v>
      </c>
      <c r="C307" s="457">
        <v>3988559</v>
      </c>
      <c r="D307" s="457">
        <v>0</v>
      </c>
      <c r="E307" s="457">
        <v>0</v>
      </c>
      <c r="F307" s="457">
        <v>0</v>
      </c>
      <c r="G307" s="457">
        <v>0</v>
      </c>
      <c r="H307" s="457">
        <v>3988559</v>
      </c>
      <c r="I307" s="457">
        <v>7224.9314175000009</v>
      </c>
      <c r="J307" s="457">
        <v>6740.66471</v>
      </c>
      <c r="K307" s="479">
        <v>1.0197090000000001E-2</v>
      </c>
      <c r="L307" s="479">
        <v>1.0727900797282317E-2</v>
      </c>
      <c r="M307" s="697">
        <v>1.25976998</v>
      </c>
    </row>
    <row r="308" spans="2:13" ht="15.75" customHeight="1">
      <c r="B308" s="708" t="s">
        <v>1364</v>
      </c>
      <c r="C308" s="457">
        <v>2368064</v>
      </c>
      <c r="D308" s="457">
        <v>0</v>
      </c>
      <c r="E308" s="457">
        <v>0</v>
      </c>
      <c r="F308" s="457">
        <v>0</v>
      </c>
      <c r="G308" s="457">
        <v>0</v>
      </c>
      <c r="H308" s="457">
        <v>2368064</v>
      </c>
      <c r="I308" s="457">
        <v>1799.7286219</v>
      </c>
      <c r="J308" s="457">
        <v>2486.4672</v>
      </c>
      <c r="K308" s="479">
        <v>3.7614599999999999E-3</v>
      </c>
      <c r="L308" s="479">
        <v>3.9572615765510058E-3</v>
      </c>
      <c r="M308" s="697">
        <v>3.7798670099999998</v>
      </c>
    </row>
    <row r="309" spans="2:13" ht="15.75" customHeight="1">
      <c r="B309" s="708" t="s">
        <v>1366</v>
      </c>
      <c r="C309" s="457">
        <v>6533579</v>
      </c>
      <c r="D309" s="457">
        <v>0</v>
      </c>
      <c r="E309" s="457">
        <v>0</v>
      </c>
      <c r="F309" s="457">
        <v>0</v>
      </c>
      <c r="G309" s="457">
        <v>100000</v>
      </c>
      <c r="H309" s="457">
        <v>6433579</v>
      </c>
      <c r="I309" s="457">
        <v>5790.2213095000006</v>
      </c>
      <c r="J309" s="457">
        <v>10229.390609999999</v>
      </c>
      <c r="K309" s="479">
        <v>1.5474730000000001E-2</v>
      </c>
      <c r="L309" s="479">
        <v>1.6280276857255405E-2</v>
      </c>
      <c r="M309" s="697">
        <v>3.0332390999999999</v>
      </c>
    </row>
    <row r="310" spans="2:13" ht="15.75" customHeight="1">
      <c r="B310" s="708" t="s">
        <v>835</v>
      </c>
      <c r="C310" s="457">
        <v>8271554</v>
      </c>
      <c r="D310" s="457">
        <v>0</v>
      </c>
      <c r="E310" s="457">
        <v>0</v>
      </c>
      <c r="F310" s="457">
        <v>0</v>
      </c>
      <c r="G310" s="457">
        <v>0</v>
      </c>
      <c r="H310" s="457">
        <v>8271554</v>
      </c>
      <c r="I310" s="457">
        <v>1654.3112800000001</v>
      </c>
      <c r="J310" s="457">
        <v>11166.597900000001</v>
      </c>
      <c r="K310" s="479">
        <v>1.6892520000000001E-2</v>
      </c>
      <c r="L310" s="479">
        <v>1.7771860738989499E-2</v>
      </c>
      <c r="M310" s="697">
        <v>2.9036557099999998</v>
      </c>
    </row>
    <row r="311" spans="2:13" ht="15.75" customHeight="1">
      <c r="B311" s="708" t="s">
        <v>1373</v>
      </c>
      <c r="C311" s="457">
        <v>1775606</v>
      </c>
      <c r="D311" s="457">
        <v>0</v>
      </c>
      <c r="E311" s="457">
        <v>0</v>
      </c>
      <c r="F311" s="457">
        <v>0</v>
      </c>
      <c r="G311" s="457">
        <v>0</v>
      </c>
      <c r="H311" s="457">
        <v>1775606</v>
      </c>
      <c r="I311" s="457">
        <v>0</v>
      </c>
      <c r="J311" s="457">
        <v>0</v>
      </c>
      <c r="K311" s="479">
        <v>0</v>
      </c>
      <c r="L311" s="479">
        <v>0</v>
      </c>
      <c r="M311" s="697">
        <v>3.4939118499999999</v>
      </c>
    </row>
    <row r="312" spans="2:13" ht="15.75" customHeight="1">
      <c r="B312" s="708" t="s">
        <v>1375</v>
      </c>
      <c r="C312" s="457">
        <v>993701</v>
      </c>
      <c r="D312" s="457">
        <v>0</v>
      </c>
      <c r="E312" s="457">
        <v>0</v>
      </c>
      <c r="F312" s="457">
        <v>0</v>
      </c>
      <c r="G312" s="457">
        <v>0</v>
      </c>
      <c r="H312" s="457">
        <v>993701</v>
      </c>
      <c r="I312" s="457">
        <v>4004.6154799999999</v>
      </c>
      <c r="J312" s="457">
        <v>15481.861580000001</v>
      </c>
      <c r="K312" s="479">
        <v>2.342052E-2</v>
      </c>
      <c r="L312" s="479">
        <v>2.4639687973368501E-2</v>
      </c>
      <c r="M312" s="697">
        <v>0.13018736</v>
      </c>
    </row>
    <row r="313" spans="2:13" ht="15.75" customHeight="1">
      <c r="B313" s="708" t="s">
        <v>1432</v>
      </c>
      <c r="C313" s="457">
        <v>500000</v>
      </c>
      <c r="D313" s="457">
        <v>0</v>
      </c>
      <c r="E313" s="457">
        <v>0</v>
      </c>
      <c r="F313" s="457">
        <v>0</v>
      </c>
      <c r="G313" s="457">
        <v>0</v>
      </c>
      <c r="H313" s="457">
        <v>500000</v>
      </c>
      <c r="I313" s="457">
        <v>1900</v>
      </c>
      <c r="J313" s="457">
        <v>2280</v>
      </c>
      <c r="K313" s="479">
        <v>3.44912E-3</v>
      </c>
      <c r="L313" s="479">
        <v>3.6286649566647385E-3</v>
      </c>
      <c r="M313" s="697">
        <v>2.5</v>
      </c>
    </row>
    <row r="314" spans="2:13" ht="15.75" customHeight="1">
      <c r="B314" s="708" t="s">
        <v>1377</v>
      </c>
      <c r="C314" s="457">
        <v>1949080</v>
      </c>
      <c r="D314" s="457">
        <v>0</v>
      </c>
      <c r="E314" s="457">
        <v>0</v>
      </c>
      <c r="F314" s="457">
        <v>0</v>
      </c>
      <c r="G314" s="457">
        <v>615500</v>
      </c>
      <c r="H314" s="457">
        <v>1333580</v>
      </c>
      <c r="I314" s="457">
        <v>6974.6234000000004</v>
      </c>
      <c r="J314" s="457">
        <v>79708.0766</v>
      </c>
      <c r="K314" s="479">
        <v>0.12058014</v>
      </c>
      <c r="L314" s="479">
        <v>0.12685697557963538</v>
      </c>
      <c r="M314" s="697">
        <v>1.62526858</v>
      </c>
    </row>
    <row r="315" spans="2:13" ht="15.75" customHeight="1">
      <c r="B315" s="708" t="s">
        <v>1379</v>
      </c>
      <c r="C315" s="457">
        <v>326292</v>
      </c>
      <c r="D315" s="457">
        <v>0</v>
      </c>
      <c r="E315" s="457">
        <v>0</v>
      </c>
      <c r="F315" s="457">
        <v>0</v>
      </c>
      <c r="G315" s="457">
        <v>0</v>
      </c>
      <c r="H315" s="457">
        <v>326292</v>
      </c>
      <c r="I315" s="457">
        <v>0</v>
      </c>
      <c r="J315" s="457">
        <v>0</v>
      </c>
      <c r="K315" s="479">
        <v>0</v>
      </c>
      <c r="L315" s="479">
        <v>0</v>
      </c>
      <c r="M315" s="697">
        <v>3.2629199999999998</v>
      </c>
    </row>
    <row r="316" spans="2:13" ht="15.75" customHeight="1">
      <c r="B316" s="708" t="s">
        <v>1010</v>
      </c>
      <c r="C316" s="457">
        <v>826752</v>
      </c>
      <c r="D316" s="457">
        <v>0</v>
      </c>
      <c r="E316" s="457">
        <v>0</v>
      </c>
      <c r="F316" s="457">
        <v>0</v>
      </c>
      <c r="G316" s="457">
        <v>154000</v>
      </c>
      <c r="H316" s="457">
        <v>672752</v>
      </c>
      <c r="I316" s="457">
        <v>322.92088969999998</v>
      </c>
      <c r="J316" s="457">
        <v>941.8528</v>
      </c>
      <c r="K316" s="479">
        <v>1.4248100000000001E-3</v>
      </c>
      <c r="L316" s="479">
        <v>1.4989773024984923E-3</v>
      </c>
      <c r="M316" s="697">
        <v>1.4896912099999999</v>
      </c>
    </row>
    <row r="317" spans="2:13" ht="15.75" customHeight="1">
      <c r="B317" s="708" t="s">
        <v>1381</v>
      </c>
      <c r="C317" s="457">
        <v>2277698</v>
      </c>
      <c r="D317" s="457">
        <v>0</v>
      </c>
      <c r="E317" s="457">
        <v>0</v>
      </c>
      <c r="F317" s="457">
        <v>0</v>
      </c>
      <c r="G317" s="457">
        <v>15000</v>
      </c>
      <c r="H317" s="457">
        <v>2262698</v>
      </c>
      <c r="I317" s="457">
        <v>2828.3720033</v>
      </c>
      <c r="J317" s="457">
        <v>5543.6100999999999</v>
      </c>
      <c r="K317" s="479">
        <v>8.3862199999999998E-3</v>
      </c>
      <c r="L317" s="479">
        <v>8.8227647821415376E-3</v>
      </c>
      <c r="M317" s="697">
        <v>4.3992604100000001</v>
      </c>
    </row>
    <row r="318" spans="2:13" ht="15.75" customHeight="1">
      <c r="B318" s="708" t="s">
        <v>1383</v>
      </c>
      <c r="C318" s="457">
        <v>417026</v>
      </c>
      <c r="D318" s="457">
        <v>0</v>
      </c>
      <c r="E318" s="457">
        <v>0</v>
      </c>
      <c r="F318" s="457">
        <v>0</v>
      </c>
      <c r="G318" s="457">
        <v>1000</v>
      </c>
      <c r="H318" s="457">
        <v>416026</v>
      </c>
      <c r="I318" s="457">
        <v>703.08416319999992</v>
      </c>
      <c r="J318" s="457">
        <v>931.89823999999999</v>
      </c>
      <c r="K318" s="479">
        <v>1.40975E-3</v>
      </c>
      <c r="L318" s="479">
        <v>1.4831344239761167E-3</v>
      </c>
      <c r="M318" s="697">
        <v>1.1460771300000001</v>
      </c>
    </row>
    <row r="319" spans="2:13" ht="15.75" customHeight="1">
      <c r="B319" s="709"/>
      <c r="C319" s="492">
        <v>30990261</v>
      </c>
      <c r="D319" s="492">
        <v>0</v>
      </c>
      <c r="E319" s="492">
        <v>0</v>
      </c>
      <c r="F319" s="492">
        <v>0</v>
      </c>
      <c r="G319" s="492">
        <v>885500</v>
      </c>
      <c r="H319" s="492">
        <v>30104761</v>
      </c>
      <c r="I319" s="492">
        <v>33634.299645100007</v>
      </c>
      <c r="J319" s="492">
        <v>136937.65854</v>
      </c>
      <c r="K319" s="493">
        <v>0.20715544999999999</v>
      </c>
      <c r="L319" s="493">
        <v>0.21793898368062273</v>
      </c>
      <c r="M319" s="626"/>
    </row>
    <row r="320" spans="2:13" ht="15.75" customHeight="1">
      <c r="B320" s="710" t="s">
        <v>837</v>
      </c>
      <c r="C320" s="494"/>
      <c r="D320" s="494"/>
      <c r="E320" s="494"/>
      <c r="F320" s="494"/>
      <c r="G320" s="494"/>
      <c r="H320" s="494"/>
      <c r="I320" s="494"/>
      <c r="J320" s="494"/>
      <c r="K320" s="495"/>
      <c r="L320" s="495"/>
      <c r="M320" s="626"/>
    </row>
    <row r="321" spans="2:13" ht="15.75" customHeight="1">
      <c r="B321" s="708" t="s">
        <v>838</v>
      </c>
      <c r="C321" s="457">
        <v>1858077</v>
      </c>
      <c r="D321" s="457">
        <v>0</v>
      </c>
      <c r="E321" s="457">
        <v>0</v>
      </c>
      <c r="F321" s="457">
        <v>0</v>
      </c>
      <c r="G321" s="457">
        <v>0</v>
      </c>
      <c r="H321" s="457">
        <v>1858077</v>
      </c>
      <c r="I321" s="457">
        <v>2396.9193300000002</v>
      </c>
      <c r="J321" s="457">
        <v>12393.373589999999</v>
      </c>
      <c r="K321" s="479">
        <v>1.874835E-2</v>
      </c>
      <c r="L321" s="479">
        <v>1.9724298438985641E-2</v>
      </c>
      <c r="M321" s="697">
        <v>2.3807368200000001</v>
      </c>
    </row>
    <row r="322" spans="2:13" ht="15.75" customHeight="1">
      <c r="B322" s="708" t="s">
        <v>840</v>
      </c>
      <c r="C322" s="457">
        <v>172406</v>
      </c>
      <c r="D322" s="457">
        <v>0</v>
      </c>
      <c r="E322" s="457">
        <v>0</v>
      </c>
      <c r="F322" s="457">
        <v>0</v>
      </c>
      <c r="G322" s="457">
        <v>0</v>
      </c>
      <c r="H322" s="457">
        <v>172406</v>
      </c>
      <c r="I322" s="457">
        <v>0</v>
      </c>
      <c r="J322" s="457">
        <v>0</v>
      </c>
      <c r="K322" s="479">
        <v>0</v>
      </c>
      <c r="L322" s="479">
        <v>0</v>
      </c>
      <c r="M322" s="697">
        <v>1.7240599999999999</v>
      </c>
    </row>
    <row r="323" spans="2:13" ht="15.75" customHeight="1">
      <c r="B323" s="708" t="s">
        <v>1385</v>
      </c>
      <c r="C323" s="457">
        <v>157629</v>
      </c>
      <c r="D323" s="457">
        <v>0</v>
      </c>
      <c r="E323" s="457">
        <v>0</v>
      </c>
      <c r="F323" s="457">
        <v>0</v>
      </c>
      <c r="G323" s="457">
        <v>0</v>
      </c>
      <c r="H323" s="457">
        <v>157629</v>
      </c>
      <c r="I323" s="457">
        <v>53.593859999999999</v>
      </c>
      <c r="J323" s="457">
        <v>53.593859999999999</v>
      </c>
      <c r="K323" s="479">
        <v>8.1080000000000003E-5</v>
      </c>
      <c r="L323" s="479">
        <v>8.5295684944910552E-5</v>
      </c>
      <c r="M323" s="697">
        <v>3.1525799999999999</v>
      </c>
    </row>
    <row r="324" spans="2:13" ht="15.75" customHeight="1">
      <c r="B324" s="708" t="s">
        <v>1389</v>
      </c>
      <c r="C324" s="457">
        <v>1584070</v>
      </c>
      <c r="D324" s="457">
        <v>0</v>
      </c>
      <c r="E324" s="457">
        <v>0</v>
      </c>
      <c r="F324" s="457">
        <v>0</v>
      </c>
      <c r="G324" s="457">
        <v>0</v>
      </c>
      <c r="H324" s="457">
        <v>1584070</v>
      </c>
      <c r="I324" s="457">
        <v>8981.6769000000004</v>
      </c>
      <c r="J324" s="457">
        <v>15317.956900000001</v>
      </c>
      <c r="K324" s="479">
        <v>2.317257E-2</v>
      </c>
      <c r="L324" s="479">
        <v>2.4378830443302996E-2</v>
      </c>
      <c r="M324" s="697">
        <v>0.78574900999999997</v>
      </c>
    </row>
    <row r="325" spans="2:13" ht="15.75" customHeight="1">
      <c r="B325" s="708" t="s">
        <v>843</v>
      </c>
      <c r="C325" s="457">
        <v>6429358</v>
      </c>
      <c r="D325" s="457">
        <v>0</v>
      </c>
      <c r="E325" s="457">
        <v>0</v>
      </c>
      <c r="F325" s="457">
        <v>0</v>
      </c>
      <c r="G325" s="457">
        <v>0</v>
      </c>
      <c r="H325" s="457">
        <v>6429358</v>
      </c>
      <c r="I325" s="457">
        <v>35940.164700000001</v>
      </c>
      <c r="J325" s="457">
        <v>161569.76653999998</v>
      </c>
      <c r="K325" s="479">
        <v>0.2444182</v>
      </c>
      <c r="L325" s="479">
        <v>0.25714146925447406</v>
      </c>
      <c r="M325" s="697">
        <v>2.2678511499999998</v>
      </c>
    </row>
    <row r="326" spans="2:13" ht="15.75" customHeight="1">
      <c r="B326" s="708" t="s">
        <v>844</v>
      </c>
      <c r="C326" s="457">
        <v>10108128</v>
      </c>
      <c r="D326" s="457">
        <v>0</v>
      </c>
      <c r="E326" s="457">
        <v>0</v>
      </c>
      <c r="F326" s="457">
        <v>0</v>
      </c>
      <c r="G326" s="457">
        <v>0</v>
      </c>
      <c r="H326" s="457">
        <v>10108128</v>
      </c>
      <c r="I326" s="457">
        <v>20519.49984</v>
      </c>
      <c r="J326" s="457">
        <v>112301.30207999999</v>
      </c>
      <c r="K326" s="479">
        <v>0.16988624999999999</v>
      </c>
      <c r="L326" s="479">
        <v>0.17872973659891089</v>
      </c>
      <c r="M326" s="697">
        <v>3.5576341399999998</v>
      </c>
    </row>
    <row r="327" spans="2:13" ht="15.75" customHeight="1">
      <c r="B327" s="708" t="s">
        <v>845</v>
      </c>
      <c r="C327" s="457">
        <v>1948462</v>
      </c>
      <c r="D327" s="457">
        <v>0</v>
      </c>
      <c r="E327" s="457">
        <v>0</v>
      </c>
      <c r="F327" s="457">
        <v>0</v>
      </c>
      <c r="G327" s="457">
        <v>0</v>
      </c>
      <c r="H327" s="457">
        <v>1948462</v>
      </c>
      <c r="I327" s="457">
        <v>13269.026220000002</v>
      </c>
      <c r="J327" s="457">
        <v>50172.896500000003</v>
      </c>
      <c r="K327" s="479">
        <v>7.590015E-2</v>
      </c>
      <c r="L327" s="479">
        <v>7.9851154080665315E-2</v>
      </c>
      <c r="M327" s="697">
        <v>4.2933268699999996</v>
      </c>
    </row>
    <row r="328" spans="2:13" ht="15.75" customHeight="1">
      <c r="B328" s="709"/>
      <c r="C328" s="492">
        <v>22258130</v>
      </c>
      <c r="D328" s="492">
        <v>0</v>
      </c>
      <c r="E328" s="492">
        <v>0</v>
      </c>
      <c r="F328" s="492">
        <v>0</v>
      </c>
      <c r="G328" s="492">
        <v>0</v>
      </c>
      <c r="H328" s="492">
        <v>22258130</v>
      </c>
      <c r="I328" s="492">
        <v>81160.880850000001</v>
      </c>
      <c r="J328" s="492">
        <v>351808.88946999994</v>
      </c>
      <c r="K328" s="493">
        <v>0.53220660000000009</v>
      </c>
      <c r="L328" s="493">
        <v>0.55991078450128384</v>
      </c>
      <c r="M328" s="626"/>
    </row>
    <row r="329" spans="2:13" hidden="1">
      <c r="B329" s="710" t="s">
        <v>1864</v>
      </c>
      <c r="C329" s="625"/>
      <c r="D329" s="625"/>
      <c r="E329" s="625"/>
      <c r="F329" s="625"/>
      <c r="G329" s="625"/>
      <c r="H329" s="625"/>
      <c r="I329" s="625"/>
      <c r="J329" s="625"/>
      <c r="K329" s="626"/>
      <c r="L329" s="626"/>
      <c r="M329" s="626"/>
    </row>
    <row r="330" spans="2:13" hidden="1">
      <c r="B330" s="708" t="s">
        <v>700</v>
      </c>
      <c r="C330" s="457">
        <v>458109</v>
      </c>
      <c r="D330" s="457">
        <v>0</v>
      </c>
      <c r="E330" s="457">
        <v>0</v>
      </c>
      <c r="F330" s="457">
        <v>0</v>
      </c>
      <c r="G330" s="457">
        <v>0</v>
      </c>
      <c r="H330" s="457">
        <v>458109</v>
      </c>
      <c r="I330" s="457">
        <v>0</v>
      </c>
      <c r="J330" s="457">
        <v>0</v>
      </c>
      <c r="K330" s="479">
        <v>0</v>
      </c>
      <c r="L330" s="479">
        <v>0</v>
      </c>
      <c r="M330" s="697">
        <v>4.9259032300000003</v>
      </c>
    </row>
    <row r="331" spans="2:13" hidden="1">
      <c r="B331" s="708" t="s">
        <v>1167</v>
      </c>
      <c r="C331" s="457">
        <v>59110</v>
      </c>
      <c r="D331" s="457">
        <v>0</v>
      </c>
      <c r="E331" s="457">
        <v>0</v>
      </c>
      <c r="F331" s="457">
        <v>0</v>
      </c>
      <c r="G331" s="457">
        <v>0</v>
      </c>
      <c r="H331" s="457">
        <v>59110</v>
      </c>
      <c r="I331" s="457">
        <v>0</v>
      </c>
      <c r="J331" s="457">
        <v>0</v>
      </c>
      <c r="K331" s="479">
        <v>0</v>
      </c>
      <c r="L331" s="479">
        <v>0</v>
      </c>
      <c r="M331" s="697">
        <v>2.4629166699999998</v>
      </c>
    </row>
    <row r="332" spans="2:13" hidden="1">
      <c r="B332" s="708" t="s">
        <v>1169</v>
      </c>
      <c r="C332" s="457">
        <v>121</v>
      </c>
      <c r="D332" s="457">
        <v>0</v>
      </c>
      <c r="E332" s="457">
        <v>0</v>
      </c>
      <c r="F332" s="457">
        <v>0</v>
      </c>
      <c r="G332" s="457">
        <v>0</v>
      </c>
      <c r="H332" s="457">
        <v>121</v>
      </c>
      <c r="I332" s="457">
        <v>0</v>
      </c>
      <c r="J332" s="457">
        <v>0</v>
      </c>
      <c r="K332" s="479">
        <v>0</v>
      </c>
      <c r="L332" s="479">
        <v>0</v>
      </c>
      <c r="M332" s="697">
        <v>2.94261E-3</v>
      </c>
    </row>
    <row r="333" spans="2:13" hidden="1">
      <c r="B333" s="708" t="s">
        <v>1048</v>
      </c>
      <c r="C333" s="457">
        <v>269806</v>
      </c>
      <c r="D333" s="457">
        <v>0</v>
      </c>
      <c r="E333" s="457">
        <v>0</v>
      </c>
      <c r="F333" s="457">
        <v>0</v>
      </c>
      <c r="G333" s="457">
        <v>0</v>
      </c>
      <c r="H333" s="457">
        <v>269806</v>
      </c>
      <c r="I333" s="457">
        <v>0</v>
      </c>
      <c r="J333" s="457">
        <v>0</v>
      </c>
      <c r="K333" s="479">
        <v>0</v>
      </c>
      <c r="L333" s="479">
        <v>0</v>
      </c>
      <c r="M333" s="697">
        <v>6.4511393300000002</v>
      </c>
    </row>
    <row r="334" spans="2:13" hidden="1">
      <c r="B334" s="708" t="s">
        <v>617</v>
      </c>
      <c r="C334" s="457">
        <v>136201</v>
      </c>
      <c r="D334" s="457">
        <v>0</v>
      </c>
      <c r="E334" s="457">
        <v>0</v>
      </c>
      <c r="F334" s="457">
        <v>0</v>
      </c>
      <c r="G334" s="457">
        <v>0</v>
      </c>
      <c r="H334" s="457">
        <v>136201</v>
      </c>
      <c r="I334" s="457">
        <v>0</v>
      </c>
      <c r="J334" s="457">
        <v>0</v>
      </c>
      <c r="K334" s="479">
        <v>0</v>
      </c>
      <c r="L334" s="479">
        <v>0</v>
      </c>
      <c r="M334" s="697">
        <v>2.4629475599999999</v>
      </c>
    </row>
    <row r="335" spans="2:13" hidden="1">
      <c r="B335" s="708" t="s">
        <v>1172</v>
      </c>
      <c r="C335" s="457">
        <v>64184</v>
      </c>
      <c r="D335" s="457">
        <v>0</v>
      </c>
      <c r="E335" s="457">
        <v>0</v>
      </c>
      <c r="F335" s="457">
        <v>0</v>
      </c>
      <c r="G335" s="457">
        <v>0</v>
      </c>
      <c r="H335" s="457">
        <v>64184</v>
      </c>
      <c r="I335" s="457">
        <v>0</v>
      </c>
      <c r="J335" s="457">
        <v>0</v>
      </c>
      <c r="K335" s="479">
        <v>0</v>
      </c>
      <c r="L335" s="479">
        <v>0</v>
      </c>
      <c r="M335" s="697">
        <v>3.8456560799999999</v>
      </c>
    </row>
    <row r="336" spans="2:13" hidden="1">
      <c r="B336" s="708" t="s">
        <v>703</v>
      </c>
      <c r="C336" s="457">
        <v>61573</v>
      </c>
      <c r="D336" s="457">
        <v>0</v>
      </c>
      <c r="E336" s="457">
        <v>0</v>
      </c>
      <c r="F336" s="457">
        <v>0</v>
      </c>
      <c r="G336" s="457">
        <v>0</v>
      </c>
      <c r="H336" s="457">
        <v>61573</v>
      </c>
      <c r="I336" s="457">
        <v>0</v>
      </c>
      <c r="J336" s="457">
        <v>0</v>
      </c>
      <c r="K336" s="479">
        <v>0</v>
      </c>
      <c r="L336" s="479">
        <v>0</v>
      </c>
      <c r="M336" s="697">
        <v>2.46292</v>
      </c>
    </row>
    <row r="337" spans="2:13" hidden="1">
      <c r="B337" s="708" t="s">
        <v>704</v>
      </c>
      <c r="C337" s="457">
        <v>320085</v>
      </c>
      <c r="D337" s="457">
        <v>0</v>
      </c>
      <c r="E337" s="457">
        <v>0</v>
      </c>
      <c r="F337" s="457">
        <v>0</v>
      </c>
      <c r="G337" s="457">
        <v>0</v>
      </c>
      <c r="H337" s="457">
        <v>320085</v>
      </c>
      <c r="I337" s="457">
        <v>0</v>
      </c>
      <c r="J337" s="457">
        <v>0</v>
      </c>
      <c r="K337" s="479">
        <v>0</v>
      </c>
      <c r="L337" s="479">
        <v>0</v>
      </c>
      <c r="M337" s="697">
        <v>8.2073076900000004</v>
      </c>
    </row>
    <row r="338" spans="2:13" hidden="1">
      <c r="B338" s="708" t="s">
        <v>705</v>
      </c>
      <c r="C338" s="457">
        <v>299</v>
      </c>
      <c r="D338" s="457">
        <v>0</v>
      </c>
      <c r="E338" s="457">
        <v>0</v>
      </c>
      <c r="F338" s="457">
        <v>0</v>
      </c>
      <c r="G338" s="457">
        <v>0</v>
      </c>
      <c r="H338" s="457">
        <v>299</v>
      </c>
      <c r="I338" s="457">
        <v>0</v>
      </c>
      <c r="J338" s="457">
        <v>0</v>
      </c>
      <c r="K338" s="479">
        <v>0</v>
      </c>
      <c r="L338" s="479">
        <v>0</v>
      </c>
      <c r="M338" s="697">
        <v>7.0836299999999996E-3</v>
      </c>
    </row>
    <row r="339" spans="2:13" hidden="1">
      <c r="B339" s="708" t="s">
        <v>707</v>
      </c>
      <c r="C339" s="457">
        <v>284101</v>
      </c>
      <c r="D339" s="457">
        <v>0</v>
      </c>
      <c r="E339" s="457">
        <v>0</v>
      </c>
      <c r="F339" s="457">
        <v>0</v>
      </c>
      <c r="G339" s="457">
        <v>0</v>
      </c>
      <c r="H339" s="457">
        <v>284101</v>
      </c>
      <c r="I339" s="457">
        <v>0</v>
      </c>
      <c r="J339" s="457">
        <v>0</v>
      </c>
      <c r="K339" s="479">
        <v>0</v>
      </c>
      <c r="L339" s="479">
        <v>0</v>
      </c>
      <c r="M339" s="697">
        <v>4.9250411700000001</v>
      </c>
    </row>
    <row r="340" spans="2:13" hidden="1">
      <c r="B340" s="708" t="s">
        <v>708</v>
      </c>
      <c r="C340" s="457">
        <v>189220</v>
      </c>
      <c r="D340" s="457">
        <v>0</v>
      </c>
      <c r="E340" s="457">
        <v>0</v>
      </c>
      <c r="F340" s="457">
        <v>0</v>
      </c>
      <c r="G340" s="457">
        <v>0</v>
      </c>
      <c r="H340" s="457">
        <v>189220</v>
      </c>
      <c r="I340" s="457">
        <v>0</v>
      </c>
      <c r="J340" s="457">
        <v>0</v>
      </c>
      <c r="K340" s="479">
        <v>0</v>
      </c>
      <c r="L340" s="479">
        <v>0</v>
      </c>
      <c r="M340" s="697">
        <v>0</v>
      </c>
    </row>
    <row r="341" spans="2:13" hidden="1">
      <c r="B341" s="708" t="s">
        <v>1092</v>
      </c>
      <c r="C341" s="457">
        <v>39407</v>
      </c>
      <c r="D341" s="457">
        <v>0</v>
      </c>
      <c r="E341" s="457">
        <v>0</v>
      </c>
      <c r="F341" s="457">
        <v>0</v>
      </c>
      <c r="G341" s="457">
        <v>0</v>
      </c>
      <c r="H341" s="457">
        <v>39407</v>
      </c>
      <c r="I341" s="457">
        <v>0</v>
      </c>
      <c r="J341" s="457">
        <v>0</v>
      </c>
      <c r="K341" s="479">
        <v>0</v>
      </c>
      <c r="L341" s="479">
        <v>0</v>
      </c>
      <c r="M341" s="697">
        <v>1.97035</v>
      </c>
    </row>
    <row r="342" spans="2:13" hidden="1">
      <c r="B342" s="708" t="s">
        <v>710</v>
      </c>
      <c r="C342" s="457">
        <v>168712</v>
      </c>
      <c r="D342" s="457">
        <v>0</v>
      </c>
      <c r="E342" s="457">
        <v>0</v>
      </c>
      <c r="F342" s="457">
        <v>0</v>
      </c>
      <c r="G342" s="457">
        <v>0</v>
      </c>
      <c r="H342" s="457">
        <v>168712</v>
      </c>
      <c r="I342" s="457">
        <v>0</v>
      </c>
      <c r="J342" s="457">
        <v>0</v>
      </c>
      <c r="K342" s="479">
        <v>0</v>
      </c>
      <c r="L342" s="479">
        <v>0</v>
      </c>
      <c r="M342" s="697">
        <v>2.609944</v>
      </c>
    </row>
    <row r="343" spans="2:13" hidden="1">
      <c r="B343" s="708" t="s">
        <v>711</v>
      </c>
      <c r="C343" s="457">
        <v>213390</v>
      </c>
      <c r="D343" s="457">
        <v>0</v>
      </c>
      <c r="E343" s="457">
        <v>0</v>
      </c>
      <c r="F343" s="457">
        <v>0</v>
      </c>
      <c r="G343" s="457">
        <v>0</v>
      </c>
      <c r="H343" s="457">
        <v>213390</v>
      </c>
      <c r="I343" s="457">
        <v>0</v>
      </c>
      <c r="J343" s="457">
        <v>0</v>
      </c>
      <c r="K343" s="479">
        <v>0</v>
      </c>
      <c r="L343" s="479">
        <v>0</v>
      </c>
      <c r="M343" s="697">
        <v>2.4629501399999998</v>
      </c>
    </row>
    <row r="344" spans="2:13" hidden="1">
      <c r="B344" s="708" t="s">
        <v>714</v>
      </c>
      <c r="C344" s="457">
        <v>64250</v>
      </c>
      <c r="D344" s="457">
        <v>0</v>
      </c>
      <c r="E344" s="457">
        <v>0</v>
      </c>
      <c r="F344" s="457">
        <v>0</v>
      </c>
      <c r="G344" s="457">
        <v>0</v>
      </c>
      <c r="H344" s="457">
        <v>64250</v>
      </c>
      <c r="I344" s="457">
        <v>0</v>
      </c>
      <c r="J344" s="457">
        <v>0</v>
      </c>
      <c r="K344" s="479">
        <v>0</v>
      </c>
      <c r="L344" s="479">
        <v>0</v>
      </c>
      <c r="M344" s="697">
        <v>6.4249999999999998</v>
      </c>
    </row>
    <row r="345" spans="2:13" hidden="1">
      <c r="B345" s="708" t="s">
        <v>1057</v>
      </c>
      <c r="C345" s="457">
        <v>74114</v>
      </c>
      <c r="D345" s="457">
        <v>0</v>
      </c>
      <c r="E345" s="457">
        <v>0</v>
      </c>
      <c r="F345" s="457">
        <v>0</v>
      </c>
      <c r="G345" s="457">
        <v>0</v>
      </c>
      <c r="H345" s="457">
        <v>74114</v>
      </c>
      <c r="I345" s="457">
        <v>0</v>
      </c>
      <c r="J345" s="457">
        <v>0</v>
      </c>
      <c r="K345" s="479">
        <v>0</v>
      </c>
      <c r="L345" s="479">
        <v>0</v>
      </c>
      <c r="M345" s="697">
        <v>1.49098737</v>
      </c>
    </row>
    <row r="346" spans="2:13" hidden="1">
      <c r="B346" s="708" t="s">
        <v>1881</v>
      </c>
      <c r="C346" s="457">
        <v>3408091</v>
      </c>
      <c r="D346" s="457">
        <v>0</v>
      </c>
      <c r="E346" s="457">
        <v>0</v>
      </c>
      <c r="F346" s="457">
        <v>0</v>
      </c>
      <c r="G346" s="457">
        <v>0</v>
      </c>
      <c r="H346" s="457">
        <v>3408091</v>
      </c>
      <c r="I346" s="457">
        <v>0</v>
      </c>
      <c r="J346" s="457">
        <v>0</v>
      </c>
      <c r="K346" s="479">
        <v>0</v>
      </c>
      <c r="L346" s="479">
        <v>0</v>
      </c>
      <c r="M346" s="697">
        <v>5.1969243199999999</v>
      </c>
    </row>
    <row r="347" spans="2:13" hidden="1">
      <c r="B347" s="708" t="s">
        <v>1189</v>
      </c>
      <c r="C347" s="457">
        <v>84233</v>
      </c>
      <c r="D347" s="457">
        <v>0</v>
      </c>
      <c r="E347" s="457">
        <v>0</v>
      </c>
      <c r="F347" s="457">
        <v>0</v>
      </c>
      <c r="G347" s="457">
        <v>0</v>
      </c>
      <c r="H347" s="457">
        <v>84233</v>
      </c>
      <c r="I347" s="457">
        <v>0</v>
      </c>
      <c r="J347" s="457">
        <v>0</v>
      </c>
      <c r="K347" s="479">
        <v>0</v>
      </c>
      <c r="L347" s="479">
        <v>0</v>
      </c>
      <c r="M347" s="697">
        <v>4.8133142900000001</v>
      </c>
    </row>
    <row r="348" spans="2:13" hidden="1">
      <c r="B348" s="708" t="s">
        <v>666</v>
      </c>
      <c r="C348" s="457">
        <v>266145</v>
      </c>
      <c r="D348" s="457">
        <v>0</v>
      </c>
      <c r="E348" s="457">
        <v>0</v>
      </c>
      <c r="F348" s="457">
        <v>0</v>
      </c>
      <c r="G348" s="457">
        <v>0</v>
      </c>
      <c r="H348" s="457">
        <v>266145</v>
      </c>
      <c r="I348" s="457">
        <v>0</v>
      </c>
      <c r="J348" s="457">
        <v>0</v>
      </c>
      <c r="K348" s="479">
        <v>0</v>
      </c>
      <c r="L348" s="479">
        <v>0</v>
      </c>
      <c r="M348" s="697">
        <v>7.8277941200000001</v>
      </c>
    </row>
    <row r="349" spans="2:13" hidden="1">
      <c r="B349" s="708" t="s">
        <v>1192</v>
      </c>
      <c r="C349" s="457">
        <v>34948</v>
      </c>
      <c r="D349" s="457">
        <v>0</v>
      </c>
      <c r="E349" s="457">
        <v>0</v>
      </c>
      <c r="F349" s="457">
        <v>0</v>
      </c>
      <c r="G349" s="457">
        <v>0</v>
      </c>
      <c r="H349" s="457">
        <v>34948</v>
      </c>
      <c r="I349" s="457">
        <v>0</v>
      </c>
      <c r="J349" s="457">
        <v>0</v>
      </c>
      <c r="K349" s="479">
        <v>0</v>
      </c>
      <c r="L349" s="479">
        <v>0</v>
      </c>
      <c r="M349" s="697">
        <v>0.45438942999999998</v>
      </c>
    </row>
    <row r="350" spans="2:13" hidden="1">
      <c r="B350" s="708" t="s">
        <v>1050</v>
      </c>
      <c r="C350" s="457">
        <v>43200</v>
      </c>
      <c r="D350" s="457">
        <v>0</v>
      </c>
      <c r="E350" s="457">
        <v>0</v>
      </c>
      <c r="F350" s="457">
        <v>0</v>
      </c>
      <c r="G350" s="457">
        <v>0</v>
      </c>
      <c r="H350" s="457">
        <v>43200</v>
      </c>
      <c r="I350" s="457">
        <v>0</v>
      </c>
      <c r="J350" s="457">
        <v>0</v>
      </c>
      <c r="K350" s="479">
        <v>0</v>
      </c>
      <c r="L350" s="479">
        <v>0</v>
      </c>
      <c r="M350" s="697">
        <v>6.1714285699999998</v>
      </c>
    </row>
    <row r="351" spans="2:13" hidden="1">
      <c r="B351" s="708" t="s">
        <v>1198</v>
      </c>
      <c r="C351" s="457">
        <v>81277</v>
      </c>
      <c r="D351" s="457">
        <v>0</v>
      </c>
      <c r="E351" s="457">
        <v>0</v>
      </c>
      <c r="F351" s="457">
        <v>0</v>
      </c>
      <c r="G351" s="457">
        <v>0</v>
      </c>
      <c r="H351" s="457">
        <v>81277</v>
      </c>
      <c r="I351" s="457">
        <v>0</v>
      </c>
      <c r="J351" s="457">
        <v>0</v>
      </c>
      <c r="K351" s="479">
        <v>0</v>
      </c>
      <c r="L351" s="479">
        <v>0</v>
      </c>
      <c r="M351" s="697">
        <v>0</v>
      </c>
    </row>
    <row r="352" spans="2:13" hidden="1">
      <c r="B352" s="708" t="s">
        <v>719</v>
      </c>
      <c r="C352" s="457">
        <v>727080</v>
      </c>
      <c r="D352" s="457">
        <v>0</v>
      </c>
      <c r="E352" s="457">
        <v>0</v>
      </c>
      <c r="F352" s="457">
        <v>0</v>
      </c>
      <c r="G352" s="457">
        <v>0</v>
      </c>
      <c r="H352" s="457">
        <v>727080</v>
      </c>
      <c r="I352" s="457">
        <v>0</v>
      </c>
      <c r="J352" s="457">
        <v>0</v>
      </c>
      <c r="K352" s="479">
        <v>0</v>
      </c>
      <c r="L352" s="479">
        <v>0</v>
      </c>
      <c r="M352" s="697">
        <v>4.8003486000000004</v>
      </c>
    </row>
    <row r="353" spans="1:13" hidden="1">
      <c r="B353" s="708" t="s">
        <v>1201</v>
      </c>
      <c r="C353" s="457">
        <v>317647</v>
      </c>
      <c r="D353" s="457">
        <v>0</v>
      </c>
      <c r="E353" s="457">
        <v>0</v>
      </c>
      <c r="F353" s="457">
        <v>0</v>
      </c>
      <c r="G353" s="457">
        <v>0</v>
      </c>
      <c r="H353" s="457">
        <v>317647</v>
      </c>
      <c r="I353" s="457">
        <v>0</v>
      </c>
      <c r="J353" s="457">
        <v>0</v>
      </c>
      <c r="K353" s="479">
        <v>0</v>
      </c>
      <c r="L353" s="479">
        <v>0</v>
      </c>
      <c r="M353" s="697">
        <v>4.9249887599999997</v>
      </c>
    </row>
    <row r="354" spans="1:13" hidden="1">
      <c r="A354" s="611"/>
      <c r="B354" s="708" t="s">
        <v>1359</v>
      </c>
      <c r="C354" s="712">
        <v>370674</v>
      </c>
      <c r="D354" s="712">
        <v>0</v>
      </c>
      <c r="E354" s="712">
        <v>0</v>
      </c>
      <c r="F354" s="712">
        <v>0</v>
      </c>
      <c r="G354" s="712">
        <v>0</v>
      </c>
      <c r="H354" s="712">
        <v>370674</v>
      </c>
      <c r="I354" s="712">
        <v>0</v>
      </c>
      <c r="J354" s="712">
        <v>0</v>
      </c>
      <c r="K354" s="716">
        <v>0</v>
      </c>
      <c r="L354" s="716">
        <v>0</v>
      </c>
      <c r="M354" s="717">
        <v>4.9259003300000002</v>
      </c>
    </row>
    <row r="355" spans="1:13" hidden="1">
      <c r="B355" s="708" t="s">
        <v>729</v>
      </c>
      <c r="C355" s="457">
        <v>42005</v>
      </c>
      <c r="D355" s="457">
        <v>0</v>
      </c>
      <c r="E355" s="457">
        <v>0</v>
      </c>
      <c r="F355" s="457">
        <v>0</v>
      </c>
      <c r="G355" s="457">
        <v>0</v>
      </c>
      <c r="H355" s="457">
        <v>42005</v>
      </c>
      <c r="I355" s="457">
        <v>0</v>
      </c>
      <c r="J355" s="457">
        <v>0</v>
      </c>
      <c r="K355" s="479">
        <v>0</v>
      </c>
      <c r="L355" s="479">
        <v>0</v>
      </c>
      <c r="M355" s="697">
        <v>2.10025</v>
      </c>
    </row>
    <row r="356" spans="1:13" hidden="1">
      <c r="B356" s="708" t="s">
        <v>1220</v>
      </c>
      <c r="C356" s="457">
        <v>45835</v>
      </c>
      <c r="D356" s="457">
        <v>0</v>
      </c>
      <c r="E356" s="457">
        <v>0</v>
      </c>
      <c r="F356" s="457">
        <v>0</v>
      </c>
      <c r="G356" s="457">
        <v>0</v>
      </c>
      <c r="H356" s="457">
        <v>45835</v>
      </c>
      <c r="I356" s="457">
        <v>0</v>
      </c>
      <c r="J356" s="457">
        <v>0</v>
      </c>
      <c r="K356" s="479">
        <v>0</v>
      </c>
      <c r="L356" s="479">
        <v>0</v>
      </c>
      <c r="M356" s="697">
        <v>9.1669999999999998</v>
      </c>
    </row>
    <row r="357" spans="1:13" hidden="1">
      <c r="B357" s="708" t="s">
        <v>1222</v>
      </c>
      <c r="C357" s="457">
        <v>49259</v>
      </c>
      <c r="D357" s="457">
        <v>0</v>
      </c>
      <c r="E357" s="457">
        <v>0</v>
      </c>
      <c r="F357" s="457">
        <v>0</v>
      </c>
      <c r="G357" s="457">
        <v>0</v>
      </c>
      <c r="H357" s="457">
        <v>49259</v>
      </c>
      <c r="I357" s="457">
        <v>0</v>
      </c>
      <c r="J357" s="457">
        <v>0</v>
      </c>
      <c r="K357" s="479">
        <v>0</v>
      </c>
      <c r="L357" s="479">
        <v>0</v>
      </c>
      <c r="M357" s="697">
        <v>0.98517999999999994</v>
      </c>
    </row>
    <row r="358" spans="1:13" hidden="1">
      <c r="B358" s="708" t="s">
        <v>1094</v>
      </c>
      <c r="C358" s="457">
        <v>59110</v>
      </c>
      <c r="D358" s="457">
        <v>0</v>
      </c>
      <c r="E358" s="457">
        <v>0</v>
      </c>
      <c r="F358" s="457">
        <v>0</v>
      </c>
      <c r="G358" s="457">
        <v>0</v>
      </c>
      <c r="H358" s="457">
        <v>59110</v>
      </c>
      <c r="I358" s="457">
        <v>0</v>
      </c>
      <c r="J358" s="457">
        <v>0</v>
      </c>
      <c r="K358" s="479">
        <v>0</v>
      </c>
      <c r="L358" s="479">
        <v>0</v>
      </c>
      <c r="M358" s="697">
        <v>0</v>
      </c>
    </row>
    <row r="359" spans="1:13" hidden="1">
      <c r="B359" s="708" t="s">
        <v>1227</v>
      </c>
      <c r="C359" s="457">
        <v>165017</v>
      </c>
      <c r="D359" s="457">
        <v>0</v>
      </c>
      <c r="E359" s="457">
        <v>0</v>
      </c>
      <c r="F359" s="457">
        <v>0</v>
      </c>
      <c r="G359" s="457">
        <v>0</v>
      </c>
      <c r="H359" s="457">
        <v>165017</v>
      </c>
      <c r="I359" s="457">
        <v>0</v>
      </c>
      <c r="J359" s="457">
        <v>0</v>
      </c>
      <c r="K359" s="479">
        <v>0</v>
      </c>
      <c r="L359" s="479">
        <v>0</v>
      </c>
      <c r="M359" s="697">
        <v>5.00051515</v>
      </c>
    </row>
    <row r="360" spans="1:13" hidden="1">
      <c r="B360" s="708" t="s">
        <v>1228</v>
      </c>
      <c r="C360" s="457">
        <v>113022</v>
      </c>
      <c r="D360" s="457">
        <v>0</v>
      </c>
      <c r="E360" s="457">
        <v>0</v>
      </c>
      <c r="F360" s="457">
        <v>0</v>
      </c>
      <c r="G360" s="457">
        <v>0</v>
      </c>
      <c r="H360" s="457">
        <v>113022</v>
      </c>
      <c r="I360" s="457">
        <v>0</v>
      </c>
      <c r="J360" s="457">
        <v>0</v>
      </c>
      <c r="K360" s="479">
        <v>0</v>
      </c>
      <c r="L360" s="479">
        <v>0</v>
      </c>
      <c r="M360" s="697">
        <v>0</v>
      </c>
    </row>
    <row r="361" spans="1:13" hidden="1">
      <c r="B361" s="708" t="s">
        <v>1387</v>
      </c>
      <c r="C361" s="457">
        <v>3769256</v>
      </c>
      <c r="D361" s="457">
        <v>0</v>
      </c>
      <c r="E361" s="457">
        <v>0</v>
      </c>
      <c r="F361" s="457">
        <v>0</v>
      </c>
      <c r="G361" s="457">
        <v>3769256</v>
      </c>
      <c r="H361" s="457">
        <v>0</v>
      </c>
      <c r="I361" s="457">
        <v>0</v>
      </c>
      <c r="J361" s="457">
        <v>0</v>
      </c>
      <c r="K361" s="479">
        <v>0</v>
      </c>
      <c r="L361" s="479">
        <v>0</v>
      </c>
      <c r="M361" s="697">
        <v>0</v>
      </c>
    </row>
    <row r="362" spans="1:13" hidden="1">
      <c r="B362" s="708" t="s">
        <v>1232</v>
      </c>
      <c r="C362" s="457">
        <v>58248</v>
      </c>
      <c r="D362" s="457">
        <v>0</v>
      </c>
      <c r="E362" s="457">
        <v>0</v>
      </c>
      <c r="F362" s="457">
        <v>0</v>
      </c>
      <c r="G362" s="457">
        <v>0</v>
      </c>
      <c r="H362" s="457">
        <v>58248</v>
      </c>
      <c r="I362" s="457">
        <v>0</v>
      </c>
      <c r="J362" s="457">
        <v>0</v>
      </c>
      <c r="K362" s="479">
        <v>0</v>
      </c>
      <c r="L362" s="479">
        <v>0</v>
      </c>
      <c r="M362" s="697">
        <v>0.61572939000000004</v>
      </c>
    </row>
    <row r="363" spans="1:13" hidden="1">
      <c r="B363" s="708" t="s">
        <v>1096</v>
      </c>
      <c r="C363" s="457">
        <v>98518</v>
      </c>
      <c r="D363" s="457">
        <v>0</v>
      </c>
      <c r="E363" s="457">
        <v>0</v>
      </c>
      <c r="F363" s="457">
        <v>0</v>
      </c>
      <c r="G363" s="457">
        <v>0</v>
      </c>
      <c r="H363" s="457">
        <v>98518</v>
      </c>
      <c r="I363" s="457">
        <v>0</v>
      </c>
      <c r="J363" s="457">
        <v>0</v>
      </c>
      <c r="K363" s="479">
        <v>0</v>
      </c>
      <c r="L363" s="479">
        <v>0</v>
      </c>
      <c r="M363" s="697">
        <v>3.28393333</v>
      </c>
    </row>
    <row r="364" spans="1:13" hidden="1">
      <c r="B364" s="708" t="s">
        <v>822</v>
      </c>
      <c r="C364" s="457">
        <v>147</v>
      </c>
      <c r="D364" s="457">
        <v>0</v>
      </c>
      <c r="E364" s="457">
        <v>0</v>
      </c>
      <c r="F364" s="457">
        <v>0</v>
      </c>
      <c r="G364" s="457">
        <v>0</v>
      </c>
      <c r="H364" s="457">
        <v>147</v>
      </c>
      <c r="I364" s="457">
        <v>0</v>
      </c>
      <c r="J364" s="457">
        <v>0</v>
      </c>
      <c r="K364" s="479">
        <v>0</v>
      </c>
      <c r="L364" s="479">
        <v>0</v>
      </c>
      <c r="M364" s="697">
        <v>2.9399999999999999E-4</v>
      </c>
    </row>
    <row r="365" spans="1:13" hidden="1">
      <c r="B365" s="708" t="s">
        <v>1238</v>
      </c>
      <c r="C365" s="457">
        <v>4</v>
      </c>
      <c r="D365" s="457">
        <v>0</v>
      </c>
      <c r="E365" s="457">
        <v>0</v>
      </c>
      <c r="F365" s="457">
        <v>0</v>
      </c>
      <c r="G365" s="457">
        <v>0</v>
      </c>
      <c r="H365" s="457">
        <v>4</v>
      </c>
      <c r="I365" s="457">
        <v>0</v>
      </c>
      <c r="J365" s="457">
        <v>0</v>
      </c>
      <c r="K365" s="479">
        <v>0</v>
      </c>
      <c r="L365" s="479">
        <v>0</v>
      </c>
      <c r="M365" s="697">
        <v>3.2360000000000002E-5</v>
      </c>
    </row>
    <row r="366" spans="1:13" hidden="1">
      <c r="B366" s="708" t="s">
        <v>1368</v>
      </c>
      <c r="C366" s="457">
        <v>1970</v>
      </c>
      <c r="D366" s="457">
        <v>0</v>
      </c>
      <c r="E366" s="457">
        <v>0</v>
      </c>
      <c r="F366" s="457">
        <v>0</v>
      </c>
      <c r="G366" s="457">
        <v>0</v>
      </c>
      <c r="H366" s="457">
        <v>1970</v>
      </c>
      <c r="I366" s="457">
        <v>0</v>
      </c>
      <c r="J366" s="457">
        <v>0</v>
      </c>
      <c r="K366" s="479">
        <v>0</v>
      </c>
      <c r="L366" s="479">
        <v>0</v>
      </c>
      <c r="M366" s="697">
        <v>3.9399999999999998E-2</v>
      </c>
    </row>
    <row r="367" spans="1:13" hidden="1">
      <c r="B367" s="708" t="s">
        <v>839</v>
      </c>
      <c r="C367" s="457">
        <v>35227</v>
      </c>
      <c r="D367" s="457">
        <v>0</v>
      </c>
      <c r="E367" s="457">
        <v>0</v>
      </c>
      <c r="F367" s="457">
        <v>0</v>
      </c>
      <c r="G367" s="457">
        <v>0</v>
      </c>
      <c r="H367" s="457">
        <v>35227</v>
      </c>
      <c r="I367" s="457">
        <v>0</v>
      </c>
      <c r="J367" s="457">
        <v>0</v>
      </c>
      <c r="K367" s="479">
        <v>0</v>
      </c>
      <c r="L367" s="479">
        <v>0</v>
      </c>
      <c r="M367" s="697">
        <v>0.35227000000000003</v>
      </c>
    </row>
    <row r="368" spans="1:13" hidden="1">
      <c r="B368" s="708" t="s">
        <v>1371</v>
      </c>
      <c r="C368" s="457">
        <v>139990</v>
      </c>
      <c r="D368" s="457">
        <v>0</v>
      </c>
      <c r="E368" s="457">
        <v>0</v>
      </c>
      <c r="F368" s="457">
        <v>0</v>
      </c>
      <c r="G368" s="457">
        <v>0</v>
      </c>
      <c r="H368" s="457">
        <v>139990</v>
      </c>
      <c r="I368" s="457">
        <v>0</v>
      </c>
      <c r="J368" s="457">
        <v>0</v>
      </c>
      <c r="K368" s="479">
        <v>0</v>
      </c>
      <c r="L368" s="479">
        <v>0</v>
      </c>
      <c r="M368" s="697">
        <v>0.70815395999999997</v>
      </c>
    </row>
    <row r="369" spans="2:13" hidden="1">
      <c r="B369" s="708" t="s">
        <v>738</v>
      </c>
      <c r="C369" s="457">
        <v>163151</v>
      </c>
      <c r="D369" s="457">
        <v>0</v>
      </c>
      <c r="E369" s="457">
        <v>0</v>
      </c>
      <c r="F369" s="457">
        <v>0</v>
      </c>
      <c r="G369" s="457">
        <v>0</v>
      </c>
      <c r="H369" s="457">
        <v>163151</v>
      </c>
      <c r="I369" s="457">
        <v>0</v>
      </c>
      <c r="J369" s="457">
        <v>0</v>
      </c>
      <c r="K369" s="479">
        <v>0</v>
      </c>
      <c r="L369" s="479">
        <v>0</v>
      </c>
      <c r="M369" s="697">
        <v>2.4629540200000002</v>
      </c>
    </row>
    <row r="370" spans="2:13" hidden="1">
      <c r="B370" s="708" t="s">
        <v>739</v>
      </c>
      <c r="C370" s="457">
        <v>37436</v>
      </c>
      <c r="D370" s="457">
        <v>0</v>
      </c>
      <c r="E370" s="457">
        <v>0</v>
      </c>
      <c r="F370" s="457">
        <v>0</v>
      </c>
      <c r="G370" s="457">
        <v>0</v>
      </c>
      <c r="H370" s="457">
        <v>37436</v>
      </c>
      <c r="I370" s="457">
        <v>0</v>
      </c>
      <c r="J370" s="457">
        <v>0</v>
      </c>
      <c r="K370" s="479">
        <v>0</v>
      </c>
      <c r="L370" s="479">
        <v>0</v>
      </c>
      <c r="M370" s="697">
        <v>1.4974400000000001</v>
      </c>
    </row>
    <row r="371" spans="2:13" hidden="1">
      <c r="B371" s="708" t="s">
        <v>1062</v>
      </c>
      <c r="C371" s="457">
        <v>156102</v>
      </c>
      <c r="D371" s="457">
        <v>0</v>
      </c>
      <c r="E371" s="457">
        <v>0</v>
      </c>
      <c r="F371" s="457">
        <v>0</v>
      </c>
      <c r="G371" s="457">
        <v>0</v>
      </c>
      <c r="H371" s="457">
        <v>156102</v>
      </c>
      <c r="I371" s="457">
        <v>0</v>
      </c>
      <c r="J371" s="457">
        <v>0</v>
      </c>
      <c r="K371" s="479">
        <v>0</v>
      </c>
      <c r="L371" s="479">
        <v>0</v>
      </c>
      <c r="M371" s="697">
        <v>7.8051000000000004</v>
      </c>
    </row>
    <row r="372" spans="2:13" hidden="1">
      <c r="B372" s="708" t="s">
        <v>741</v>
      </c>
      <c r="C372" s="457">
        <v>19223</v>
      </c>
      <c r="D372" s="457">
        <v>0</v>
      </c>
      <c r="E372" s="457">
        <v>0</v>
      </c>
      <c r="F372" s="457">
        <v>0</v>
      </c>
      <c r="G372" s="457">
        <v>0</v>
      </c>
      <c r="H372" s="457">
        <v>19223</v>
      </c>
      <c r="I372" s="457">
        <v>0</v>
      </c>
      <c r="J372" s="457">
        <v>0</v>
      </c>
      <c r="K372" s="479">
        <v>0</v>
      </c>
      <c r="L372" s="479">
        <v>0</v>
      </c>
      <c r="M372" s="697">
        <v>1.97158974</v>
      </c>
    </row>
    <row r="373" spans="2:13" hidden="1">
      <c r="B373" s="708" t="s">
        <v>1250</v>
      </c>
      <c r="C373" s="457">
        <v>62553</v>
      </c>
      <c r="D373" s="457">
        <v>0</v>
      </c>
      <c r="E373" s="457">
        <v>0</v>
      </c>
      <c r="F373" s="457">
        <v>0</v>
      </c>
      <c r="G373" s="457">
        <v>0</v>
      </c>
      <c r="H373" s="457">
        <v>62553</v>
      </c>
      <c r="I373" s="457">
        <v>0</v>
      </c>
      <c r="J373" s="457">
        <v>0</v>
      </c>
      <c r="K373" s="479">
        <v>0</v>
      </c>
      <c r="L373" s="479">
        <v>0</v>
      </c>
      <c r="M373" s="697">
        <v>5.5716576099999999</v>
      </c>
    </row>
    <row r="374" spans="2:13" hidden="1">
      <c r="B374" s="708" t="s">
        <v>743</v>
      </c>
      <c r="C374" s="457">
        <v>169648</v>
      </c>
      <c r="D374" s="457">
        <v>0</v>
      </c>
      <c r="E374" s="457">
        <v>0</v>
      </c>
      <c r="F374" s="457">
        <v>0</v>
      </c>
      <c r="G374" s="457">
        <v>0</v>
      </c>
      <c r="H374" s="457">
        <v>169648</v>
      </c>
      <c r="I374" s="457">
        <v>0</v>
      </c>
      <c r="J374" s="457">
        <v>0</v>
      </c>
      <c r="K374" s="479">
        <v>0</v>
      </c>
      <c r="L374" s="479">
        <v>0</v>
      </c>
      <c r="M374" s="697">
        <v>1.56694099</v>
      </c>
    </row>
    <row r="375" spans="2:13" ht="30" hidden="1">
      <c r="B375" s="708" t="s">
        <v>746</v>
      </c>
      <c r="C375" s="457">
        <v>92360</v>
      </c>
      <c r="D375" s="457">
        <v>0</v>
      </c>
      <c r="E375" s="457">
        <v>0</v>
      </c>
      <c r="F375" s="457">
        <v>0</v>
      </c>
      <c r="G375" s="457">
        <v>0</v>
      </c>
      <c r="H375" s="457">
        <v>92360</v>
      </c>
      <c r="I375" s="457">
        <v>0</v>
      </c>
      <c r="J375" s="457">
        <v>0</v>
      </c>
      <c r="K375" s="479">
        <v>0</v>
      </c>
      <c r="L375" s="479">
        <v>0</v>
      </c>
      <c r="M375" s="697">
        <v>2.5908705200000002</v>
      </c>
    </row>
    <row r="376" spans="2:13" hidden="1">
      <c r="B376" s="708" t="s">
        <v>1395</v>
      </c>
      <c r="C376" s="457">
        <v>321</v>
      </c>
      <c r="D376" s="457">
        <v>0</v>
      </c>
      <c r="E376" s="457">
        <v>0</v>
      </c>
      <c r="F376" s="457">
        <v>0</v>
      </c>
      <c r="G376" s="457">
        <v>0</v>
      </c>
      <c r="H376" s="457">
        <v>321</v>
      </c>
      <c r="I376" s="457">
        <v>0</v>
      </c>
      <c r="J376" s="457">
        <v>0</v>
      </c>
      <c r="K376" s="479">
        <v>0</v>
      </c>
      <c r="L376" s="479">
        <v>0</v>
      </c>
      <c r="M376" s="697">
        <v>4.0538999999999999E-4</v>
      </c>
    </row>
    <row r="377" spans="2:13" hidden="1">
      <c r="B377" s="708" t="s">
        <v>748</v>
      </c>
      <c r="C377" s="457">
        <v>118221</v>
      </c>
      <c r="D377" s="457">
        <v>0</v>
      </c>
      <c r="E377" s="457">
        <v>0</v>
      </c>
      <c r="F377" s="457">
        <v>0</v>
      </c>
      <c r="G377" s="457">
        <v>0</v>
      </c>
      <c r="H377" s="457">
        <v>118221</v>
      </c>
      <c r="I377" s="457">
        <v>0</v>
      </c>
      <c r="J377" s="457">
        <v>0</v>
      </c>
      <c r="K377" s="479">
        <v>0</v>
      </c>
      <c r="L377" s="479">
        <v>0</v>
      </c>
      <c r="M377" s="697">
        <v>4.9258749999999996</v>
      </c>
    </row>
    <row r="378" spans="2:13" hidden="1">
      <c r="B378" s="708" t="s">
        <v>825</v>
      </c>
      <c r="C378" s="457">
        <v>738590</v>
      </c>
      <c r="D378" s="457">
        <v>0</v>
      </c>
      <c r="E378" s="457">
        <v>0</v>
      </c>
      <c r="F378" s="457">
        <v>0</v>
      </c>
      <c r="G378" s="457">
        <v>0</v>
      </c>
      <c r="H378" s="457">
        <v>738590</v>
      </c>
      <c r="I378" s="457">
        <v>0</v>
      </c>
      <c r="J378" s="457">
        <v>0</v>
      </c>
      <c r="K378" s="479">
        <v>0</v>
      </c>
      <c r="L378" s="479">
        <v>0</v>
      </c>
      <c r="M378" s="697">
        <v>2.4619666699999998</v>
      </c>
    </row>
    <row r="379" spans="2:13" hidden="1">
      <c r="B379" s="708" t="s">
        <v>751</v>
      </c>
      <c r="C379" s="457">
        <v>121543</v>
      </c>
      <c r="D379" s="457">
        <v>0</v>
      </c>
      <c r="E379" s="457">
        <v>0</v>
      </c>
      <c r="F379" s="457">
        <v>0</v>
      </c>
      <c r="G379" s="457">
        <v>0</v>
      </c>
      <c r="H379" s="457">
        <v>121543</v>
      </c>
      <c r="I379" s="457">
        <v>0</v>
      </c>
      <c r="J379" s="457">
        <v>0</v>
      </c>
      <c r="K379" s="479">
        <v>0</v>
      </c>
      <c r="L379" s="479">
        <v>0</v>
      </c>
      <c r="M379" s="697">
        <v>3.9585395999999999</v>
      </c>
    </row>
    <row r="380" spans="2:13" ht="30" hidden="1">
      <c r="B380" s="708" t="s">
        <v>681</v>
      </c>
      <c r="C380" s="457">
        <v>172406</v>
      </c>
      <c r="D380" s="457">
        <v>0</v>
      </c>
      <c r="E380" s="457">
        <v>0</v>
      </c>
      <c r="F380" s="457">
        <v>0</v>
      </c>
      <c r="G380" s="457">
        <v>0</v>
      </c>
      <c r="H380" s="457">
        <v>172406</v>
      </c>
      <c r="I380" s="457">
        <v>0</v>
      </c>
      <c r="J380" s="457">
        <v>0</v>
      </c>
      <c r="K380" s="479">
        <v>0</v>
      </c>
      <c r="L380" s="479">
        <v>0</v>
      </c>
      <c r="M380" s="697">
        <v>1.17086256</v>
      </c>
    </row>
    <row r="381" spans="2:13" hidden="1">
      <c r="B381" s="708" t="s">
        <v>753</v>
      </c>
      <c r="C381" s="457">
        <v>159813</v>
      </c>
      <c r="D381" s="457">
        <v>0</v>
      </c>
      <c r="E381" s="457">
        <v>0</v>
      </c>
      <c r="F381" s="457">
        <v>0</v>
      </c>
      <c r="G381" s="457">
        <v>0</v>
      </c>
      <c r="H381" s="457">
        <v>159813</v>
      </c>
      <c r="I381" s="457">
        <v>0</v>
      </c>
      <c r="J381" s="457">
        <v>0</v>
      </c>
      <c r="K381" s="479">
        <v>0</v>
      </c>
      <c r="L381" s="479">
        <v>0</v>
      </c>
      <c r="M381" s="697">
        <v>1.3317749999999999</v>
      </c>
    </row>
    <row r="382" spans="2:13" hidden="1">
      <c r="B382" s="708" t="s">
        <v>755</v>
      </c>
      <c r="C382" s="457">
        <v>416</v>
      </c>
      <c r="D382" s="457">
        <v>0</v>
      </c>
      <c r="E382" s="457">
        <v>0</v>
      </c>
      <c r="F382" s="457">
        <v>0</v>
      </c>
      <c r="G382" s="457">
        <v>0</v>
      </c>
      <c r="H382" s="457">
        <v>416</v>
      </c>
      <c r="I382" s="457">
        <v>0</v>
      </c>
      <c r="J382" s="457">
        <v>0</v>
      </c>
      <c r="K382" s="479">
        <v>0</v>
      </c>
      <c r="L382" s="479">
        <v>0</v>
      </c>
      <c r="M382" s="697">
        <v>1.485714E-2</v>
      </c>
    </row>
    <row r="383" spans="2:13" hidden="1">
      <c r="B383" s="708" t="s">
        <v>1266</v>
      </c>
      <c r="C383" s="457">
        <v>26452</v>
      </c>
      <c r="D383" s="457">
        <v>0</v>
      </c>
      <c r="E383" s="457">
        <v>0</v>
      </c>
      <c r="F383" s="457">
        <v>0</v>
      </c>
      <c r="G383" s="457">
        <v>0</v>
      </c>
      <c r="H383" s="457">
        <v>26452</v>
      </c>
      <c r="I383" s="457">
        <v>0</v>
      </c>
      <c r="J383" s="457">
        <v>0</v>
      </c>
      <c r="K383" s="479">
        <v>0</v>
      </c>
      <c r="L383" s="479">
        <v>0</v>
      </c>
      <c r="M383" s="697">
        <v>7.5577142899999998</v>
      </c>
    </row>
    <row r="384" spans="2:13" hidden="1">
      <c r="B384" s="708" t="s">
        <v>1268</v>
      </c>
      <c r="C384" s="457">
        <v>24629</v>
      </c>
      <c r="D384" s="457">
        <v>0</v>
      </c>
      <c r="E384" s="457">
        <v>0</v>
      </c>
      <c r="F384" s="457">
        <v>0</v>
      </c>
      <c r="G384" s="457">
        <v>0</v>
      </c>
      <c r="H384" s="457">
        <v>24629</v>
      </c>
      <c r="I384" s="457">
        <v>0</v>
      </c>
      <c r="J384" s="457">
        <v>0</v>
      </c>
      <c r="K384" s="479">
        <v>0</v>
      </c>
      <c r="L384" s="479">
        <v>0</v>
      </c>
      <c r="M384" s="697">
        <v>0</v>
      </c>
    </row>
    <row r="385" spans="2:13" hidden="1">
      <c r="B385" s="708" t="s">
        <v>1270</v>
      </c>
      <c r="C385" s="457">
        <v>70637</v>
      </c>
      <c r="D385" s="457">
        <v>0</v>
      </c>
      <c r="E385" s="457">
        <v>0</v>
      </c>
      <c r="F385" s="457">
        <v>0</v>
      </c>
      <c r="G385" s="457">
        <v>0</v>
      </c>
      <c r="H385" s="457">
        <v>70637</v>
      </c>
      <c r="I385" s="457">
        <v>0</v>
      </c>
      <c r="J385" s="457">
        <v>0</v>
      </c>
      <c r="K385" s="479">
        <v>0</v>
      </c>
      <c r="L385" s="479">
        <v>0</v>
      </c>
      <c r="M385" s="697">
        <v>3.6224102600000001</v>
      </c>
    </row>
    <row r="386" spans="2:13" hidden="1">
      <c r="B386" s="708" t="s">
        <v>758</v>
      </c>
      <c r="C386" s="457">
        <v>136500</v>
      </c>
      <c r="D386" s="457">
        <v>0</v>
      </c>
      <c r="E386" s="457">
        <v>0</v>
      </c>
      <c r="F386" s="457">
        <v>0</v>
      </c>
      <c r="G386" s="457">
        <v>0</v>
      </c>
      <c r="H386" s="457">
        <v>136500</v>
      </c>
      <c r="I386" s="457">
        <v>0</v>
      </c>
      <c r="J386" s="457">
        <v>0</v>
      </c>
      <c r="K386" s="479">
        <v>0</v>
      </c>
      <c r="L386" s="479">
        <v>0</v>
      </c>
      <c r="M386" s="697">
        <v>2.80864198</v>
      </c>
    </row>
    <row r="387" spans="2:13" hidden="1">
      <c r="B387" s="708" t="s">
        <v>1064</v>
      </c>
      <c r="C387" s="457">
        <v>26057</v>
      </c>
      <c r="D387" s="457">
        <v>0</v>
      </c>
      <c r="E387" s="457">
        <v>0</v>
      </c>
      <c r="F387" s="457">
        <v>0</v>
      </c>
      <c r="G387" s="457">
        <v>0</v>
      </c>
      <c r="H387" s="457">
        <v>26057</v>
      </c>
      <c r="I387" s="457">
        <v>0</v>
      </c>
      <c r="J387" s="457">
        <v>0</v>
      </c>
      <c r="K387" s="479">
        <v>0</v>
      </c>
      <c r="L387" s="479">
        <v>0</v>
      </c>
      <c r="M387" s="697">
        <v>5.2114000000000003</v>
      </c>
    </row>
    <row r="388" spans="2:13" hidden="1">
      <c r="B388" s="708" t="s">
        <v>1274</v>
      </c>
      <c r="C388" s="457">
        <v>306342</v>
      </c>
      <c r="D388" s="457">
        <v>0</v>
      </c>
      <c r="E388" s="457">
        <v>0</v>
      </c>
      <c r="F388" s="457">
        <v>0</v>
      </c>
      <c r="G388" s="457">
        <v>0</v>
      </c>
      <c r="H388" s="457">
        <v>306342</v>
      </c>
      <c r="I388" s="457">
        <v>0</v>
      </c>
      <c r="J388" s="457">
        <v>0</v>
      </c>
      <c r="K388" s="479">
        <v>0</v>
      </c>
      <c r="L388" s="479">
        <v>0</v>
      </c>
      <c r="M388" s="697">
        <v>6.8075999999999999</v>
      </c>
    </row>
    <row r="389" spans="2:13" hidden="1">
      <c r="B389" s="708" t="s">
        <v>685</v>
      </c>
      <c r="C389" s="457">
        <v>58618</v>
      </c>
      <c r="D389" s="457">
        <v>0</v>
      </c>
      <c r="E389" s="457">
        <v>0</v>
      </c>
      <c r="F389" s="457">
        <v>0</v>
      </c>
      <c r="G389" s="457">
        <v>0</v>
      </c>
      <c r="H389" s="457">
        <v>58618</v>
      </c>
      <c r="I389" s="457">
        <v>0</v>
      </c>
      <c r="J389" s="457">
        <v>0</v>
      </c>
      <c r="K389" s="479">
        <v>0</v>
      </c>
      <c r="L389" s="479">
        <v>0</v>
      </c>
      <c r="M389" s="697">
        <v>2.6644545499999999</v>
      </c>
    </row>
    <row r="390" spans="2:13" hidden="1">
      <c r="B390" s="708" t="s">
        <v>1052</v>
      </c>
      <c r="C390" s="457">
        <v>103848</v>
      </c>
      <c r="D390" s="457">
        <v>0</v>
      </c>
      <c r="E390" s="457">
        <v>0</v>
      </c>
      <c r="F390" s="457">
        <v>0</v>
      </c>
      <c r="G390" s="457">
        <v>0</v>
      </c>
      <c r="H390" s="457">
        <v>103848</v>
      </c>
      <c r="I390" s="457">
        <v>0</v>
      </c>
      <c r="J390" s="457">
        <v>0</v>
      </c>
      <c r="K390" s="479">
        <v>0</v>
      </c>
      <c r="L390" s="479">
        <v>0</v>
      </c>
      <c r="M390" s="697">
        <v>0</v>
      </c>
    </row>
    <row r="391" spans="2:13" hidden="1">
      <c r="B391" s="708" t="s">
        <v>1280</v>
      </c>
      <c r="C391" s="457">
        <v>229970</v>
      </c>
      <c r="D391" s="457">
        <v>0</v>
      </c>
      <c r="E391" s="457">
        <v>0</v>
      </c>
      <c r="F391" s="457">
        <v>0</v>
      </c>
      <c r="G391" s="457">
        <v>0</v>
      </c>
      <c r="H391" s="457">
        <v>229970</v>
      </c>
      <c r="I391" s="457">
        <v>0</v>
      </c>
      <c r="J391" s="457">
        <v>0</v>
      </c>
      <c r="K391" s="479">
        <v>0</v>
      </c>
      <c r="L391" s="479">
        <v>0</v>
      </c>
      <c r="M391" s="697">
        <v>2.63630319</v>
      </c>
    </row>
    <row r="392" spans="2:13" hidden="1">
      <c r="B392" s="708" t="s">
        <v>1041</v>
      </c>
      <c r="C392" s="457">
        <v>147</v>
      </c>
      <c r="D392" s="457">
        <v>0</v>
      </c>
      <c r="E392" s="457">
        <v>0</v>
      </c>
      <c r="F392" s="457">
        <v>0</v>
      </c>
      <c r="G392" s="457">
        <v>0</v>
      </c>
      <c r="H392" s="457">
        <v>147</v>
      </c>
      <c r="I392" s="457">
        <v>0</v>
      </c>
      <c r="J392" s="457">
        <v>0</v>
      </c>
      <c r="K392" s="479">
        <v>0</v>
      </c>
      <c r="L392" s="479">
        <v>0</v>
      </c>
      <c r="M392" s="697">
        <v>8.5464999999999998E-4</v>
      </c>
    </row>
    <row r="393" spans="2:13" hidden="1">
      <c r="B393" s="708" t="s">
        <v>1055</v>
      </c>
      <c r="C393" s="457">
        <v>29998</v>
      </c>
      <c r="D393" s="457">
        <v>0</v>
      </c>
      <c r="E393" s="457">
        <v>0</v>
      </c>
      <c r="F393" s="457">
        <v>0</v>
      </c>
      <c r="G393" s="457">
        <v>0</v>
      </c>
      <c r="H393" s="457">
        <v>29998</v>
      </c>
      <c r="I393" s="457">
        <v>0</v>
      </c>
      <c r="J393" s="457">
        <v>0</v>
      </c>
      <c r="K393" s="479">
        <v>0</v>
      </c>
      <c r="L393" s="479">
        <v>0</v>
      </c>
      <c r="M393" s="697">
        <v>0</v>
      </c>
    </row>
    <row r="394" spans="2:13" hidden="1">
      <c r="B394" s="708" t="s">
        <v>1078</v>
      </c>
      <c r="C394" s="457">
        <v>443845</v>
      </c>
      <c r="D394" s="457">
        <v>0</v>
      </c>
      <c r="E394" s="457">
        <v>0</v>
      </c>
      <c r="F394" s="457">
        <v>0</v>
      </c>
      <c r="G394" s="457">
        <v>0</v>
      </c>
      <c r="H394" s="457">
        <v>443845</v>
      </c>
      <c r="I394" s="457">
        <v>0</v>
      </c>
      <c r="J394" s="457">
        <v>0</v>
      </c>
      <c r="K394" s="479">
        <v>0</v>
      </c>
      <c r="L394" s="479">
        <v>0</v>
      </c>
      <c r="M394" s="697">
        <v>0</v>
      </c>
    </row>
    <row r="395" spans="2:13" hidden="1">
      <c r="B395" s="708" t="s">
        <v>1282</v>
      </c>
      <c r="C395" s="457">
        <v>56155</v>
      </c>
      <c r="D395" s="457">
        <v>0</v>
      </c>
      <c r="E395" s="457">
        <v>0</v>
      </c>
      <c r="F395" s="457">
        <v>0</v>
      </c>
      <c r="G395" s="457">
        <v>0</v>
      </c>
      <c r="H395" s="457">
        <v>56155</v>
      </c>
      <c r="I395" s="457">
        <v>0</v>
      </c>
      <c r="J395" s="457">
        <v>0</v>
      </c>
      <c r="K395" s="479">
        <v>0</v>
      </c>
      <c r="L395" s="479">
        <v>0</v>
      </c>
      <c r="M395" s="697">
        <v>0</v>
      </c>
    </row>
    <row r="396" spans="2:13" hidden="1">
      <c r="B396" s="708" t="s">
        <v>1100</v>
      </c>
      <c r="C396" s="457">
        <v>108468</v>
      </c>
      <c r="D396" s="457">
        <v>0</v>
      </c>
      <c r="E396" s="457">
        <v>0</v>
      </c>
      <c r="F396" s="457">
        <v>0</v>
      </c>
      <c r="G396" s="457">
        <v>0</v>
      </c>
      <c r="H396" s="457">
        <v>108468</v>
      </c>
      <c r="I396" s="457">
        <v>0</v>
      </c>
      <c r="J396" s="457">
        <v>0</v>
      </c>
      <c r="K396" s="479">
        <v>0</v>
      </c>
      <c r="L396" s="479">
        <v>0</v>
      </c>
      <c r="M396" s="697">
        <v>0</v>
      </c>
    </row>
    <row r="397" spans="2:13" hidden="1">
      <c r="B397" s="708" t="s">
        <v>760</v>
      </c>
      <c r="C397" s="457">
        <v>149</v>
      </c>
      <c r="D397" s="457">
        <v>0</v>
      </c>
      <c r="E397" s="457">
        <v>0</v>
      </c>
      <c r="F397" s="457">
        <v>0</v>
      </c>
      <c r="G397" s="457">
        <v>0</v>
      </c>
      <c r="H397" s="457">
        <v>149</v>
      </c>
      <c r="I397" s="457">
        <v>0</v>
      </c>
      <c r="J397" s="457">
        <v>0</v>
      </c>
      <c r="K397" s="479">
        <v>0</v>
      </c>
      <c r="L397" s="479">
        <v>0</v>
      </c>
      <c r="M397" s="697">
        <v>1.2416700000000001E-3</v>
      </c>
    </row>
    <row r="398" spans="2:13" hidden="1">
      <c r="B398" s="708" t="s">
        <v>1067</v>
      </c>
      <c r="C398" s="457">
        <v>19716</v>
      </c>
      <c r="D398" s="457">
        <v>0</v>
      </c>
      <c r="E398" s="457">
        <v>0</v>
      </c>
      <c r="F398" s="457">
        <v>0</v>
      </c>
      <c r="G398" s="457">
        <v>0</v>
      </c>
      <c r="H398" s="457">
        <v>19716</v>
      </c>
      <c r="I398" s="457">
        <v>0</v>
      </c>
      <c r="J398" s="457">
        <v>0</v>
      </c>
      <c r="K398" s="479">
        <v>0</v>
      </c>
      <c r="L398" s="479">
        <v>0</v>
      </c>
      <c r="M398" s="697">
        <v>1.3144</v>
      </c>
    </row>
    <row r="399" spans="2:13" hidden="1">
      <c r="B399" s="708" t="s">
        <v>1103</v>
      </c>
      <c r="C399" s="457">
        <v>26</v>
      </c>
      <c r="D399" s="457">
        <v>0</v>
      </c>
      <c r="E399" s="457">
        <v>0</v>
      </c>
      <c r="F399" s="457">
        <v>0</v>
      </c>
      <c r="G399" s="457">
        <v>0</v>
      </c>
      <c r="H399" s="457">
        <v>26</v>
      </c>
      <c r="I399" s="457">
        <v>0</v>
      </c>
      <c r="J399" s="457">
        <v>0</v>
      </c>
      <c r="K399" s="479">
        <v>0</v>
      </c>
      <c r="L399" s="479">
        <v>0</v>
      </c>
      <c r="M399" s="697">
        <v>5.1975999999999997E-4</v>
      </c>
    </row>
    <row r="400" spans="2:13" hidden="1">
      <c r="B400" s="708" t="s">
        <v>671</v>
      </c>
      <c r="C400" s="457">
        <v>56155</v>
      </c>
      <c r="D400" s="457">
        <v>0</v>
      </c>
      <c r="E400" s="457">
        <v>0</v>
      </c>
      <c r="F400" s="457">
        <v>0</v>
      </c>
      <c r="G400" s="457">
        <v>0</v>
      </c>
      <c r="H400" s="457">
        <v>56155</v>
      </c>
      <c r="I400" s="457">
        <v>0</v>
      </c>
      <c r="J400" s="457">
        <v>0</v>
      </c>
      <c r="K400" s="479">
        <v>0</v>
      </c>
      <c r="L400" s="479">
        <v>0</v>
      </c>
      <c r="M400" s="697">
        <v>1.4974666700000001</v>
      </c>
    </row>
    <row r="401" spans="1:13" ht="30" hidden="1">
      <c r="B401" s="708" t="s">
        <v>672</v>
      </c>
      <c r="C401" s="457">
        <v>482</v>
      </c>
      <c r="D401" s="457">
        <v>0</v>
      </c>
      <c r="E401" s="457">
        <v>0</v>
      </c>
      <c r="F401" s="457">
        <v>0</v>
      </c>
      <c r="G401" s="457">
        <v>0</v>
      </c>
      <c r="H401" s="457">
        <v>482</v>
      </c>
      <c r="I401" s="457">
        <v>0</v>
      </c>
      <c r="J401" s="457">
        <v>0</v>
      </c>
      <c r="K401" s="479">
        <v>0</v>
      </c>
      <c r="L401" s="479">
        <v>0</v>
      </c>
      <c r="M401" s="697">
        <v>1.8660469999999998E-2</v>
      </c>
    </row>
    <row r="402" spans="1:13" hidden="1">
      <c r="B402" s="708" t="s">
        <v>767</v>
      </c>
      <c r="C402" s="457">
        <v>358212</v>
      </c>
      <c r="D402" s="457">
        <v>0</v>
      </c>
      <c r="E402" s="457">
        <v>0</v>
      </c>
      <c r="F402" s="457">
        <v>0</v>
      </c>
      <c r="G402" s="457">
        <v>0</v>
      </c>
      <c r="H402" s="457">
        <v>358212</v>
      </c>
      <c r="I402" s="457">
        <v>0</v>
      </c>
      <c r="J402" s="457">
        <v>0</v>
      </c>
      <c r="K402" s="479">
        <v>0</v>
      </c>
      <c r="L402" s="479">
        <v>0</v>
      </c>
      <c r="M402" s="697">
        <v>4.8407026999999996</v>
      </c>
    </row>
    <row r="403" spans="1:13" hidden="1">
      <c r="B403" s="708" t="s">
        <v>1291</v>
      </c>
      <c r="C403" s="457">
        <v>162160</v>
      </c>
      <c r="D403" s="457">
        <v>0</v>
      </c>
      <c r="E403" s="457">
        <v>0</v>
      </c>
      <c r="F403" s="457">
        <v>0</v>
      </c>
      <c r="G403" s="457">
        <v>0</v>
      </c>
      <c r="H403" s="457">
        <v>162160</v>
      </c>
      <c r="I403" s="457">
        <v>0</v>
      </c>
      <c r="J403" s="457">
        <v>0</v>
      </c>
      <c r="K403" s="479">
        <v>0</v>
      </c>
      <c r="L403" s="479">
        <v>0</v>
      </c>
      <c r="M403" s="697">
        <v>3.7678330799999999</v>
      </c>
    </row>
    <row r="404" spans="1:13" hidden="1">
      <c r="A404" s="611"/>
      <c r="B404" s="708" t="s">
        <v>1305</v>
      </c>
      <c r="C404" s="712">
        <v>890850</v>
      </c>
      <c r="D404" s="712">
        <v>0</v>
      </c>
      <c r="E404" s="712">
        <v>0</v>
      </c>
      <c r="F404" s="712">
        <v>0</v>
      </c>
      <c r="G404" s="712">
        <v>0</v>
      </c>
      <c r="H404" s="712">
        <v>890850</v>
      </c>
      <c r="I404" s="712">
        <v>0</v>
      </c>
      <c r="J404" s="712">
        <v>0</v>
      </c>
      <c r="K404" s="716">
        <v>0</v>
      </c>
      <c r="L404" s="716">
        <v>0</v>
      </c>
      <c r="M404" s="717">
        <v>6.3721352800000002</v>
      </c>
    </row>
    <row r="405" spans="1:13" hidden="1">
      <c r="B405" s="708" t="s">
        <v>773</v>
      </c>
      <c r="C405" s="457">
        <v>352976</v>
      </c>
      <c r="D405" s="457">
        <v>0</v>
      </c>
      <c r="E405" s="457">
        <v>0</v>
      </c>
      <c r="F405" s="457">
        <v>0</v>
      </c>
      <c r="G405" s="457">
        <v>0</v>
      </c>
      <c r="H405" s="457">
        <v>352976</v>
      </c>
      <c r="I405" s="457">
        <v>0</v>
      </c>
      <c r="J405" s="457">
        <v>3529.76</v>
      </c>
      <c r="K405" s="479">
        <v>5.3397200000000001E-3</v>
      </c>
      <c r="L405" s="479">
        <v>5.6176826392267225E-3</v>
      </c>
      <c r="M405" s="697">
        <v>1.7575772700000001</v>
      </c>
    </row>
    <row r="406" spans="1:13" hidden="1">
      <c r="B406" s="708" t="s">
        <v>1308</v>
      </c>
      <c r="C406" s="457">
        <v>78469</v>
      </c>
      <c r="D406" s="457">
        <v>0</v>
      </c>
      <c r="E406" s="457">
        <v>0</v>
      </c>
      <c r="F406" s="457">
        <v>0</v>
      </c>
      <c r="G406" s="457">
        <v>0</v>
      </c>
      <c r="H406" s="457">
        <v>78469</v>
      </c>
      <c r="I406" s="457">
        <v>0</v>
      </c>
      <c r="J406" s="457">
        <v>0</v>
      </c>
      <c r="K406" s="479">
        <v>0</v>
      </c>
      <c r="L406" s="479">
        <v>0</v>
      </c>
      <c r="M406" s="697">
        <v>3.79077295</v>
      </c>
    </row>
    <row r="407" spans="1:13" hidden="1">
      <c r="B407" s="708" t="s">
        <v>1310</v>
      </c>
      <c r="C407" s="457">
        <v>222109</v>
      </c>
      <c r="D407" s="457">
        <v>0</v>
      </c>
      <c r="E407" s="457">
        <v>0</v>
      </c>
      <c r="F407" s="457">
        <v>0</v>
      </c>
      <c r="G407" s="457">
        <v>0</v>
      </c>
      <c r="H407" s="457">
        <v>222109</v>
      </c>
      <c r="I407" s="457">
        <v>0</v>
      </c>
      <c r="J407" s="457">
        <v>0</v>
      </c>
      <c r="K407" s="479">
        <v>0</v>
      </c>
      <c r="L407" s="479">
        <v>0</v>
      </c>
      <c r="M407" s="697">
        <v>5.1414120399999996</v>
      </c>
    </row>
    <row r="408" spans="1:13" hidden="1">
      <c r="B408" s="708" t="s">
        <v>782</v>
      </c>
      <c r="C408" s="457">
        <v>108222</v>
      </c>
      <c r="D408" s="457">
        <v>0</v>
      </c>
      <c r="E408" s="457">
        <v>0</v>
      </c>
      <c r="F408" s="457">
        <v>0</v>
      </c>
      <c r="G408" s="457">
        <v>0</v>
      </c>
      <c r="H408" s="457">
        <v>108222</v>
      </c>
      <c r="I408" s="457">
        <v>0</v>
      </c>
      <c r="J408" s="457">
        <v>0</v>
      </c>
      <c r="K408" s="479">
        <v>0</v>
      </c>
      <c r="L408" s="479">
        <v>0</v>
      </c>
      <c r="M408" s="697">
        <v>3.5861223400000002</v>
      </c>
    </row>
    <row r="409" spans="1:13" hidden="1">
      <c r="B409" s="708" t="s">
        <v>623</v>
      </c>
      <c r="C409" s="457">
        <v>704745</v>
      </c>
      <c r="D409" s="457">
        <v>0</v>
      </c>
      <c r="E409" s="457">
        <v>0</v>
      </c>
      <c r="F409" s="457">
        <v>0</v>
      </c>
      <c r="G409" s="457">
        <v>0</v>
      </c>
      <c r="H409" s="457">
        <v>704745</v>
      </c>
      <c r="I409" s="457">
        <v>0</v>
      </c>
      <c r="J409" s="457">
        <v>0</v>
      </c>
      <c r="K409" s="479">
        <v>0</v>
      </c>
      <c r="L409" s="479">
        <v>0</v>
      </c>
      <c r="M409" s="697">
        <v>9.4212207899999996</v>
      </c>
    </row>
    <row r="410" spans="1:13" hidden="1">
      <c r="B410" s="708" t="s">
        <v>783</v>
      </c>
      <c r="C410" s="457">
        <v>15024</v>
      </c>
      <c r="D410" s="457">
        <v>0</v>
      </c>
      <c r="E410" s="457">
        <v>0</v>
      </c>
      <c r="F410" s="457">
        <v>0</v>
      </c>
      <c r="G410" s="457">
        <v>0</v>
      </c>
      <c r="H410" s="457">
        <v>15024</v>
      </c>
      <c r="I410" s="457">
        <v>0</v>
      </c>
      <c r="J410" s="457">
        <v>0</v>
      </c>
      <c r="K410" s="479">
        <v>0</v>
      </c>
      <c r="L410" s="479">
        <v>0</v>
      </c>
      <c r="M410" s="697">
        <v>0.13968017999999999</v>
      </c>
    </row>
    <row r="411" spans="1:13" hidden="1">
      <c r="B411" s="708" t="s">
        <v>784</v>
      </c>
      <c r="C411" s="457">
        <v>440918</v>
      </c>
      <c r="D411" s="457">
        <v>0</v>
      </c>
      <c r="E411" s="457">
        <v>0</v>
      </c>
      <c r="F411" s="457">
        <v>0</v>
      </c>
      <c r="G411" s="457">
        <v>0</v>
      </c>
      <c r="H411" s="457">
        <v>440918</v>
      </c>
      <c r="I411" s="457">
        <v>0</v>
      </c>
      <c r="J411" s="457">
        <v>0</v>
      </c>
      <c r="K411" s="479">
        <v>0</v>
      </c>
      <c r="L411" s="479">
        <v>0</v>
      </c>
      <c r="M411" s="697">
        <v>5.6160028500000001</v>
      </c>
    </row>
    <row r="412" spans="1:13" hidden="1">
      <c r="B412" s="708" t="s">
        <v>673</v>
      </c>
      <c r="C412" s="457">
        <v>96055</v>
      </c>
      <c r="D412" s="457">
        <v>0</v>
      </c>
      <c r="E412" s="457">
        <v>0</v>
      </c>
      <c r="F412" s="457">
        <v>0</v>
      </c>
      <c r="G412" s="457">
        <v>0</v>
      </c>
      <c r="H412" s="457">
        <v>96055</v>
      </c>
      <c r="I412" s="457">
        <v>0</v>
      </c>
      <c r="J412" s="457">
        <v>0</v>
      </c>
      <c r="K412" s="479">
        <v>0</v>
      </c>
      <c r="L412" s="479">
        <v>0</v>
      </c>
      <c r="M412" s="697">
        <v>3.69442308</v>
      </c>
    </row>
    <row r="413" spans="1:13" hidden="1">
      <c r="B413" s="708" t="s">
        <v>789</v>
      </c>
      <c r="C413" s="457">
        <v>43100</v>
      </c>
      <c r="D413" s="457">
        <v>0</v>
      </c>
      <c r="E413" s="457">
        <v>0</v>
      </c>
      <c r="F413" s="457">
        <v>0</v>
      </c>
      <c r="G413" s="457">
        <v>0</v>
      </c>
      <c r="H413" s="457">
        <v>43100</v>
      </c>
      <c r="I413" s="457">
        <v>0</v>
      </c>
      <c r="J413" s="457">
        <v>0</v>
      </c>
      <c r="K413" s="479">
        <v>0</v>
      </c>
      <c r="L413" s="479">
        <v>0</v>
      </c>
      <c r="M413" s="697">
        <v>6.1571428600000004</v>
      </c>
    </row>
    <row r="414" spans="1:13" ht="30" hidden="1">
      <c r="B414" s="708" t="s">
        <v>791</v>
      </c>
      <c r="C414" s="457">
        <v>118664</v>
      </c>
      <c r="D414" s="457">
        <v>0</v>
      </c>
      <c r="E414" s="457">
        <v>0</v>
      </c>
      <c r="F414" s="457">
        <v>0</v>
      </c>
      <c r="G414" s="457">
        <v>0</v>
      </c>
      <c r="H414" s="457">
        <v>118664</v>
      </c>
      <c r="I414" s="457">
        <v>0</v>
      </c>
      <c r="J414" s="457">
        <v>0</v>
      </c>
      <c r="K414" s="479">
        <v>0</v>
      </c>
      <c r="L414" s="479">
        <v>0</v>
      </c>
      <c r="M414" s="697">
        <v>0.97665844000000002</v>
      </c>
    </row>
    <row r="415" spans="1:13" hidden="1">
      <c r="A415" s="611"/>
      <c r="B415" s="708" t="s">
        <v>1398</v>
      </c>
      <c r="C415" s="712">
        <v>474032</v>
      </c>
      <c r="D415" s="712">
        <v>0</v>
      </c>
      <c r="E415" s="712">
        <v>0</v>
      </c>
      <c r="F415" s="712">
        <v>0</v>
      </c>
      <c r="G415" s="712">
        <v>0</v>
      </c>
      <c r="H415" s="712">
        <v>474032</v>
      </c>
      <c r="I415" s="712">
        <v>0</v>
      </c>
      <c r="J415" s="712">
        <v>0</v>
      </c>
      <c r="K415" s="716">
        <v>0</v>
      </c>
      <c r="L415" s="716">
        <v>0</v>
      </c>
      <c r="M415" s="717">
        <v>1.8320077299999999</v>
      </c>
    </row>
    <row r="416" spans="1:13" hidden="1">
      <c r="B416" s="708" t="s">
        <v>792</v>
      </c>
      <c r="C416" s="457">
        <v>113264</v>
      </c>
      <c r="D416" s="457">
        <v>0</v>
      </c>
      <c r="E416" s="457">
        <v>0</v>
      </c>
      <c r="F416" s="457">
        <v>0</v>
      </c>
      <c r="G416" s="457">
        <v>0</v>
      </c>
      <c r="H416" s="457">
        <v>113264</v>
      </c>
      <c r="I416" s="457">
        <v>0</v>
      </c>
      <c r="J416" s="457">
        <v>0</v>
      </c>
      <c r="K416" s="479">
        <v>0</v>
      </c>
      <c r="L416" s="479">
        <v>0</v>
      </c>
      <c r="M416" s="697">
        <v>0.81227768</v>
      </c>
    </row>
    <row r="417" spans="1:13" hidden="1">
      <c r="A417" s="718"/>
      <c r="B417" s="708" t="s">
        <v>661</v>
      </c>
      <c r="C417" s="457">
        <v>206888</v>
      </c>
      <c r="D417" s="457">
        <v>0</v>
      </c>
      <c r="E417" s="457">
        <v>0</v>
      </c>
      <c r="F417" s="457">
        <v>0</v>
      </c>
      <c r="G417" s="457">
        <v>0</v>
      </c>
      <c r="H417" s="457">
        <v>206888</v>
      </c>
      <c r="I417" s="457">
        <v>0</v>
      </c>
      <c r="J417" s="457">
        <v>0</v>
      </c>
      <c r="K417" s="479">
        <v>0</v>
      </c>
      <c r="L417" s="479">
        <v>0</v>
      </c>
      <c r="M417" s="697">
        <v>4.8679529400000003</v>
      </c>
    </row>
    <row r="418" spans="1:13" hidden="1">
      <c r="B418" s="708" t="s">
        <v>794</v>
      </c>
      <c r="C418" s="457">
        <v>170879</v>
      </c>
      <c r="D418" s="457">
        <v>0</v>
      </c>
      <c r="E418" s="457">
        <v>0</v>
      </c>
      <c r="F418" s="457">
        <v>0</v>
      </c>
      <c r="G418" s="457">
        <v>0</v>
      </c>
      <c r="H418" s="457">
        <v>170879</v>
      </c>
      <c r="I418" s="457">
        <v>0</v>
      </c>
      <c r="J418" s="457">
        <v>0</v>
      </c>
      <c r="K418" s="479">
        <v>0</v>
      </c>
      <c r="L418" s="479">
        <v>0</v>
      </c>
      <c r="M418" s="697">
        <v>1.70879</v>
      </c>
    </row>
    <row r="419" spans="1:13" ht="30" hidden="1">
      <c r="B419" s="708" t="s">
        <v>1351</v>
      </c>
      <c r="C419" s="457">
        <v>306</v>
      </c>
      <c r="D419" s="457">
        <v>0</v>
      </c>
      <c r="E419" s="457">
        <v>0</v>
      </c>
      <c r="F419" s="457">
        <v>0</v>
      </c>
      <c r="G419" s="457">
        <v>0</v>
      </c>
      <c r="H419" s="457">
        <v>306</v>
      </c>
      <c r="I419" s="457">
        <v>0</v>
      </c>
      <c r="J419" s="457">
        <v>0</v>
      </c>
      <c r="K419" s="479">
        <v>0</v>
      </c>
      <c r="L419" s="479">
        <v>0</v>
      </c>
      <c r="M419" s="697">
        <v>3.7499999999999999E-3</v>
      </c>
    </row>
    <row r="420" spans="1:13" hidden="1">
      <c r="B420" s="708" t="s">
        <v>693</v>
      </c>
      <c r="C420" s="457">
        <v>139748</v>
      </c>
      <c r="D420" s="457">
        <v>0</v>
      </c>
      <c r="E420" s="457">
        <v>0</v>
      </c>
      <c r="F420" s="457">
        <v>0</v>
      </c>
      <c r="G420" s="457">
        <v>0</v>
      </c>
      <c r="H420" s="457">
        <v>139748</v>
      </c>
      <c r="I420" s="457">
        <v>0</v>
      </c>
      <c r="J420" s="457">
        <v>0</v>
      </c>
      <c r="K420" s="479">
        <v>0</v>
      </c>
      <c r="L420" s="479">
        <v>0</v>
      </c>
      <c r="M420" s="697">
        <v>5.2735094299999998</v>
      </c>
    </row>
    <row r="421" spans="1:13" hidden="1">
      <c r="B421" s="708" t="s">
        <v>1328</v>
      </c>
      <c r="C421" s="457">
        <v>66844</v>
      </c>
      <c r="D421" s="457">
        <v>0</v>
      </c>
      <c r="E421" s="457">
        <v>0</v>
      </c>
      <c r="F421" s="457">
        <v>0</v>
      </c>
      <c r="G421" s="457">
        <v>0</v>
      </c>
      <c r="H421" s="457">
        <v>66844</v>
      </c>
      <c r="I421" s="457">
        <v>0</v>
      </c>
      <c r="J421" s="457">
        <v>0</v>
      </c>
      <c r="K421" s="479">
        <v>0</v>
      </c>
      <c r="L421" s="479">
        <v>0</v>
      </c>
      <c r="M421" s="697">
        <v>6.6844000000000001</v>
      </c>
    </row>
    <row r="422" spans="1:13" hidden="1">
      <c r="B422" s="708" t="s">
        <v>796</v>
      </c>
      <c r="C422" s="457">
        <v>412147</v>
      </c>
      <c r="D422" s="457">
        <v>0</v>
      </c>
      <c r="E422" s="457">
        <v>0</v>
      </c>
      <c r="F422" s="457">
        <v>0</v>
      </c>
      <c r="G422" s="457">
        <v>0</v>
      </c>
      <c r="H422" s="457">
        <v>412147</v>
      </c>
      <c r="I422" s="457">
        <v>0</v>
      </c>
      <c r="J422" s="457">
        <v>0</v>
      </c>
      <c r="K422" s="479">
        <v>0</v>
      </c>
      <c r="L422" s="479">
        <v>0</v>
      </c>
      <c r="M422" s="697">
        <v>0.55197273000000002</v>
      </c>
    </row>
    <row r="423" spans="1:13" hidden="1">
      <c r="B423" s="647"/>
      <c r="C423" s="492">
        <v>21199174</v>
      </c>
      <c r="D423" s="492">
        <v>0</v>
      </c>
      <c r="E423" s="492">
        <v>0</v>
      </c>
      <c r="F423" s="492">
        <v>0</v>
      </c>
      <c r="G423" s="492">
        <v>3769256</v>
      </c>
      <c r="H423" s="492">
        <v>17429918</v>
      </c>
      <c r="I423" s="492">
        <v>0</v>
      </c>
      <c r="J423" s="492">
        <v>3529.76</v>
      </c>
      <c r="K423" s="493">
        <v>5.3397200000000001E-3</v>
      </c>
      <c r="L423" s="493">
        <v>5.6176826392267225E-3</v>
      </c>
      <c r="M423" s="626"/>
    </row>
    <row r="424" spans="1:13" hidden="1">
      <c r="B424" s="647"/>
      <c r="C424" s="494"/>
      <c r="D424" s="494"/>
      <c r="E424" s="494"/>
      <c r="F424" s="494"/>
      <c r="G424" s="494"/>
      <c r="H424" s="494"/>
      <c r="I424" s="494"/>
      <c r="J424" s="494"/>
      <c r="K424" s="495"/>
      <c r="L424" s="495"/>
      <c r="M424" s="626"/>
    </row>
    <row r="425" spans="1:13" hidden="1">
      <c r="C425" s="492">
        <v>907025268.15789998</v>
      </c>
      <c r="D425" s="492">
        <v>6207190</v>
      </c>
      <c r="E425" s="492">
        <v>3558093</v>
      </c>
      <c r="F425" s="492">
        <v>14729156</v>
      </c>
      <c r="G425" s="492">
        <v>117160313</v>
      </c>
      <c r="H425" s="492">
        <v>814359394</v>
      </c>
      <c r="I425" s="492">
        <v>12913584.570154101</v>
      </c>
      <c r="J425" s="492">
        <v>59498770.170146197</v>
      </c>
      <c r="K425" s="493">
        <v>90.008041230000003</v>
      </c>
      <c r="L425" s="493">
        <v>94.693440448429598</v>
      </c>
      <c r="M425" s="626"/>
    </row>
    <row r="426" spans="1:13" hidden="1"/>
    <row r="427" spans="1:13" hidden="1"/>
    <row r="428" spans="1:13" hidden="1"/>
    <row r="429" spans="1:13" hidden="1"/>
    <row r="430" spans="1:13" hidden="1"/>
    <row r="431" spans="1:13" hidden="1"/>
    <row r="432" spans="1:13" hidden="1"/>
    <row r="433" hidden="1"/>
    <row r="434" hidden="1"/>
    <row r="435" hidden="1"/>
  </sheetData>
  <mergeCells count="1">
    <mergeCell ref="A4:A5"/>
  </mergeCells>
  <pageMargins left="0.7" right="0.7" top="0.75" bottom="0.75" header="0.3" footer="0.3"/>
  <pageSetup scale="49" orientation="portrait" r:id="rId1"/>
  <headerFooter>
    <oddFooter>&amp;C13 of 19</oddFooter>
  </headerFooter>
  <rowBreaks count="1" manualBreakCount="1">
    <brk id="31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7"/>
  <sheetViews>
    <sheetView view="pageBreakPreview" topLeftCell="D1" zoomScaleNormal="100" zoomScaleSheetLayoutView="100" workbookViewId="0">
      <selection activeCell="B4" sqref="B4:K6"/>
    </sheetView>
  </sheetViews>
  <sheetFormatPr defaultRowHeight="15.75"/>
  <cols>
    <col min="1" max="1" width="4.25" style="706" customWidth="1"/>
    <col min="2" max="2" width="31.375" style="491" customWidth="1"/>
    <col min="3" max="3" width="12" style="457" customWidth="1"/>
    <col min="4" max="4" width="9.875" style="457" customWidth="1"/>
    <col min="5" max="6" width="11.125" style="457" customWidth="1"/>
    <col min="7" max="7" width="11.75" style="457" customWidth="1"/>
    <col min="8" max="8" width="11.875" style="457" customWidth="1"/>
    <col min="9" max="9" width="11.75" style="457" customWidth="1"/>
    <col min="10" max="10" width="11.375" style="457" customWidth="1"/>
    <col min="11" max="11" width="7.125" style="479" customWidth="1"/>
    <col min="12" max="12" width="9" style="479" customWidth="1"/>
    <col min="13" max="13" width="11.75" style="515" customWidth="1"/>
    <col min="14" max="16384" width="9" style="515"/>
  </cols>
  <sheetData>
    <row r="1" spans="1:13">
      <c r="A1" s="706">
        <v>7.2</v>
      </c>
      <c r="B1" s="612" t="s">
        <v>2046</v>
      </c>
      <c r="C1" s="628"/>
      <c r="D1" s="628"/>
      <c r="E1" s="628"/>
      <c r="F1" s="628"/>
      <c r="G1" s="628"/>
      <c r="H1" s="628"/>
      <c r="I1" s="628"/>
      <c r="J1" s="628"/>
      <c r="K1" s="629"/>
      <c r="L1" s="631"/>
    </row>
    <row r="2" spans="1:13" hidden="1">
      <c r="B2" s="484"/>
      <c r="C2" s="481"/>
      <c r="D2" s="481"/>
      <c r="E2" s="481"/>
      <c r="F2" s="481"/>
      <c r="G2" s="481"/>
      <c r="H2" s="481"/>
      <c r="I2" s="481"/>
      <c r="J2" s="481"/>
      <c r="K2" s="482"/>
      <c r="L2" s="482"/>
      <c r="M2" s="483"/>
    </row>
    <row r="3" spans="1:13" hidden="1">
      <c r="B3" s="484"/>
      <c r="C3" s="481"/>
      <c r="D3" s="481"/>
      <c r="E3" s="481"/>
      <c r="F3" s="481"/>
      <c r="G3" s="481"/>
      <c r="H3" s="481"/>
      <c r="I3" s="481"/>
      <c r="J3" s="481"/>
      <c r="K3" s="482"/>
      <c r="L3" s="482"/>
      <c r="M3" s="483"/>
    </row>
    <row r="4" spans="1:13" ht="66.75" customHeight="1">
      <c r="A4" s="1032"/>
      <c r="B4" s="690" t="s">
        <v>2007</v>
      </c>
      <c r="C4" s="691" t="s">
        <v>2008</v>
      </c>
      <c r="D4" s="487" t="s">
        <v>2009</v>
      </c>
      <c r="E4" s="487" t="s">
        <v>2010</v>
      </c>
      <c r="F4" s="487" t="s">
        <v>2011</v>
      </c>
      <c r="G4" s="487" t="s">
        <v>2012</v>
      </c>
      <c r="H4" s="487" t="s">
        <v>1998</v>
      </c>
      <c r="I4" s="487" t="s">
        <v>2013</v>
      </c>
      <c r="J4" s="487" t="s">
        <v>2014</v>
      </c>
      <c r="K4" s="488" t="s">
        <v>53</v>
      </c>
      <c r="L4" s="488" t="s">
        <v>2015</v>
      </c>
      <c r="M4" s="692" t="s">
        <v>2016</v>
      </c>
    </row>
    <row r="5" spans="1:13">
      <c r="A5" s="1033"/>
      <c r="B5" s="693"/>
      <c r="C5" s="694" t="s">
        <v>2065</v>
      </c>
      <c r="D5" s="695"/>
      <c r="E5" s="695"/>
      <c r="F5" s="695"/>
      <c r="G5" s="695"/>
      <c r="H5" s="695"/>
      <c r="I5" s="694" t="s">
        <v>2047</v>
      </c>
      <c r="J5" s="695"/>
      <c r="K5" s="694" t="s">
        <v>2019</v>
      </c>
      <c r="L5" s="696"/>
      <c r="M5" s="696"/>
    </row>
    <row r="6" spans="1:13" hidden="1">
      <c r="A6" s="485"/>
      <c r="B6" s="486" t="s">
        <v>2048</v>
      </c>
      <c r="C6" s="487"/>
      <c r="D6" s="487"/>
      <c r="E6" s="487"/>
      <c r="F6" s="487"/>
      <c r="G6" s="487"/>
      <c r="H6" s="487"/>
      <c r="I6" s="487"/>
      <c r="J6" s="488"/>
      <c r="K6" s="488"/>
      <c r="L6" s="488"/>
      <c r="M6" s="488"/>
    </row>
    <row r="7" spans="1:13" hidden="1">
      <c r="B7" s="708" t="s">
        <v>841</v>
      </c>
      <c r="C7" s="457">
        <v>560662.15789999999</v>
      </c>
      <c r="D7" s="457">
        <v>0</v>
      </c>
      <c r="E7" s="457">
        <v>0</v>
      </c>
      <c r="F7" s="457">
        <v>0</v>
      </c>
      <c r="G7" s="457">
        <v>560662</v>
      </c>
      <c r="H7" s="479">
        <v>0</v>
      </c>
      <c r="I7" s="457">
        <v>0</v>
      </c>
      <c r="J7" s="457">
        <v>0</v>
      </c>
      <c r="K7" s="479">
        <v>0</v>
      </c>
      <c r="L7" s="479">
        <v>0</v>
      </c>
      <c r="M7" s="479">
        <v>0</v>
      </c>
    </row>
    <row r="8" spans="1:13" hidden="1">
      <c r="B8" s="708" t="s">
        <v>842</v>
      </c>
      <c r="C8" s="457">
        <v>77069</v>
      </c>
      <c r="D8" s="457">
        <v>0</v>
      </c>
      <c r="E8" s="457">
        <v>0</v>
      </c>
      <c r="F8" s="457">
        <v>0</v>
      </c>
      <c r="G8" s="457">
        <v>77069</v>
      </c>
      <c r="H8" s="479">
        <v>0</v>
      </c>
      <c r="I8" s="457">
        <v>0</v>
      </c>
      <c r="J8" s="457">
        <v>0</v>
      </c>
      <c r="K8" s="479">
        <v>0</v>
      </c>
      <c r="L8" s="479">
        <v>0</v>
      </c>
      <c r="M8" s="479">
        <v>0</v>
      </c>
    </row>
    <row r="9" spans="1:13" hidden="1">
      <c r="B9" s="709"/>
      <c r="C9" s="492">
        <v>637731.15789999999</v>
      </c>
      <c r="D9" s="492">
        <v>0</v>
      </c>
      <c r="E9" s="492">
        <v>0</v>
      </c>
      <c r="F9" s="492">
        <v>0</v>
      </c>
      <c r="G9" s="492">
        <v>637731</v>
      </c>
      <c r="H9" s="493">
        <v>0</v>
      </c>
      <c r="I9" s="492">
        <v>0</v>
      </c>
      <c r="J9" s="492">
        <v>0</v>
      </c>
      <c r="K9" s="492">
        <v>0</v>
      </c>
      <c r="L9" s="492">
        <v>0</v>
      </c>
      <c r="M9" s="625">
        <v>0</v>
      </c>
    </row>
    <row r="10" spans="1:13" hidden="1">
      <c r="B10" s="710" t="s">
        <v>866</v>
      </c>
      <c r="C10" s="494"/>
      <c r="D10" s="494"/>
      <c r="E10" s="494"/>
      <c r="F10" s="494"/>
      <c r="G10" s="494"/>
      <c r="H10" s="494"/>
      <c r="I10" s="494"/>
      <c r="J10" s="494"/>
      <c r="K10" s="495"/>
      <c r="L10" s="495"/>
      <c r="M10" s="626"/>
    </row>
    <row r="11" spans="1:13" hidden="1">
      <c r="B11" s="708" t="s">
        <v>609</v>
      </c>
      <c r="C11" s="457">
        <v>55229</v>
      </c>
      <c r="D11" s="457">
        <v>0</v>
      </c>
      <c r="E11" s="457">
        <v>0</v>
      </c>
      <c r="F11" s="457">
        <v>0</v>
      </c>
      <c r="G11" s="457">
        <v>0</v>
      </c>
      <c r="H11" s="457">
        <v>55229</v>
      </c>
      <c r="I11" s="457">
        <v>14920.147072799999</v>
      </c>
      <c r="J11" s="457">
        <v>28716.31855</v>
      </c>
      <c r="K11" s="479">
        <v>4.3441239999999999E-2</v>
      </c>
      <c r="L11" s="479">
        <v>4.5702587195967793E-2</v>
      </c>
      <c r="M11" s="697">
        <v>6.6585889999999995E-2</v>
      </c>
    </row>
    <row r="12" spans="1:13" hidden="1">
      <c r="B12" s="708" t="s">
        <v>610</v>
      </c>
      <c r="C12" s="457">
        <v>3705657</v>
      </c>
      <c r="D12" s="457">
        <v>0</v>
      </c>
      <c r="E12" s="457">
        <v>0</v>
      </c>
      <c r="F12" s="457">
        <v>0</v>
      </c>
      <c r="G12" s="457">
        <v>709400</v>
      </c>
      <c r="H12" s="457">
        <v>2996257</v>
      </c>
      <c r="I12" s="457">
        <v>276432.11764450005</v>
      </c>
      <c r="J12" s="457">
        <v>460824.32660000003</v>
      </c>
      <c r="K12" s="479">
        <v>0.69712207999999998</v>
      </c>
      <c r="L12" s="479">
        <v>0.73341100224212563</v>
      </c>
      <c r="M12" s="697">
        <v>3.51289907</v>
      </c>
    </row>
    <row r="13" spans="1:13" hidden="1">
      <c r="B13" s="708" t="s">
        <v>1420</v>
      </c>
      <c r="C13" s="457">
        <v>1464033</v>
      </c>
      <c r="D13" s="457">
        <v>0</v>
      </c>
      <c r="E13" s="457">
        <v>0</v>
      </c>
      <c r="F13" s="457">
        <v>0</v>
      </c>
      <c r="G13" s="457">
        <v>45000</v>
      </c>
      <c r="H13" s="457">
        <v>1419033</v>
      </c>
      <c r="I13" s="457">
        <v>31247.020835399999</v>
      </c>
      <c r="J13" s="457">
        <v>98892.409769999998</v>
      </c>
      <c r="K13" s="479">
        <v>0.14960166</v>
      </c>
      <c r="L13" s="479">
        <v>0.15738922009321429</v>
      </c>
      <c r="M13" s="697">
        <v>6.2678136000000002</v>
      </c>
    </row>
    <row r="14" spans="1:13" hidden="1">
      <c r="B14" s="708" t="s">
        <v>2049</v>
      </c>
      <c r="C14" s="457">
        <v>3858854</v>
      </c>
      <c r="D14" s="457">
        <v>0</v>
      </c>
      <c r="E14" s="457">
        <v>764770</v>
      </c>
      <c r="F14" s="457">
        <v>0</v>
      </c>
      <c r="G14" s="457">
        <v>45000</v>
      </c>
      <c r="H14" s="457">
        <v>4578624</v>
      </c>
      <c r="I14" s="457">
        <v>172780.76586000001</v>
      </c>
      <c r="J14" s="457">
        <v>2362020.5491200001</v>
      </c>
      <c r="K14" s="479">
        <v>3.57319824</v>
      </c>
      <c r="L14" s="479">
        <v>3.7592022778569065</v>
      </c>
      <c r="M14" s="697">
        <v>4.1529469399999996</v>
      </c>
    </row>
    <row r="15" spans="1:13" hidden="1">
      <c r="B15" s="708" t="s">
        <v>612</v>
      </c>
      <c r="C15" s="457">
        <v>5007351</v>
      </c>
      <c r="D15" s="494">
        <v>0</v>
      </c>
      <c r="E15" s="457">
        <v>0</v>
      </c>
      <c r="F15" s="457">
        <v>0</v>
      </c>
      <c r="G15" s="457">
        <v>702600</v>
      </c>
      <c r="H15" s="457">
        <v>4304751</v>
      </c>
      <c r="I15" s="457">
        <v>592644.65200689994</v>
      </c>
      <c r="J15" s="457">
        <v>821776.96589999995</v>
      </c>
      <c r="K15" s="479">
        <v>1.2431610799999999</v>
      </c>
      <c r="L15" s="479">
        <v>1.3078742448928085</v>
      </c>
      <c r="M15" s="697">
        <v>5.3831889200000003</v>
      </c>
    </row>
    <row r="16" spans="1:13" hidden="1">
      <c r="B16" s="708" t="s">
        <v>871</v>
      </c>
      <c r="C16" s="457">
        <v>1372143</v>
      </c>
      <c r="D16" s="457">
        <v>429600</v>
      </c>
      <c r="E16" s="457">
        <v>0</v>
      </c>
      <c r="F16" s="457">
        <v>0</v>
      </c>
      <c r="G16" s="457">
        <v>225000</v>
      </c>
      <c r="H16" s="457">
        <v>1576743</v>
      </c>
      <c r="I16" s="457">
        <v>145575.66361459999</v>
      </c>
      <c r="J16" s="457">
        <v>286226.15679000004</v>
      </c>
      <c r="K16" s="479">
        <v>0.43299488000000003</v>
      </c>
      <c r="L16" s="479">
        <v>0.4555345722915351</v>
      </c>
      <c r="M16" s="697">
        <v>3.6660529999999997E-2</v>
      </c>
    </row>
    <row r="17" spans="2:13" hidden="1">
      <c r="B17" s="708" t="s">
        <v>613</v>
      </c>
      <c r="C17" s="457">
        <v>1827472</v>
      </c>
      <c r="D17" s="457">
        <v>251400</v>
      </c>
      <c r="E17" s="457">
        <v>0</v>
      </c>
      <c r="F17" s="457">
        <v>0</v>
      </c>
      <c r="G17" s="457">
        <v>216450</v>
      </c>
      <c r="H17" s="457">
        <v>1862422</v>
      </c>
      <c r="I17" s="457">
        <v>420768.46762959997</v>
      </c>
      <c r="J17" s="457">
        <v>608006.28612000006</v>
      </c>
      <c r="K17" s="479">
        <v>0.91977481000000005</v>
      </c>
      <c r="L17" s="479">
        <v>0.96765399292785903</v>
      </c>
      <c r="M17" s="697">
        <v>0.78734064000000004</v>
      </c>
    </row>
    <row r="18" spans="2:13" hidden="1">
      <c r="B18" s="708" t="s">
        <v>614</v>
      </c>
      <c r="C18" s="457">
        <v>2918274</v>
      </c>
      <c r="D18" s="457">
        <v>630000</v>
      </c>
      <c r="E18" s="457">
        <v>0</v>
      </c>
      <c r="F18" s="457">
        <v>0</v>
      </c>
      <c r="G18" s="457">
        <v>235000</v>
      </c>
      <c r="H18" s="457">
        <v>3313274</v>
      </c>
      <c r="I18" s="457">
        <v>327687.73214020004</v>
      </c>
      <c r="J18" s="457">
        <v>512464.08957999997</v>
      </c>
      <c r="K18" s="479">
        <v>0.77524126000000004</v>
      </c>
      <c r="L18" s="479">
        <v>0.81559670324914257</v>
      </c>
      <c r="M18" s="697">
        <v>0.16804015999999999</v>
      </c>
    </row>
    <row r="19" spans="2:13" hidden="1">
      <c r="B19" s="708" t="s">
        <v>615</v>
      </c>
      <c r="C19" s="457">
        <v>1575000</v>
      </c>
      <c r="D19" s="457">
        <v>0</v>
      </c>
      <c r="E19" s="457">
        <v>0</v>
      </c>
      <c r="F19" s="457">
        <v>0</v>
      </c>
      <c r="G19" s="457">
        <v>0</v>
      </c>
      <c r="H19" s="457">
        <v>1575000</v>
      </c>
      <c r="I19" s="457">
        <v>90483.75</v>
      </c>
      <c r="J19" s="457">
        <v>245259</v>
      </c>
      <c r="K19" s="479">
        <v>0.37102091999999998</v>
      </c>
      <c r="L19" s="479">
        <v>0.39033453447659522</v>
      </c>
      <c r="M19" s="697">
        <v>4.5</v>
      </c>
    </row>
    <row r="20" spans="2:13" hidden="1">
      <c r="B20" s="708" t="s">
        <v>876</v>
      </c>
      <c r="C20" s="457">
        <v>20215015</v>
      </c>
      <c r="D20" s="457">
        <v>0</v>
      </c>
      <c r="E20" s="457">
        <v>0</v>
      </c>
      <c r="F20" s="457">
        <v>0</v>
      </c>
      <c r="G20" s="457">
        <v>0</v>
      </c>
      <c r="H20" s="457">
        <v>20215015</v>
      </c>
      <c r="I20" s="457">
        <v>1300763.8262527999</v>
      </c>
      <c r="J20" s="457">
        <v>6962051.1660000002</v>
      </c>
      <c r="K20" s="479">
        <v>10.53199515</v>
      </c>
      <c r="L20" s="479">
        <v>11.080241707268017</v>
      </c>
      <c r="M20" s="697">
        <v>7.4405830399999999</v>
      </c>
    </row>
    <row r="21" spans="2:13" hidden="1">
      <c r="B21" s="709"/>
      <c r="C21" s="492">
        <v>41999028</v>
      </c>
      <c r="D21" s="492">
        <v>1311000</v>
      </c>
      <c r="E21" s="492">
        <v>764770</v>
      </c>
      <c r="F21" s="492">
        <v>0</v>
      </c>
      <c r="G21" s="492">
        <v>2178450</v>
      </c>
      <c r="H21" s="492">
        <v>41896348</v>
      </c>
      <c r="I21" s="492">
        <v>3373304.1430567997</v>
      </c>
      <c r="J21" s="492">
        <v>12386237.26843</v>
      </c>
      <c r="K21" s="493">
        <v>18.737551320000001</v>
      </c>
      <c r="L21" s="493">
        <v>19.71294084249417</v>
      </c>
      <c r="M21" s="626">
        <v>0</v>
      </c>
    </row>
    <row r="22" spans="2:13" hidden="1">
      <c r="B22" s="710" t="s">
        <v>616</v>
      </c>
      <c r="C22" s="494"/>
      <c r="D22" s="494"/>
      <c r="E22" s="494"/>
      <c r="F22" s="494"/>
      <c r="G22" s="494"/>
      <c r="H22" s="494"/>
      <c r="I22" s="494"/>
      <c r="J22" s="494"/>
      <c r="K22" s="495"/>
      <c r="L22" s="495"/>
      <c r="M22" s="626"/>
    </row>
    <row r="23" spans="2:13" hidden="1">
      <c r="B23" s="708" t="s">
        <v>1027</v>
      </c>
      <c r="C23" s="457">
        <v>889292</v>
      </c>
      <c r="D23" s="457">
        <v>0</v>
      </c>
      <c r="E23" s="457">
        <v>0</v>
      </c>
      <c r="F23" s="457">
        <v>0</v>
      </c>
      <c r="G23" s="457">
        <v>115000</v>
      </c>
      <c r="H23" s="457">
        <v>774292</v>
      </c>
      <c r="I23" s="457">
        <v>15927.389761800001</v>
      </c>
      <c r="J23" s="457">
        <v>24397.940920000001</v>
      </c>
      <c r="K23" s="479">
        <v>3.690852E-2</v>
      </c>
      <c r="L23" s="479">
        <v>3.882980404876344E-2</v>
      </c>
      <c r="M23" s="697">
        <v>0.17064287</v>
      </c>
    </row>
    <row r="24" spans="2:13" hidden="1">
      <c r="B24" s="708" t="s">
        <v>618</v>
      </c>
      <c r="C24" s="457">
        <v>6489167</v>
      </c>
      <c r="D24" s="457">
        <v>0</v>
      </c>
      <c r="E24" s="457">
        <v>0</v>
      </c>
      <c r="F24" s="457">
        <v>0</v>
      </c>
      <c r="G24" s="457">
        <v>452500</v>
      </c>
      <c r="H24" s="457">
        <v>6036667</v>
      </c>
      <c r="I24" s="457">
        <v>45275.002527099998</v>
      </c>
      <c r="J24" s="457">
        <v>45275.002500000002</v>
      </c>
      <c r="K24" s="479">
        <v>6.8490750000000003E-2</v>
      </c>
      <c r="L24" s="479">
        <v>7.2056059203797554E-2</v>
      </c>
      <c r="M24" s="697">
        <v>1.53827867</v>
      </c>
    </row>
    <row r="25" spans="2:13" hidden="1">
      <c r="B25" s="709" t="s">
        <v>1611</v>
      </c>
      <c r="C25" s="457">
        <v>1940646</v>
      </c>
      <c r="D25" s="457">
        <v>0</v>
      </c>
      <c r="E25" s="457">
        <v>0</v>
      </c>
      <c r="F25" s="457">
        <v>0</v>
      </c>
      <c r="G25" s="457">
        <v>181000</v>
      </c>
      <c r="H25" s="457">
        <v>1759646</v>
      </c>
      <c r="I25" s="457">
        <v>16722.6642383</v>
      </c>
      <c r="J25" s="457">
        <v>775951.09661999997</v>
      </c>
      <c r="K25" s="479">
        <v>1.1738369900000001</v>
      </c>
      <c r="L25" s="479">
        <v>1.2349414703467405</v>
      </c>
      <c r="M25" s="697">
        <v>5.15749952</v>
      </c>
    </row>
    <row r="26" spans="2:13" hidden="1">
      <c r="B26" s="708" t="s">
        <v>619</v>
      </c>
      <c r="C26" s="641">
        <v>942940</v>
      </c>
      <c r="D26" s="641">
        <v>0</v>
      </c>
      <c r="E26" s="641">
        <v>0</v>
      </c>
      <c r="F26" s="641">
        <v>0</v>
      </c>
      <c r="G26" s="641">
        <v>0</v>
      </c>
      <c r="H26" s="641">
        <v>942940</v>
      </c>
      <c r="I26" s="641">
        <v>27540.207200000001</v>
      </c>
      <c r="J26" s="641">
        <v>86014.986799999999</v>
      </c>
      <c r="K26" s="642">
        <v>0.13012104999999999</v>
      </c>
      <c r="L26" s="642">
        <v>0.13689454752155264</v>
      </c>
      <c r="M26" s="711">
        <v>0.19592048000000001</v>
      </c>
    </row>
    <row r="27" spans="2:13" hidden="1">
      <c r="B27" s="708" t="s">
        <v>1031</v>
      </c>
      <c r="C27" s="457">
        <v>513395</v>
      </c>
      <c r="D27" s="457">
        <v>0</v>
      </c>
      <c r="E27" s="457">
        <v>0</v>
      </c>
      <c r="F27" s="457">
        <v>0</v>
      </c>
      <c r="G27" s="457">
        <v>44500</v>
      </c>
      <c r="H27" s="457">
        <v>468895</v>
      </c>
      <c r="I27" s="457">
        <v>0</v>
      </c>
      <c r="J27" s="457">
        <v>2119.4054000000001</v>
      </c>
      <c r="K27" s="479">
        <v>3.2061799999999999E-3</v>
      </c>
      <c r="L27" s="479">
        <v>3.3730754841868479E-3</v>
      </c>
      <c r="M27" s="697">
        <v>0.23496701</v>
      </c>
    </row>
    <row r="28" spans="2:13" hidden="1">
      <c r="B28" s="708" t="s">
        <v>1033</v>
      </c>
      <c r="C28" s="457">
        <v>1787610</v>
      </c>
      <c r="D28" s="457">
        <v>0</v>
      </c>
      <c r="E28" s="457">
        <v>0</v>
      </c>
      <c r="F28" s="457">
        <v>0</v>
      </c>
      <c r="G28" s="457">
        <v>0</v>
      </c>
      <c r="H28" s="457">
        <v>1787610</v>
      </c>
      <c r="I28" s="457">
        <v>17621.72148</v>
      </c>
      <c r="J28" s="457">
        <v>95726.515499999994</v>
      </c>
      <c r="K28" s="479">
        <v>0.14481237999999999</v>
      </c>
      <c r="L28" s="479">
        <v>0.15235063693792714</v>
      </c>
      <c r="M28" s="697">
        <v>9.4720862199999996</v>
      </c>
    </row>
    <row r="29" spans="2:13" hidden="1">
      <c r="B29" s="708" t="s">
        <v>620</v>
      </c>
      <c r="C29" s="457">
        <v>1949078</v>
      </c>
      <c r="D29" s="457">
        <v>50000</v>
      </c>
      <c r="E29" s="457">
        <v>0</v>
      </c>
      <c r="F29" s="457">
        <v>0</v>
      </c>
      <c r="G29" s="457">
        <v>1035100</v>
      </c>
      <c r="H29" s="457">
        <v>963978</v>
      </c>
      <c r="I29" s="457">
        <v>87594.793283699997</v>
      </c>
      <c r="J29" s="457">
        <v>247645.94819999998</v>
      </c>
      <c r="K29" s="479">
        <v>0.37463182</v>
      </c>
      <c r="L29" s="479">
        <v>0.39413340960234694</v>
      </c>
      <c r="M29" s="697">
        <v>0.18646702000000001</v>
      </c>
    </row>
    <row r="30" spans="2:13" hidden="1">
      <c r="B30" s="708" t="s">
        <v>1617</v>
      </c>
      <c r="C30" s="457">
        <v>712327</v>
      </c>
      <c r="D30" s="457">
        <v>0</v>
      </c>
      <c r="E30" s="457">
        <v>0</v>
      </c>
      <c r="F30" s="457">
        <v>0</v>
      </c>
      <c r="G30" s="457">
        <v>456500</v>
      </c>
      <c r="H30" s="457">
        <v>255827</v>
      </c>
      <c r="I30" s="457">
        <v>5176.3715769</v>
      </c>
      <c r="J30" s="457">
        <v>19734.494780000001</v>
      </c>
      <c r="K30" s="479">
        <v>2.9853790000000002E-2</v>
      </c>
      <c r="L30" s="479">
        <v>3.1407837563890005E-2</v>
      </c>
      <c r="M30" s="697">
        <v>1.9712360000000002E-2</v>
      </c>
    </row>
    <row r="31" spans="2:13" hidden="1">
      <c r="B31" s="708" t="s">
        <v>1036</v>
      </c>
      <c r="C31" s="457">
        <v>3517562</v>
      </c>
      <c r="D31" s="457">
        <v>0</v>
      </c>
      <c r="E31" s="457">
        <v>0</v>
      </c>
      <c r="F31" s="457">
        <v>0</v>
      </c>
      <c r="G31" s="457">
        <v>720000</v>
      </c>
      <c r="H31" s="457">
        <v>2797562</v>
      </c>
      <c r="I31" s="457">
        <v>28371.185652</v>
      </c>
      <c r="J31" s="457">
        <v>107873.99072</v>
      </c>
      <c r="K31" s="479">
        <v>0.16318874</v>
      </c>
      <c r="L31" s="479">
        <v>0.17168358327247421</v>
      </c>
      <c r="M31" s="697">
        <v>0.13321723999999999</v>
      </c>
    </row>
    <row r="32" spans="2:13" hidden="1">
      <c r="B32" s="708" t="s">
        <v>621</v>
      </c>
      <c r="C32" s="457">
        <v>445935</v>
      </c>
      <c r="D32" s="457">
        <v>200000</v>
      </c>
      <c r="E32" s="457">
        <v>0</v>
      </c>
      <c r="F32" s="457">
        <v>0</v>
      </c>
      <c r="G32" s="457">
        <v>0</v>
      </c>
      <c r="H32" s="457">
        <v>645935</v>
      </c>
      <c r="I32" s="457">
        <v>20228.783697700001</v>
      </c>
      <c r="J32" s="457">
        <v>30023.058800000003</v>
      </c>
      <c r="K32" s="479">
        <v>4.541804E-2</v>
      </c>
      <c r="L32" s="479">
        <v>4.7782290069931975E-2</v>
      </c>
      <c r="M32" s="697">
        <v>6.9149779999999994E-2</v>
      </c>
    </row>
    <row r="33" spans="2:13" hidden="1">
      <c r="B33" s="708" t="s">
        <v>883</v>
      </c>
      <c r="C33" s="457">
        <v>30500655</v>
      </c>
      <c r="D33" s="457">
        <v>0</v>
      </c>
      <c r="E33" s="457">
        <v>0</v>
      </c>
      <c r="F33" s="457">
        <v>0</v>
      </c>
      <c r="G33" s="457">
        <v>2855000</v>
      </c>
      <c r="H33" s="457">
        <v>27645655</v>
      </c>
      <c r="I33" s="457">
        <v>641811.67105260002</v>
      </c>
      <c r="J33" s="457">
        <v>3683507.0721999998</v>
      </c>
      <c r="K33" s="479">
        <v>5.57230588</v>
      </c>
      <c r="L33" s="479">
        <v>5.8623741361924866</v>
      </c>
      <c r="M33" s="697">
        <v>2.1729936300000001</v>
      </c>
    </row>
    <row r="34" spans="2:13" hidden="1">
      <c r="B34" s="708" t="s">
        <v>885</v>
      </c>
      <c r="C34" s="457">
        <v>4909</v>
      </c>
      <c r="D34" s="457">
        <v>0</v>
      </c>
      <c r="E34" s="457">
        <v>0</v>
      </c>
      <c r="F34" s="457">
        <v>0</v>
      </c>
      <c r="G34" s="457">
        <v>4909</v>
      </c>
      <c r="H34" s="457">
        <v>0</v>
      </c>
      <c r="I34" s="457">
        <v>0</v>
      </c>
      <c r="J34" s="457">
        <v>0</v>
      </c>
      <c r="K34" s="479">
        <v>0</v>
      </c>
      <c r="L34" s="479">
        <v>0</v>
      </c>
      <c r="M34" s="697">
        <v>0</v>
      </c>
    </row>
    <row r="35" spans="2:13" hidden="1">
      <c r="B35" s="708" t="s">
        <v>1029</v>
      </c>
      <c r="C35" s="457">
        <v>900681</v>
      </c>
      <c r="D35" s="457">
        <v>0</v>
      </c>
      <c r="E35" s="457">
        <v>0</v>
      </c>
      <c r="F35" s="457">
        <v>0</v>
      </c>
      <c r="G35" s="457">
        <v>0</v>
      </c>
      <c r="H35" s="457">
        <v>900681</v>
      </c>
      <c r="I35" s="457">
        <v>70316.165670000002</v>
      </c>
      <c r="J35" s="457">
        <v>144334.13024999999</v>
      </c>
      <c r="K35" s="479">
        <v>0.21834460999999999</v>
      </c>
      <c r="L35" s="479">
        <v>0.22971061424949951</v>
      </c>
      <c r="M35" s="697">
        <v>3.5971555999999998</v>
      </c>
    </row>
    <row r="36" spans="2:13" hidden="1">
      <c r="B36" s="708" t="s">
        <v>1623</v>
      </c>
      <c r="C36" s="457">
        <v>11554572</v>
      </c>
      <c r="D36" s="457">
        <v>0</v>
      </c>
      <c r="E36" s="457">
        <v>0</v>
      </c>
      <c r="F36" s="457">
        <v>0</v>
      </c>
      <c r="G36" s="457">
        <v>6555000</v>
      </c>
      <c r="H36" s="457">
        <v>4999572</v>
      </c>
      <c r="I36" s="457">
        <v>27847.6162927</v>
      </c>
      <c r="J36" s="457">
        <v>27847.616040000001</v>
      </c>
      <c r="K36" s="479">
        <v>4.2127089999999999E-2</v>
      </c>
      <c r="L36" s="479">
        <v>4.4320030022369679E-2</v>
      </c>
      <c r="M36" s="697">
        <v>0.33017753</v>
      </c>
    </row>
    <row r="37" spans="2:13" hidden="1">
      <c r="B37" s="708" t="s">
        <v>1039</v>
      </c>
      <c r="C37" s="457">
        <v>97057</v>
      </c>
      <c r="D37" s="457">
        <v>0</v>
      </c>
      <c r="E37" s="457">
        <v>0</v>
      </c>
      <c r="F37" s="457">
        <v>0</v>
      </c>
      <c r="G37" s="457">
        <v>0</v>
      </c>
      <c r="H37" s="457">
        <v>97057</v>
      </c>
      <c r="I37" s="457">
        <v>1449.0413500000002</v>
      </c>
      <c r="J37" s="457">
        <v>23774.112149999997</v>
      </c>
      <c r="K37" s="479">
        <v>3.596481E-2</v>
      </c>
      <c r="L37" s="479">
        <v>3.7836968260755423E-2</v>
      </c>
      <c r="M37" s="697">
        <v>2.2844466400000001</v>
      </c>
    </row>
    <row r="38" spans="2:13" hidden="1">
      <c r="B38" s="708" t="s">
        <v>622</v>
      </c>
      <c r="C38" s="457">
        <v>147800</v>
      </c>
      <c r="D38" s="457">
        <v>0</v>
      </c>
      <c r="E38" s="457">
        <v>0</v>
      </c>
      <c r="F38" s="457">
        <v>0</v>
      </c>
      <c r="G38" s="457">
        <v>5000</v>
      </c>
      <c r="H38" s="457">
        <v>142800</v>
      </c>
      <c r="I38" s="457">
        <v>0</v>
      </c>
      <c r="J38" s="457">
        <v>1756.44</v>
      </c>
      <c r="K38" s="479">
        <v>2.65709E-3</v>
      </c>
      <c r="L38" s="479">
        <v>2.7954088931948303E-3</v>
      </c>
      <c r="M38" s="697">
        <v>2.38</v>
      </c>
    </row>
    <row r="39" spans="2:13" hidden="1">
      <c r="B39" s="708" t="s">
        <v>624</v>
      </c>
      <c r="C39" s="457">
        <v>698152</v>
      </c>
      <c r="D39" s="457">
        <v>0</v>
      </c>
      <c r="E39" s="457">
        <v>0</v>
      </c>
      <c r="F39" s="457">
        <v>0</v>
      </c>
      <c r="G39" s="457">
        <v>0</v>
      </c>
      <c r="H39" s="457">
        <v>698152</v>
      </c>
      <c r="I39" s="457">
        <v>50406.574119999997</v>
      </c>
      <c r="J39" s="457">
        <v>214109.25536000001</v>
      </c>
      <c r="K39" s="479">
        <v>0.32389846</v>
      </c>
      <c r="L39" s="479">
        <v>0.34075910167649731</v>
      </c>
      <c r="M39" s="697">
        <v>3.2579014900000001</v>
      </c>
    </row>
    <row r="40" spans="2:13" hidden="1">
      <c r="B40" s="708" t="s">
        <v>1045</v>
      </c>
      <c r="C40" s="457">
        <v>904776</v>
      </c>
      <c r="D40" s="457">
        <v>0</v>
      </c>
      <c r="E40" s="457">
        <v>0</v>
      </c>
      <c r="F40" s="457">
        <v>0</v>
      </c>
      <c r="G40" s="457">
        <v>0</v>
      </c>
      <c r="H40" s="457">
        <v>904776</v>
      </c>
      <c r="I40" s="457">
        <v>4523.88</v>
      </c>
      <c r="J40" s="457">
        <v>28844.258879999998</v>
      </c>
      <c r="K40" s="479">
        <v>4.3634779999999998E-2</v>
      </c>
      <c r="L40" s="479">
        <v>4.590620675386916E-2</v>
      </c>
      <c r="M40" s="697">
        <v>4.9258811600000003</v>
      </c>
    </row>
    <row r="41" spans="2:13" hidden="1">
      <c r="B41" s="708" t="s">
        <v>1046</v>
      </c>
      <c r="C41" s="457">
        <v>636624</v>
      </c>
      <c r="D41" s="457">
        <v>0</v>
      </c>
      <c r="E41" s="457">
        <v>0</v>
      </c>
      <c r="F41" s="457">
        <v>0</v>
      </c>
      <c r="G41" s="457">
        <v>7500</v>
      </c>
      <c r="H41" s="457">
        <v>629124</v>
      </c>
      <c r="I41" s="457">
        <v>10037.363218</v>
      </c>
      <c r="J41" s="457">
        <v>33029.01</v>
      </c>
      <c r="K41" s="479">
        <v>4.996536E-2</v>
      </c>
      <c r="L41" s="479">
        <v>5.2566320675582992E-2</v>
      </c>
      <c r="M41" s="697">
        <v>6.9902666699999996</v>
      </c>
    </row>
    <row r="42" spans="2:13" hidden="1">
      <c r="B42" s="709"/>
      <c r="C42" s="492">
        <v>64633178</v>
      </c>
      <c r="D42" s="492">
        <v>250000</v>
      </c>
      <c r="E42" s="492">
        <v>0</v>
      </c>
      <c r="F42" s="492">
        <v>0</v>
      </c>
      <c r="G42" s="492">
        <v>12432009</v>
      </c>
      <c r="H42" s="492">
        <v>52451169</v>
      </c>
      <c r="I42" s="492">
        <v>1070850.4311207999</v>
      </c>
      <c r="J42" s="492">
        <v>5591964.3351199999</v>
      </c>
      <c r="K42" s="493">
        <v>8.459366339999999</v>
      </c>
      <c r="L42" s="493">
        <v>8.8997215007758665</v>
      </c>
      <c r="M42" s="626"/>
    </row>
    <row r="43" spans="2:13" hidden="1">
      <c r="B43" s="710" t="s">
        <v>888</v>
      </c>
      <c r="C43" s="494"/>
      <c r="D43" s="494"/>
      <c r="E43" s="494"/>
      <c r="F43" s="494"/>
      <c r="G43" s="494"/>
      <c r="H43" s="494"/>
      <c r="I43" s="494"/>
      <c r="J43" s="494"/>
      <c r="K43" s="495"/>
      <c r="L43" s="479">
        <v>0</v>
      </c>
      <c r="M43" s="626"/>
    </row>
    <row r="44" spans="2:13" hidden="1">
      <c r="B44" s="708" t="s">
        <v>1423</v>
      </c>
      <c r="C44" s="457">
        <v>9033731</v>
      </c>
      <c r="D44" s="457">
        <v>0</v>
      </c>
      <c r="E44" s="457">
        <v>0</v>
      </c>
      <c r="F44" s="457">
        <v>0</v>
      </c>
      <c r="G44" s="457">
        <v>839000</v>
      </c>
      <c r="H44" s="457">
        <v>8194731</v>
      </c>
      <c r="I44" s="457">
        <v>90259.665653699994</v>
      </c>
      <c r="J44" s="457">
        <v>441777.94821</v>
      </c>
      <c r="K44" s="479">
        <v>0.66830924999999997</v>
      </c>
      <c r="L44" s="479">
        <v>0.70309831548108626</v>
      </c>
      <c r="M44" s="697">
        <v>6.7209094800000004</v>
      </c>
    </row>
    <row r="45" spans="2:13" hidden="1">
      <c r="B45" s="708" t="s">
        <v>625</v>
      </c>
      <c r="C45" s="457">
        <v>464326</v>
      </c>
      <c r="D45" s="457">
        <v>0</v>
      </c>
      <c r="E45" s="457">
        <v>0</v>
      </c>
      <c r="F45" s="457">
        <v>0</v>
      </c>
      <c r="G45" s="457">
        <v>0</v>
      </c>
      <c r="H45" s="457">
        <v>464326</v>
      </c>
      <c r="I45" s="457">
        <v>567.56952999999999</v>
      </c>
      <c r="J45" s="457">
        <v>30529.434499999999</v>
      </c>
      <c r="K45" s="479">
        <v>4.6184070000000001E-2</v>
      </c>
      <c r="L45" s="479">
        <v>4.8588196981114676E-2</v>
      </c>
      <c r="M45" s="697">
        <v>7.7387666700000004</v>
      </c>
    </row>
    <row r="46" spans="2:13" hidden="1">
      <c r="B46" s="708" t="s">
        <v>626</v>
      </c>
      <c r="C46" s="457">
        <v>2160000</v>
      </c>
      <c r="D46" s="457">
        <v>0</v>
      </c>
      <c r="E46" s="457">
        <v>432000</v>
      </c>
      <c r="F46" s="457">
        <v>0</v>
      </c>
      <c r="G46" s="457">
        <v>0</v>
      </c>
      <c r="H46" s="457">
        <v>2592000</v>
      </c>
      <c r="I46" s="457">
        <v>60498</v>
      </c>
      <c r="J46" s="457">
        <v>178536.95999999999</v>
      </c>
      <c r="K46" s="479">
        <v>0.27008568999999999</v>
      </c>
      <c r="L46" s="479">
        <v>0.28414509220239215</v>
      </c>
      <c r="M46" s="697">
        <v>4.3742405800000004</v>
      </c>
    </row>
    <row r="47" spans="2:13" hidden="1">
      <c r="B47" s="709"/>
      <c r="C47" s="492">
        <v>11658057</v>
      </c>
      <c r="D47" s="492">
        <v>0</v>
      </c>
      <c r="E47" s="492">
        <v>432000</v>
      </c>
      <c r="F47" s="492">
        <v>0</v>
      </c>
      <c r="G47" s="492">
        <v>839000</v>
      </c>
      <c r="H47" s="492">
        <v>11251057</v>
      </c>
      <c r="I47" s="492">
        <v>151325.23518369999</v>
      </c>
      <c r="J47" s="492">
        <v>650844.34271</v>
      </c>
      <c r="K47" s="493">
        <v>0.98457901000000003</v>
      </c>
      <c r="L47" s="493">
        <v>1.035831604664593</v>
      </c>
      <c r="M47" s="626"/>
    </row>
    <row r="48" spans="2:13" hidden="1">
      <c r="B48" s="710" t="s">
        <v>893</v>
      </c>
      <c r="C48" s="494"/>
      <c r="D48" s="494"/>
      <c r="E48" s="494"/>
      <c r="F48" s="494"/>
      <c r="G48" s="494"/>
      <c r="H48" s="494"/>
      <c r="I48" s="494"/>
      <c r="J48" s="494"/>
      <c r="K48" s="495"/>
      <c r="L48" s="495"/>
      <c r="M48" s="626"/>
    </row>
    <row r="49" spans="2:13" hidden="1">
      <c r="B49" s="708" t="s">
        <v>1425</v>
      </c>
      <c r="C49" s="712">
        <v>1814888</v>
      </c>
      <c r="D49" s="457">
        <v>0</v>
      </c>
      <c r="E49" s="457">
        <v>0</v>
      </c>
      <c r="F49" s="457">
        <v>0</v>
      </c>
      <c r="G49" s="457">
        <v>1197500</v>
      </c>
      <c r="H49" s="457">
        <v>617388</v>
      </c>
      <c r="I49" s="457">
        <v>4364.9329359000003</v>
      </c>
      <c r="J49" s="457">
        <v>4364.9331600000005</v>
      </c>
      <c r="K49" s="479">
        <v>6.6031500000000003E-3</v>
      </c>
      <c r="L49" s="479">
        <v>6.9468771911736322E-3</v>
      </c>
      <c r="M49" s="697">
        <v>0.22818835000000001</v>
      </c>
    </row>
    <row r="50" spans="2:13" hidden="1">
      <c r="B50" s="708" t="s">
        <v>1427</v>
      </c>
      <c r="C50" s="712">
        <v>121208</v>
      </c>
      <c r="D50" s="457">
        <v>0</v>
      </c>
      <c r="E50" s="457">
        <v>0</v>
      </c>
      <c r="F50" s="457">
        <v>0</v>
      </c>
      <c r="G50" s="457">
        <v>0</v>
      </c>
      <c r="H50" s="457">
        <v>121208</v>
      </c>
      <c r="I50" s="457">
        <v>0</v>
      </c>
      <c r="J50" s="457">
        <v>1069.05456</v>
      </c>
      <c r="K50" s="479">
        <v>1.61724E-3</v>
      </c>
      <c r="L50" s="479">
        <v>1.7014214116818601E-3</v>
      </c>
      <c r="M50" s="697">
        <v>0.16545066999999999</v>
      </c>
    </row>
    <row r="51" spans="2:13" ht="30" hidden="1">
      <c r="B51" s="708" t="s">
        <v>1058</v>
      </c>
      <c r="C51" s="457">
        <v>3377789</v>
      </c>
      <c r="D51" s="457">
        <v>0</v>
      </c>
      <c r="E51" s="457">
        <v>0</v>
      </c>
      <c r="F51" s="457">
        <v>0</v>
      </c>
      <c r="G51" s="457">
        <v>204000</v>
      </c>
      <c r="H51" s="457">
        <v>3173789</v>
      </c>
      <c r="I51" s="457">
        <v>49935.472108099995</v>
      </c>
      <c r="J51" s="457">
        <v>140694.06637000002</v>
      </c>
      <c r="K51" s="479">
        <v>0.21283803000000001</v>
      </c>
      <c r="L51" s="479">
        <v>0.22391738081029908</v>
      </c>
      <c r="M51" s="697">
        <v>5.1102775899999999</v>
      </c>
    </row>
    <row r="52" spans="2:13" ht="30" hidden="1">
      <c r="B52" s="708" t="s">
        <v>627</v>
      </c>
      <c r="C52" s="457">
        <v>1362396</v>
      </c>
      <c r="D52" s="457">
        <v>0</v>
      </c>
      <c r="E52" s="457">
        <v>0</v>
      </c>
      <c r="F52" s="457">
        <v>0</v>
      </c>
      <c r="G52" s="457">
        <v>26500</v>
      </c>
      <c r="H52" s="457">
        <v>1335896</v>
      </c>
      <c r="I52" s="457">
        <v>6626.3394130999995</v>
      </c>
      <c r="J52" s="457">
        <v>24380.101999999999</v>
      </c>
      <c r="K52" s="479">
        <v>3.6881530000000003E-2</v>
      </c>
      <c r="L52" s="479">
        <v>3.8801413055838549E-2</v>
      </c>
      <c r="M52" s="697">
        <v>2.4077009199999999</v>
      </c>
    </row>
    <row r="53" spans="2:13" hidden="1">
      <c r="B53" s="708" t="s">
        <v>628</v>
      </c>
      <c r="C53" s="457">
        <v>11341133</v>
      </c>
      <c r="D53" s="457">
        <v>0</v>
      </c>
      <c r="E53" s="457">
        <v>0</v>
      </c>
      <c r="F53" s="457">
        <v>0</v>
      </c>
      <c r="G53" s="457">
        <v>935000</v>
      </c>
      <c r="H53" s="457">
        <v>10406133</v>
      </c>
      <c r="I53" s="457">
        <v>293973.25725000002</v>
      </c>
      <c r="J53" s="457">
        <v>679208.30090999999</v>
      </c>
      <c r="K53" s="479">
        <v>1.0274872100000001</v>
      </c>
      <c r="L53" s="479">
        <v>1.0809734034157525</v>
      </c>
      <c r="M53" s="697">
        <v>8.6795456899999994</v>
      </c>
    </row>
    <row r="54" spans="2:13" hidden="1">
      <c r="B54" s="708" t="s">
        <v>629</v>
      </c>
      <c r="C54" s="457">
        <v>2371500</v>
      </c>
      <c r="D54" s="457">
        <v>0</v>
      </c>
      <c r="E54" s="457">
        <v>0</v>
      </c>
      <c r="F54" s="457">
        <v>0</v>
      </c>
      <c r="G54" s="457">
        <v>331000</v>
      </c>
      <c r="H54" s="457">
        <v>2040500</v>
      </c>
      <c r="I54" s="457">
        <v>21425.25</v>
      </c>
      <c r="J54" s="457">
        <v>49012.81</v>
      </c>
      <c r="K54" s="479">
        <v>7.4145199999999994E-2</v>
      </c>
      <c r="L54" s="479">
        <v>7.8004853541520633E-2</v>
      </c>
      <c r="M54" s="697">
        <v>0.46908045999999998</v>
      </c>
    </row>
    <row r="55" spans="2:13" hidden="1">
      <c r="B55" s="708" t="s">
        <v>630</v>
      </c>
      <c r="C55" s="457">
        <v>2922</v>
      </c>
      <c r="D55" s="457">
        <v>0</v>
      </c>
      <c r="E55" s="457">
        <v>0</v>
      </c>
      <c r="F55" s="457">
        <v>0</v>
      </c>
      <c r="G55" s="457">
        <v>0</v>
      </c>
      <c r="H55" s="457">
        <v>2922</v>
      </c>
      <c r="I55" s="457">
        <v>0</v>
      </c>
      <c r="J55" s="457">
        <v>0</v>
      </c>
      <c r="K55" s="479">
        <v>0</v>
      </c>
      <c r="L55" s="479">
        <v>0</v>
      </c>
      <c r="M55" s="697">
        <v>0.16491702999999999</v>
      </c>
    </row>
    <row r="56" spans="2:13" hidden="1">
      <c r="B56" s="709"/>
      <c r="C56" s="492">
        <v>20391836</v>
      </c>
      <c r="D56" s="492">
        <v>0</v>
      </c>
      <c r="E56" s="492">
        <v>0</v>
      </c>
      <c r="F56" s="492">
        <v>0</v>
      </c>
      <c r="G56" s="492">
        <v>2694000</v>
      </c>
      <c r="H56" s="492">
        <v>17697836</v>
      </c>
      <c r="I56" s="492">
        <v>376325.25170710002</v>
      </c>
      <c r="J56" s="492">
        <v>898729.26699999999</v>
      </c>
      <c r="K56" s="493">
        <v>1.3595723600000003</v>
      </c>
      <c r="L56" s="493">
        <v>1.4303453494262661</v>
      </c>
      <c r="M56" s="626"/>
    </row>
    <row r="57" spans="2:13" hidden="1">
      <c r="B57" s="710" t="s">
        <v>898</v>
      </c>
      <c r="C57" s="494"/>
      <c r="D57" s="494"/>
      <c r="E57" s="494"/>
      <c r="F57" s="494"/>
      <c r="G57" s="494"/>
      <c r="H57" s="494"/>
      <c r="I57" s="494"/>
      <c r="J57" s="494"/>
      <c r="K57" s="495"/>
      <c r="L57" s="495"/>
      <c r="M57" s="626"/>
    </row>
    <row r="58" spans="2:13" hidden="1">
      <c r="B58" s="708" t="s">
        <v>631</v>
      </c>
      <c r="C58" s="457">
        <v>66956</v>
      </c>
      <c r="D58" s="457">
        <v>0</v>
      </c>
      <c r="E58" s="457">
        <v>0</v>
      </c>
      <c r="F58" s="457">
        <v>0</v>
      </c>
      <c r="G58" s="457">
        <v>0</v>
      </c>
      <c r="H58" s="457">
        <v>66956</v>
      </c>
      <c r="I58" s="457">
        <v>2457.0147148000001</v>
      </c>
      <c r="J58" s="457">
        <v>12115.688199999999</v>
      </c>
      <c r="K58" s="479">
        <v>1.8328270000000001E-2</v>
      </c>
      <c r="L58" s="479">
        <v>1.9282356665445824E-2</v>
      </c>
      <c r="M58" s="697">
        <v>5.8465370000000003E-2</v>
      </c>
    </row>
    <row r="59" spans="2:13" hidden="1">
      <c r="B59" s="708" t="s">
        <v>1422</v>
      </c>
      <c r="C59" s="457">
        <v>331882</v>
      </c>
      <c r="D59" s="457">
        <v>0</v>
      </c>
      <c r="E59" s="457">
        <v>0</v>
      </c>
      <c r="F59" s="457">
        <v>0</v>
      </c>
      <c r="G59" s="457">
        <v>0</v>
      </c>
      <c r="H59" s="457">
        <v>331882</v>
      </c>
      <c r="I59" s="457">
        <v>19956.064599900001</v>
      </c>
      <c r="J59" s="457">
        <v>94088.547000000006</v>
      </c>
      <c r="K59" s="479">
        <v>0.14233451</v>
      </c>
      <c r="L59" s="479">
        <v>0.14974377777298387</v>
      </c>
      <c r="M59" s="697">
        <v>0.71459684999999995</v>
      </c>
    </row>
    <row r="60" spans="2:13" hidden="1">
      <c r="B60" s="708" t="s">
        <v>632</v>
      </c>
      <c r="C60" s="457">
        <v>618426</v>
      </c>
      <c r="D60" s="457">
        <v>0</v>
      </c>
      <c r="E60" s="457">
        <v>0</v>
      </c>
      <c r="F60" s="457">
        <v>0</v>
      </c>
      <c r="G60" s="457">
        <v>211000</v>
      </c>
      <c r="H60" s="457">
        <v>407426</v>
      </c>
      <c r="I60" s="457">
        <v>4889.1118882000001</v>
      </c>
      <c r="J60" s="457">
        <v>40335.173999999999</v>
      </c>
      <c r="K60" s="479">
        <v>6.1017920000000003E-2</v>
      </c>
      <c r="L60" s="479">
        <v>6.4194224743322231E-2</v>
      </c>
      <c r="M60" s="697">
        <v>2.2402784499999999</v>
      </c>
    </row>
    <row r="61" spans="2:13" hidden="1">
      <c r="B61" s="708" t="s">
        <v>1646</v>
      </c>
      <c r="C61" s="457">
        <v>447020</v>
      </c>
      <c r="D61" s="457">
        <v>0</v>
      </c>
      <c r="E61" s="457">
        <v>0</v>
      </c>
      <c r="F61" s="457">
        <v>0</v>
      </c>
      <c r="G61" s="457">
        <v>0</v>
      </c>
      <c r="H61" s="457">
        <v>447020</v>
      </c>
      <c r="I61" s="457">
        <v>5223.0528408</v>
      </c>
      <c r="J61" s="457">
        <v>51854.32</v>
      </c>
      <c r="K61" s="479">
        <v>7.8443760000000001E-2</v>
      </c>
      <c r="L61" s="479">
        <v>8.2527172734947141E-2</v>
      </c>
      <c r="M61" s="697">
        <v>7.7154239999999999E-2</v>
      </c>
    </row>
    <row r="62" spans="2:13" hidden="1">
      <c r="B62" s="708" t="s">
        <v>633</v>
      </c>
      <c r="C62" s="457">
        <v>175218</v>
      </c>
      <c r="D62" s="457">
        <v>0</v>
      </c>
      <c r="E62" s="457">
        <v>0</v>
      </c>
      <c r="F62" s="457">
        <v>0</v>
      </c>
      <c r="G62" s="457">
        <v>39500</v>
      </c>
      <c r="H62" s="457">
        <v>135718</v>
      </c>
      <c r="I62" s="457">
        <v>761.37810380000008</v>
      </c>
      <c r="J62" s="457">
        <v>5183.07042</v>
      </c>
      <c r="K62" s="479">
        <v>7.8408000000000002E-3</v>
      </c>
      <c r="L62" s="479">
        <v>8.2489587723594687E-3</v>
      </c>
      <c r="M62" s="697">
        <v>9.4248611100000002</v>
      </c>
    </row>
    <row r="63" spans="2:13" hidden="1">
      <c r="B63" s="708" t="s">
        <v>634</v>
      </c>
      <c r="C63" s="457">
        <v>10324023</v>
      </c>
      <c r="D63" s="457">
        <v>0</v>
      </c>
      <c r="E63" s="457">
        <v>0</v>
      </c>
      <c r="F63" s="457">
        <v>6748335</v>
      </c>
      <c r="G63" s="457">
        <v>2550500</v>
      </c>
      <c r="H63" s="457">
        <v>14521858</v>
      </c>
      <c r="I63" s="457">
        <v>212699.6872665</v>
      </c>
      <c r="J63" s="457">
        <v>996489.89595999999</v>
      </c>
      <c r="K63" s="479">
        <v>1.5074618799999999</v>
      </c>
      <c r="L63" s="479">
        <v>1.5859333180440978</v>
      </c>
      <c r="M63" s="697">
        <v>8.2215375599999998</v>
      </c>
    </row>
    <row r="64" spans="2:13" hidden="1">
      <c r="B64" s="708" t="s">
        <v>902</v>
      </c>
      <c r="C64" s="457">
        <v>2163181</v>
      </c>
      <c r="D64" s="457">
        <v>200000</v>
      </c>
      <c r="E64" s="457">
        <v>0</v>
      </c>
      <c r="F64" s="457">
        <v>0</v>
      </c>
      <c r="G64" s="457">
        <v>300000</v>
      </c>
      <c r="H64" s="457">
        <v>2063181</v>
      </c>
      <c r="I64" s="457">
        <v>67233.308324600002</v>
      </c>
      <c r="J64" s="457">
        <v>230663.63580000002</v>
      </c>
      <c r="K64" s="479">
        <v>0.34894145999999998</v>
      </c>
      <c r="L64" s="479">
        <v>0.36710572456330615</v>
      </c>
      <c r="M64" s="697">
        <v>0.47091783999999998</v>
      </c>
    </row>
    <row r="65" spans="2:13" ht="30" hidden="1">
      <c r="B65" s="708" t="s">
        <v>635</v>
      </c>
      <c r="C65" s="457">
        <v>69085</v>
      </c>
      <c r="D65" s="457">
        <v>0</v>
      </c>
      <c r="E65" s="457">
        <v>0</v>
      </c>
      <c r="F65" s="457">
        <v>0</v>
      </c>
      <c r="G65" s="457">
        <v>0</v>
      </c>
      <c r="H65" s="457">
        <v>69085</v>
      </c>
      <c r="I65" s="457">
        <v>0</v>
      </c>
      <c r="J65" s="457">
        <v>0</v>
      </c>
      <c r="K65" s="479">
        <v>0</v>
      </c>
      <c r="L65" s="479">
        <v>0</v>
      </c>
      <c r="M65" s="697">
        <v>2.97421216</v>
      </c>
    </row>
    <row r="66" spans="2:13" hidden="1">
      <c r="B66" s="708" t="s">
        <v>636</v>
      </c>
      <c r="C66" s="457">
        <v>642367</v>
      </c>
      <c r="D66" s="457">
        <v>2250000</v>
      </c>
      <c r="E66" s="457">
        <v>0</v>
      </c>
      <c r="F66" s="457">
        <v>0</v>
      </c>
      <c r="G66" s="457">
        <v>120500</v>
      </c>
      <c r="H66" s="457">
        <v>2771867</v>
      </c>
      <c r="I66" s="457">
        <v>65559.744702299999</v>
      </c>
      <c r="J66" s="457">
        <v>78915.053489999991</v>
      </c>
      <c r="K66" s="479">
        <v>0.11938047</v>
      </c>
      <c r="L66" s="479">
        <v>0.12559486366337119</v>
      </c>
      <c r="M66" s="697">
        <v>0.20823634999999999</v>
      </c>
    </row>
    <row r="67" spans="2:13" hidden="1">
      <c r="B67" s="708" t="s">
        <v>637</v>
      </c>
      <c r="C67" s="457">
        <v>1727655</v>
      </c>
      <c r="D67" s="457">
        <v>0</v>
      </c>
      <c r="E67" s="457">
        <v>0</v>
      </c>
      <c r="F67" s="457">
        <v>0</v>
      </c>
      <c r="G67" s="457">
        <v>566000</v>
      </c>
      <c r="H67" s="457">
        <v>1161655</v>
      </c>
      <c r="I67" s="457">
        <v>4530.4546682999999</v>
      </c>
      <c r="J67" s="457">
        <v>71360.466650000002</v>
      </c>
      <c r="K67" s="479">
        <v>0.10795211</v>
      </c>
      <c r="L67" s="479">
        <v>0.1135715897474113</v>
      </c>
      <c r="M67" s="697">
        <v>2.3158991200000001</v>
      </c>
    </row>
    <row r="68" spans="2:13" hidden="1">
      <c r="B68" s="708" t="s">
        <v>638</v>
      </c>
      <c r="C68" s="457">
        <v>102600</v>
      </c>
      <c r="D68" s="457">
        <v>0</v>
      </c>
      <c r="E68" s="457">
        <v>0</v>
      </c>
      <c r="F68" s="457">
        <v>0</v>
      </c>
      <c r="G68" s="457">
        <v>0</v>
      </c>
      <c r="H68" s="457">
        <v>102600</v>
      </c>
      <c r="I68" s="457">
        <v>8096.1670565000004</v>
      </c>
      <c r="J68" s="457">
        <v>16521.678</v>
      </c>
      <c r="K68" s="479">
        <v>2.499353E-2</v>
      </c>
      <c r="L68" s="479">
        <v>2.6294576308727526E-2</v>
      </c>
      <c r="M68" s="697">
        <v>6.6404069999999996E-2</v>
      </c>
    </row>
    <row r="69" spans="2:13" hidden="1">
      <c r="B69" s="708" t="s">
        <v>639</v>
      </c>
      <c r="C69" s="457">
        <v>14582909</v>
      </c>
      <c r="D69" s="457">
        <v>0</v>
      </c>
      <c r="E69" s="457">
        <v>0</v>
      </c>
      <c r="F69" s="457">
        <v>0</v>
      </c>
      <c r="G69" s="457">
        <v>600000</v>
      </c>
      <c r="H69" s="457">
        <v>13982909</v>
      </c>
      <c r="I69" s="457">
        <v>26287.8692324</v>
      </c>
      <c r="J69" s="457">
        <v>213519.02043</v>
      </c>
      <c r="K69" s="479">
        <v>0.32300557000000002</v>
      </c>
      <c r="L69" s="479">
        <v>0.33981973114724706</v>
      </c>
      <c r="M69" s="697">
        <v>1.0652472200000001</v>
      </c>
    </row>
    <row r="70" spans="2:13" hidden="1">
      <c r="B70" s="708" t="s">
        <v>640</v>
      </c>
      <c r="C70" s="457">
        <v>1902735</v>
      </c>
      <c r="D70" s="457">
        <v>29000</v>
      </c>
      <c r="E70" s="457">
        <v>0</v>
      </c>
      <c r="F70" s="457">
        <v>0</v>
      </c>
      <c r="G70" s="457">
        <v>313500</v>
      </c>
      <c r="H70" s="457">
        <v>1618235</v>
      </c>
      <c r="I70" s="457">
        <v>103957.0357543</v>
      </c>
      <c r="J70" s="457">
        <v>721635.71589999995</v>
      </c>
      <c r="K70" s="479">
        <v>1.09167021</v>
      </c>
      <c r="L70" s="479">
        <v>1.1484974709491231</v>
      </c>
      <c r="M70" s="697">
        <v>0.50042056000000001</v>
      </c>
    </row>
    <row r="71" spans="2:13" hidden="1">
      <c r="B71" s="708" t="s">
        <v>641</v>
      </c>
      <c r="C71" s="457">
        <v>1220246</v>
      </c>
      <c r="D71" s="457">
        <v>0</v>
      </c>
      <c r="E71" s="457">
        <v>0</v>
      </c>
      <c r="F71" s="457">
        <v>0</v>
      </c>
      <c r="G71" s="457">
        <v>970500</v>
      </c>
      <c r="H71" s="457">
        <v>249746</v>
      </c>
      <c r="I71" s="457">
        <v>577.62362719999999</v>
      </c>
      <c r="J71" s="457">
        <v>11997.797839999999</v>
      </c>
      <c r="K71" s="479">
        <v>1.8149930000000002E-2</v>
      </c>
      <c r="L71" s="479">
        <v>1.9094731832963108E-2</v>
      </c>
      <c r="M71" s="697">
        <v>4.7324230000000002E-2</v>
      </c>
    </row>
    <row r="72" spans="2:13" hidden="1">
      <c r="B72" s="708" t="s">
        <v>642</v>
      </c>
      <c r="C72" s="457">
        <v>486444</v>
      </c>
      <c r="D72" s="457">
        <v>0</v>
      </c>
      <c r="E72" s="457">
        <v>0</v>
      </c>
      <c r="F72" s="457">
        <v>0</v>
      </c>
      <c r="G72" s="457">
        <v>57000</v>
      </c>
      <c r="H72" s="457">
        <v>429444</v>
      </c>
      <c r="I72" s="457">
        <v>1417.1652801</v>
      </c>
      <c r="J72" s="457">
        <v>33754.2984</v>
      </c>
      <c r="K72" s="479">
        <v>5.1062549999999998E-2</v>
      </c>
      <c r="L72" s="479">
        <v>5.3720631465300282E-2</v>
      </c>
      <c r="M72" s="697">
        <v>0.18905844999999999</v>
      </c>
    </row>
    <row r="73" spans="2:13" hidden="1">
      <c r="B73" s="708" t="s">
        <v>643</v>
      </c>
      <c r="C73" s="457">
        <v>89947</v>
      </c>
      <c r="D73" s="457">
        <v>0</v>
      </c>
      <c r="E73" s="457">
        <v>0</v>
      </c>
      <c r="F73" s="457">
        <v>0</v>
      </c>
      <c r="G73" s="457">
        <v>0</v>
      </c>
      <c r="H73" s="457">
        <v>89947</v>
      </c>
      <c r="I73" s="457">
        <v>0</v>
      </c>
      <c r="J73" s="457">
        <v>0</v>
      </c>
      <c r="K73" s="479">
        <v>0</v>
      </c>
      <c r="L73" s="479">
        <v>0</v>
      </c>
      <c r="M73" s="697">
        <v>1.2321506799999999</v>
      </c>
    </row>
    <row r="74" spans="2:13" hidden="1">
      <c r="B74" s="708" t="s">
        <v>1081</v>
      </c>
      <c r="C74" s="457">
        <v>3517735</v>
      </c>
      <c r="D74" s="457">
        <v>0</v>
      </c>
      <c r="E74" s="457">
        <v>0</v>
      </c>
      <c r="F74" s="457">
        <v>1969236</v>
      </c>
      <c r="G74" s="457">
        <v>122500</v>
      </c>
      <c r="H74" s="457">
        <v>5364471</v>
      </c>
      <c r="I74" s="457">
        <v>30896.6423861</v>
      </c>
      <c r="J74" s="457">
        <v>43237.636259999999</v>
      </c>
      <c r="K74" s="479">
        <v>6.5408679999999997E-2</v>
      </c>
      <c r="L74" s="479">
        <v>6.8813550660385359E-2</v>
      </c>
      <c r="M74" s="697">
        <v>3.54163432</v>
      </c>
    </row>
    <row r="75" spans="2:13" hidden="1">
      <c r="B75" s="708" t="s">
        <v>644</v>
      </c>
      <c r="C75" s="457">
        <v>3266080</v>
      </c>
      <c r="D75" s="457">
        <v>0</v>
      </c>
      <c r="E75" s="457">
        <v>0</v>
      </c>
      <c r="F75" s="457">
        <v>0</v>
      </c>
      <c r="G75" s="457">
        <v>79500</v>
      </c>
      <c r="H75" s="457">
        <v>3186580</v>
      </c>
      <c r="I75" s="457">
        <v>57058.014393500001</v>
      </c>
      <c r="J75" s="457">
        <v>79791.963199999998</v>
      </c>
      <c r="K75" s="479">
        <v>0.12070704</v>
      </c>
      <c r="L75" s="479">
        <v>0.12699048275759753</v>
      </c>
      <c r="M75" s="697">
        <v>3.1955915699999999</v>
      </c>
    </row>
    <row r="76" spans="2:13" hidden="1">
      <c r="B76" s="708" t="s">
        <v>645</v>
      </c>
      <c r="C76" s="457">
        <v>486248</v>
      </c>
      <c r="D76" s="457">
        <v>0</v>
      </c>
      <c r="E76" s="457">
        <v>0</v>
      </c>
      <c r="F76" s="457">
        <v>0</v>
      </c>
      <c r="G76" s="457">
        <v>0</v>
      </c>
      <c r="H76" s="457">
        <v>486248</v>
      </c>
      <c r="I76" s="457">
        <v>0</v>
      </c>
      <c r="J76" s="457">
        <v>213.94911999999999</v>
      </c>
      <c r="K76" s="479">
        <v>3.2365999999999997E-4</v>
      </c>
      <c r="L76" s="479">
        <v>3.4050424309353461E-4</v>
      </c>
      <c r="M76" s="697">
        <v>0.11365223000000001</v>
      </c>
    </row>
    <row r="77" spans="2:13" hidden="1">
      <c r="B77" s="709"/>
      <c r="C77" s="492">
        <v>42220757</v>
      </c>
      <c r="D77" s="492">
        <v>2479000</v>
      </c>
      <c r="E77" s="492">
        <v>0</v>
      </c>
      <c r="F77" s="492">
        <v>8717571</v>
      </c>
      <c r="G77" s="492">
        <v>5930500</v>
      </c>
      <c r="H77" s="492">
        <v>47486828</v>
      </c>
      <c r="I77" s="492">
        <v>611600.33483930014</v>
      </c>
      <c r="J77" s="492">
        <v>2701677.9106700006</v>
      </c>
      <c r="K77" s="493">
        <v>4.0870223499999998</v>
      </c>
      <c r="L77" s="493">
        <v>4.2997736660716823</v>
      </c>
      <c r="M77" s="626"/>
    </row>
    <row r="78" spans="2:13" hidden="1">
      <c r="B78" s="710" t="s">
        <v>646</v>
      </c>
      <c r="C78" s="494"/>
      <c r="D78" s="494"/>
      <c r="E78" s="494"/>
      <c r="F78" s="494"/>
      <c r="G78" s="494"/>
      <c r="H78" s="494"/>
      <c r="I78" s="494"/>
      <c r="J78" s="494"/>
      <c r="K78" s="495"/>
      <c r="L78" s="495"/>
      <c r="M78" s="626"/>
    </row>
    <row r="79" spans="2:13" hidden="1">
      <c r="B79" s="708" t="s">
        <v>1085</v>
      </c>
      <c r="C79" s="457">
        <v>781030</v>
      </c>
      <c r="D79" s="457">
        <v>0</v>
      </c>
      <c r="E79" s="457">
        <v>0</v>
      </c>
      <c r="F79" s="457">
        <v>0</v>
      </c>
      <c r="G79" s="457">
        <v>217500</v>
      </c>
      <c r="H79" s="457">
        <v>563530</v>
      </c>
      <c r="I79" s="457">
        <v>0</v>
      </c>
      <c r="J79" s="457">
        <v>2930.8760000000002</v>
      </c>
      <c r="K79" s="479">
        <v>4.4337500000000002E-3</v>
      </c>
      <c r="L79" s="479">
        <v>4.6645469445305799E-3</v>
      </c>
      <c r="M79" s="697">
        <v>9.3938333299999996</v>
      </c>
    </row>
    <row r="80" spans="2:13" hidden="1">
      <c r="B80" s="708" t="s">
        <v>647</v>
      </c>
      <c r="C80" s="457">
        <v>49259</v>
      </c>
      <c r="D80" s="457">
        <v>0</v>
      </c>
      <c r="E80" s="457">
        <v>0</v>
      </c>
      <c r="F80" s="457">
        <v>0</v>
      </c>
      <c r="G80" s="457">
        <v>0</v>
      </c>
      <c r="H80" s="457">
        <v>49259</v>
      </c>
      <c r="I80" s="457">
        <v>0</v>
      </c>
      <c r="J80" s="457">
        <v>0</v>
      </c>
      <c r="K80" s="479">
        <v>0</v>
      </c>
      <c r="L80" s="479">
        <v>0</v>
      </c>
      <c r="M80" s="697">
        <v>1.2314750000000001</v>
      </c>
    </row>
    <row r="81" spans="2:13" hidden="1">
      <c r="B81" s="708" t="s">
        <v>648</v>
      </c>
      <c r="C81" s="457">
        <v>914286</v>
      </c>
      <c r="D81" s="457">
        <v>0</v>
      </c>
      <c r="E81" s="457">
        <v>0</v>
      </c>
      <c r="F81" s="457">
        <v>0</v>
      </c>
      <c r="G81" s="457">
        <v>0</v>
      </c>
      <c r="H81" s="457">
        <v>914286</v>
      </c>
      <c r="I81" s="457">
        <v>32755.994280000003</v>
      </c>
      <c r="J81" s="457">
        <v>65609.163360000006</v>
      </c>
      <c r="K81" s="479">
        <v>9.9251699999999998E-2</v>
      </c>
      <c r="L81" s="479">
        <v>0.10441827715812463</v>
      </c>
      <c r="M81" s="697">
        <v>0.74200082999999994</v>
      </c>
    </row>
    <row r="82" spans="2:13" hidden="1">
      <c r="B82" s="708" t="s">
        <v>649</v>
      </c>
      <c r="C82" s="457">
        <v>160986</v>
      </c>
      <c r="D82" s="457">
        <v>0</v>
      </c>
      <c r="E82" s="457">
        <v>0</v>
      </c>
      <c r="F82" s="457">
        <v>0</v>
      </c>
      <c r="G82" s="457">
        <v>0</v>
      </c>
      <c r="H82" s="457">
        <v>160986</v>
      </c>
      <c r="I82" s="457">
        <v>0</v>
      </c>
      <c r="J82" s="457">
        <v>0</v>
      </c>
      <c r="K82" s="479">
        <v>0</v>
      </c>
      <c r="L82" s="479">
        <v>0</v>
      </c>
      <c r="M82" s="697">
        <v>9.8552800699999992</v>
      </c>
    </row>
    <row r="83" spans="2:13" hidden="1">
      <c r="B83" s="708" t="s">
        <v>650</v>
      </c>
      <c r="C83" s="457">
        <v>5815232</v>
      </c>
      <c r="D83" s="457">
        <v>0</v>
      </c>
      <c r="E83" s="457">
        <v>0</v>
      </c>
      <c r="F83" s="457">
        <v>0</v>
      </c>
      <c r="G83" s="457">
        <v>972000</v>
      </c>
      <c r="H83" s="457">
        <v>4843232</v>
      </c>
      <c r="I83" s="457">
        <v>45373.323617499998</v>
      </c>
      <c r="J83" s="457">
        <v>82625.537920000002</v>
      </c>
      <c r="K83" s="479">
        <v>0.12499359</v>
      </c>
      <c r="L83" s="479">
        <v>0.1315001727964375</v>
      </c>
      <c r="M83" s="697">
        <v>12.013712290000001</v>
      </c>
    </row>
    <row r="84" spans="2:13" hidden="1">
      <c r="B84" s="708" t="s">
        <v>651</v>
      </c>
      <c r="C84" s="457">
        <v>4485528</v>
      </c>
      <c r="D84" s="457">
        <v>0</v>
      </c>
      <c r="E84" s="457">
        <v>0</v>
      </c>
      <c r="F84" s="457">
        <v>0</v>
      </c>
      <c r="G84" s="457">
        <v>147000</v>
      </c>
      <c r="H84" s="457">
        <v>4338528</v>
      </c>
      <c r="I84" s="457">
        <v>352245.08831999998</v>
      </c>
      <c r="J84" s="457">
        <v>2407926.4252800001</v>
      </c>
      <c r="K84" s="479">
        <v>3.6426433600000001</v>
      </c>
      <c r="L84" s="479">
        <v>3.8322623849300568</v>
      </c>
      <c r="M84" s="697">
        <v>5.1416848899999996</v>
      </c>
    </row>
    <row r="85" spans="2:13" ht="30" hidden="1">
      <c r="B85" s="708" t="s">
        <v>910</v>
      </c>
      <c r="C85" s="457">
        <v>983658</v>
      </c>
      <c r="D85" s="457">
        <v>0</v>
      </c>
      <c r="E85" s="457">
        <v>0</v>
      </c>
      <c r="F85" s="457">
        <v>0</v>
      </c>
      <c r="G85" s="457">
        <v>0</v>
      </c>
      <c r="H85" s="457">
        <v>983658</v>
      </c>
      <c r="I85" s="457">
        <v>598221.4487999999</v>
      </c>
      <c r="J85" s="457">
        <v>890367.87527999992</v>
      </c>
      <c r="K85" s="479">
        <v>1.3469234699999999</v>
      </c>
      <c r="L85" s="479">
        <v>1.4170380296353404</v>
      </c>
      <c r="M85" s="697">
        <v>11.92746453</v>
      </c>
    </row>
    <row r="86" spans="2:13" hidden="1">
      <c r="B86" s="708" t="s">
        <v>912</v>
      </c>
      <c r="C86" s="457">
        <v>2746908</v>
      </c>
      <c r="D86" s="457">
        <v>0</v>
      </c>
      <c r="E86" s="457">
        <v>0</v>
      </c>
      <c r="F86" s="457">
        <v>0</v>
      </c>
      <c r="G86" s="457">
        <v>37500</v>
      </c>
      <c r="H86" s="457">
        <v>2709408</v>
      </c>
      <c r="I86" s="457">
        <v>102533.65221170001</v>
      </c>
      <c r="J86" s="457">
        <v>691820.23872000002</v>
      </c>
      <c r="K86" s="479">
        <v>1.0465662</v>
      </c>
      <c r="L86" s="479">
        <v>1.1010455511204815</v>
      </c>
      <c r="M86" s="697">
        <v>3.34370974</v>
      </c>
    </row>
    <row r="87" spans="2:13" hidden="1">
      <c r="B87" s="708" t="s">
        <v>652</v>
      </c>
      <c r="C87" s="457">
        <v>378091</v>
      </c>
      <c r="D87" s="457">
        <v>0</v>
      </c>
      <c r="E87" s="457">
        <v>0</v>
      </c>
      <c r="F87" s="457">
        <v>0</v>
      </c>
      <c r="G87" s="457">
        <v>0</v>
      </c>
      <c r="H87" s="457">
        <v>378091</v>
      </c>
      <c r="I87" s="457">
        <v>36875.215229999994</v>
      </c>
      <c r="J87" s="457">
        <v>67931.609970000005</v>
      </c>
      <c r="K87" s="479">
        <v>0.10276502999999999</v>
      </c>
      <c r="L87" s="479">
        <v>0.10811449673155964</v>
      </c>
      <c r="M87" s="697">
        <v>1.2603033299999999</v>
      </c>
    </row>
    <row r="88" spans="2:13" hidden="1">
      <c r="B88" s="709"/>
      <c r="C88" s="492">
        <v>16314978</v>
      </c>
      <c r="D88" s="492">
        <v>0</v>
      </c>
      <c r="E88" s="492">
        <v>0</v>
      </c>
      <c r="F88" s="492">
        <v>0</v>
      </c>
      <c r="G88" s="492">
        <v>1374000</v>
      </c>
      <c r="H88" s="492">
        <v>14940978</v>
      </c>
      <c r="I88" s="492">
        <v>1168004.7224591998</v>
      </c>
      <c r="J88" s="492">
        <v>4209211.7265299996</v>
      </c>
      <c r="K88" s="493">
        <v>6.3675770999999992</v>
      </c>
      <c r="L88" s="493">
        <v>6.6990434593165311</v>
      </c>
      <c r="M88" s="626"/>
    </row>
    <row r="89" spans="2:13" hidden="1">
      <c r="B89" s="710" t="s">
        <v>1090</v>
      </c>
      <c r="C89" s="494"/>
      <c r="D89" s="494"/>
      <c r="E89" s="494"/>
      <c r="F89" s="494"/>
      <c r="G89" s="494"/>
      <c r="H89" s="494"/>
      <c r="I89" s="494"/>
      <c r="J89" s="494"/>
      <c r="K89" s="495"/>
      <c r="L89" s="495"/>
      <c r="M89" s="626"/>
    </row>
    <row r="90" spans="2:13" ht="30" hidden="1">
      <c r="B90" s="708" t="s">
        <v>653</v>
      </c>
      <c r="C90" s="457">
        <v>574324</v>
      </c>
      <c r="D90" s="457">
        <v>0</v>
      </c>
      <c r="E90" s="457">
        <v>0</v>
      </c>
      <c r="F90" s="457">
        <v>0</v>
      </c>
      <c r="G90" s="457">
        <v>39500</v>
      </c>
      <c r="H90" s="457">
        <v>534824</v>
      </c>
      <c r="I90" s="457">
        <v>0</v>
      </c>
      <c r="J90" s="457">
        <v>10749.9624</v>
      </c>
      <c r="K90" s="479">
        <v>1.6262240000000001E-2</v>
      </c>
      <c r="L90" s="479">
        <v>1.7108777125589284E-2</v>
      </c>
      <c r="M90" s="697">
        <v>9.8132844000000006</v>
      </c>
    </row>
    <row r="91" spans="2:13" hidden="1">
      <c r="B91" s="708" t="s">
        <v>654</v>
      </c>
      <c r="C91" s="457">
        <v>1758827</v>
      </c>
      <c r="D91" s="457">
        <v>0</v>
      </c>
      <c r="E91" s="457">
        <v>0</v>
      </c>
      <c r="F91" s="457">
        <v>0</v>
      </c>
      <c r="G91" s="457">
        <v>0</v>
      </c>
      <c r="H91" s="457">
        <v>1758827</v>
      </c>
      <c r="I91" s="457">
        <v>11872.16786</v>
      </c>
      <c r="J91" s="457">
        <v>231760.63378999999</v>
      </c>
      <c r="K91" s="479">
        <v>0.35060097000000001</v>
      </c>
      <c r="L91" s="479">
        <v>0.36885161849481696</v>
      </c>
      <c r="M91" s="697">
        <v>6.1794753800000004</v>
      </c>
    </row>
    <row r="92" spans="2:13" hidden="1">
      <c r="B92" s="708" t="s">
        <v>655</v>
      </c>
      <c r="C92" s="457">
        <v>8</v>
      </c>
      <c r="D92" s="457">
        <v>0</v>
      </c>
      <c r="E92" s="457">
        <v>0</v>
      </c>
      <c r="F92" s="457">
        <v>0</v>
      </c>
      <c r="G92" s="457">
        <v>0</v>
      </c>
      <c r="H92" s="457">
        <v>8</v>
      </c>
      <c r="I92" s="457">
        <v>0</v>
      </c>
      <c r="J92" s="713">
        <v>0.2</v>
      </c>
      <c r="K92" s="479">
        <v>0</v>
      </c>
      <c r="L92" s="479">
        <v>3.1830394356708231E-7</v>
      </c>
      <c r="M92" s="697">
        <v>0</v>
      </c>
    </row>
    <row r="93" spans="2:13" hidden="1">
      <c r="B93" s="709"/>
      <c r="C93" s="492">
        <v>2333159</v>
      </c>
      <c r="D93" s="492">
        <v>0</v>
      </c>
      <c r="E93" s="492">
        <v>0</v>
      </c>
      <c r="F93" s="492">
        <v>0</v>
      </c>
      <c r="G93" s="492">
        <v>39500</v>
      </c>
      <c r="H93" s="492">
        <v>2293659</v>
      </c>
      <c r="I93" s="492">
        <v>11872.16786</v>
      </c>
      <c r="J93" s="492">
        <v>242510.79618999999</v>
      </c>
      <c r="K93" s="493">
        <v>0.36686321</v>
      </c>
      <c r="L93" s="493">
        <v>0.38596071392434983</v>
      </c>
      <c r="M93" s="626"/>
    </row>
    <row r="94" spans="2:13" hidden="1">
      <c r="B94" s="710" t="s">
        <v>656</v>
      </c>
      <c r="C94" s="494"/>
      <c r="D94" s="494"/>
      <c r="E94" s="494"/>
      <c r="F94" s="494"/>
      <c r="G94" s="494"/>
      <c r="H94" s="494"/>
      <c r="I94" s="494"/>
      <c r="J94" s="494"/>
      <c r="K94" s="495"/>
      <c r="L94" s="495"/>
      <c r="M94" s="626"/>
    </row>
    <row r="95" spans="2:13" hidden="1">
      <c r="B95" s="708" t="s">
        <v>657</v>
      </c>
      <c r="C95" s="457">
        <v>490276</v>
      </c>
      <c r="D95" s="457">
        <v>0</v>
      </c>
      <c r="E95" s="457">
        <v>0</v>
      </c>
      <c r="F95" s="457">
        <v>0</v>
      </c>
      <c r="G95" s="457">
        <v>0</v>
      </c>
      <c r="H95" s="457">
        <v>490276</v>
      </c>
      <c r="I95" s="457">
        <v>4849.6931699999996</v>
      </c>
      <c r="J95" s="457">
        <v>25739.49</v>
      </c>
      <c r="K95" s="479">
        <v>3.8937979999999997E-2</v>
      </c>
      <c r="L95" s="479">
        <v>4.0964905862027397E-2</v>
      </c>
      <c r="M95" s="697">
        <v>4.2734887800000001</v>
      </c>
    </row>
    <row r="96" spans="2:13" hidden="1">
      <c r="B96" s="708" t="s">
        <v>658</v>
      </c>
      <c r="C96" s="457">
        <v>158577</v>
      </c>
      <c r="D96" s="457">
        <v>0</v>
      </c>
      <c r="E96" s="457">
        <v>0</v>
      </c>
      <c r="F96" s="457">
        <v>0</v>
      </c>
      <c r="G96" s="457">
        <v>0</v>
      </c>
      <c r="H96" s="457">
        <v>158577</v>
      </c>
      <c r="I96" s="457">
        <v>1030.7505000000001</v>
      </c>
      <c r="J96" s="457">
        <v>5604.1111799999999</v>
      </c>
      <c r="K96" s="479">
        <v>8.4777399999999992E-3</v>
      </c>
      <c r="L96" s="479">
        <v>8.9190534439118757E-3</v>
      </c>
      <c r="M96" s="697">
        <v>0.74433843</v>
      </c>
    </row>
    <row r="97" spans="2:13" hidden="1">
      <c r="B97" s="708" t="s">
        <v>659</v>
      </c>
      <c r="C97" s="457">
        <v>463752</v>
      </c>
      <c r="D97" s="457">
        <v>0</v>
      </c>
      <c r="E97" s="457">
        <v>0</v>
      </c>
      <c r="F97" s="457">
        <v>0</v>
      </c>
      <c r="G97" s="457">
        <v>0</v>
      </c>
      <c r="H97" s="457">
        <v>463752</v>
      </c>
      <c r="I97" s="457">
        <v>32485.827600000001</v>
      </c>
      <c r="J97" s="457">
        <v>394527.73895999999</v>
      </c>
      <c r="K97" s="479">
        <v>0.59683045999999995</v>
      </c>
      <c r="L97" s="479">
        <v>0.62789867578786207</v>
      </c>
      <c r="M97" s="697">
        <v>3.7397545299999999</v>
      </c>
    </row>
    <row r="98" spans="2:13" hidden="1">
      <c r="B98" s="708" t="s">
        <v>1108</v>
      </c>
      <c r="C98" s="457">
        <v>1424659</v>
      </c>
      <c r="D98" s="457">
        <v>0</v>
      </c>
      <c r="E98" s="457">
        <v>0</v>
      </c>
      <c r="F98" s="457">
        <v>0</v>
      </c>
      <c r="G98" s="457">
        <v>132500</v>
      </c>
      <c r="H98" s="457">
        <v>1292159</v>
      </c>
      <c r="I98" s="457">
        <v>27313.412905999998</v>
      </c>
      <c r="J98" s="457">
        <v>173084.69805000001</v>
      </c>
      <c r="K98" s="479">
        <v>0.26183766000000003</v>
      </c>
      <c r="L98" s="479">
        <v>0.2754677098021634</v>
      </c>
      <c r="M98" s="697">
        <v>9.7890833300000004</v>
      </c>
    </row>
    <row r="99" spans="2:13" hidden="1">
      <c r="B99" s="708" t="s">
        <v>660</v>
      </c>
      <c r="C99" s="457">
        <v>661180</v>
      </c>
      <c r="D99" s="457">
        <v>0</v>
      </c>
      <c r="E99" s="457">
        <v>0</v>
      </c>
      <c r="F99" s="457">
        <v>0</v>
      </c>
      <c r="G99" s="457">
        <v>49401</v>
      </c>
      <c r="H99" s="457">
        <v>611779</v>
      </c>
      <c r="I99" s="457">
        <v>100133.6861523</v>
      </c>
      <c r="J99" s="457">
        <v>328158.25560000003</v>
      </c>
      <c r="K99" s="479">
        <v>0.49642858000000001</v>
      </c>
      <c r="L99" s="479">
        <v>0.52227033435787296</v>
      </c>
      <c r="M99" s="697">
        <v>1.38122481</v>
      </c>
    </row>
    <row r="100" spans="2:13" hidden="1">
      <c r="B100" s="709"/>
      <c r="C100" s="492">
        <v>3198444</v>
      </c>
      <c r="D100" s="492">
        <v>0</v>
      </c>
      <c r="E100" s="492">
        <v>0</v>
      </c>
      <c r="F100" s="492">
        <v>0</v>
      </c>
      <c r="G100" s="492">
        <v>181901</v>
      </c>
      <c r="H100" s="492">
        <v>3016543</v>
      </c>
      <c r="I100" s="492">
        <v>165813.37032829999</v>
      </c>
      <c r="J100" s="492">
        <v>927114.29379000003</v>
      </c>
      <c r="K100" s="493">
        <v>1.4025124199999999</v>
      </c>
      <c r="L100" s="493">
        <v>1.4755206792538376</v>
      </c>
      <c r="M100" s="626"/>
    </row>
    <row r="101" spans="2:13" hidden="1">
      <c r="B101" s="710" t="s">
        <v>662</v>
      </c>
      <c r="C101" s="494"/>
      <c r="D101" s="494"/>
      <c r="E101" s="494"/>
      <c r="F101" s="494"/>
      <c r="G101" s="494"/>
      <c r="H101" s="494"/>
      <c r="I101" s="494"/>
      <c r="J101" s="494"/>
      <c r="K101" s="495"/>
      <c r="L101" s="495"/>
      <c r="M101" s="626"/>
    </row>
    <row r="102" spans="2:13" ht="30" hidden="1">
      <c r="B102" s="708" t="s">
        <v>663</v>
      </c>
      <c r="C102" s="457">
        <v>436564</v>
      </c>
      <c r="D102" s="457">
        <v>0</v>
      </c>
      <c r="E102" s="457">
        <v>0</v>
      </c>
      <c r="F102" s="457">
        <v>0</v>
      </c>
      <c r="G102" s="457">
        <v>0</v>
      </c>
      <c r="H102" s="457">
        <v>436564</v>
      </c>
      <c r="I102" s="457">
        <v>4482.9208799999997</v>
      </c>
      <c r="J102" s="457">
        <v>65541.353319999995</v>
      </c>
      <c r="K102" s="479">
        <v>9.9149119999999993E-2</v>
      </c>
      <c r="L102" s="479">
        <v>0.10431035614239741</v>
      </c>
      <c r="M102" s="697">
        <v>0.33057163000000001</v>
      </c>
    </row>
    <row r="103" spans="2:13" hidden="1">
      <c r="B103" s="708" t="s">
        <v>1113</v>
      </c>
      <c r="C103" s="457">
        <v>1136</v>
      </c>
      <c r="D103" s="457">
        <v>0</v>
      </c>
      <c r="E103" s="457">
        <v>0</v>
      </c>
      <c r="F103" s="457">
        <v>0</v>
      </c>
      <c r="G103" s="457">
        <v>0</v>
      </c>
      <c r="H103" s="457">
        <v>1136</v>
      </c>
      <c r="I103" s="457">
        <v>0</v>
      </c>
      <c r="J103" s="457">
        <v>0</v>
      </c>
      <c r="K103" s="479">
        <v>0</v>
      </c>
      <c r="L103" s="479">
        <v>0</v>
      </c>
      <c r="M103" s="697">
        <v>2.2720000000000001E-2</v>
      </c>
    </row>
    <row r="104" spans="2:13" hidden="1">
      <c r="B104" s="709"/>
      <c r="C104" s="492">
        <v>437700</v>
      </c>
      <c r="D104" s="492">
        <v>0</v>
      </c>
      <c r="E104" s="492">
        <v>0</v>
      </c>
      <c r="F104" s="492">
        <v>0</v>
      </c>
      <c r="G104" s="492">
        <v>0</v>
      </c>
      <c r="H104" s="492">
        <v>437700</v>
      </c>
      <c r="I104" s="492">
        <v>4482.9208799999997</v>
      </c>
      <c r="J104" s="492">
        <v>65541.353319999995</v>
      </c>
      <c r="K104" s="493">
        <v>9.9149119999999993E-2</v>
      </c>
      <c r="L104" s="493">
        <v>0.10431035614239741</v>
      </c>
      <c r="M104" s="626"/>
    </row>
    <row r="105" spans="2:13" hidden="1">
      <c r="B105" s="710" t="s">
        <v>918</v>
      </c>
      <c r="C105" s="494"/>
      <c r="D105" s="494"/>
      <c r="E105" s="494"/>
      <c r="F105" s="494"/>
      <c r="G105" s="494"/>
      <c r="H105" s="494"/>
      <c r="I105" s="494"/>
      <c r="J105" s="494"/>
      <c r="K105" s="495"/>
      <c r="L105" s="495"/>
      <c r="M105" s="626"/>
    </row>
    <row r="106" spans="2:13" hidden="1">
      <c r="B106" s="708" t="s">
        <v>1116</v>
      </c>
      <c r="C106" s="457">
        <v>1308720</v>
      </c>
      <c r="D106" s="457">
        <v>0</v>
      </c>
      <c r="E106" s="457">
        <v>0</v>
      </c>
      <c r="F106" s="457">
        <v>0</v>
      </c>
      <c r="G106" s="457">
        <v>74500</v>
      </c>
      <c r="H106" s="457">
        <v>1234220</v>
      </c>
      <c r="I106" s="457">
        <v>9198.5254920000007</v>
      </c>
      <c r="J106" s="457">
        <v>197475.20000000001</v>
      </c>
      <c r="K106" s="479">
        <v>0.29873493000000001</v>
      </c>
      <c r="L106" s="479">
        <v>0.31428567458349149</v>
      </c>
      <c r="M106" s="697">
        <v>4.2854861099999999</v>
      </c>
    </row>
    <row r="107" spans="2:13" hidden="1">
      <c r="B107" s="708" t="s">
        <v>664</v>
      </c>
      <c r="C107" s="457">
        <v>277566</v>
      </c>
      <c r="D107" s="457">
        <v>0</v>
      </c>
      <c r="E107" s="457">
        <v>0</v>
      </c>
      <c r="F107" s="457">
        <v>0</v>
      </c>
      <c r="G107" s="457">
        <v>0</v>
      </c>
      <c r="H107" s="457">
        <v>277566</v>
      </c>
      <c r="I107" s="457">
        <v>644.64656000000002</v>
      </c>
      <c r="J107" s="457">
        <v>92984.61</v>
      </c>
      <c r="K107" s="479">
        <v>0.1406645</v>
      </c>
      <c r="L107" s="479">
        <v>0.14798684027023579</v>
      </c>
      <c r="M107" s="697">
        <v>0.2684222</v>
      </c>
    </row>
    <row r="108" spans="2:13" hidden="1">
      <c r="B108" s="708" t="s">
        <v>665</v>
      </c>
      <c r="C108" s="457">
        <v>1467160</v>
      </c>
      <c r="D108" s="457">
        <v>0</v>
      </c>
      <c r="E108" s="457">
        <v>0</v>
      </c>
      <c r="F108" s="457">
        <v>0</v>
      </c>
      <c r="G108" s="457">
        <v>12000</v>
      </c>
      <c r="H108" s="457">
        <v>1455160</v>
      </c>
      <c r="I108" s="457">
        <v>38008.779017300003</v>
      </c>
      <c r="J108" s="457">
        <v>69120.100000000006</v>
      </c>
      <c r="K108" s="479">
        <v>0.10456293999999999</v>
      </c>
      <c r="L108" s="479">
        <v>0.11000600204875544</v>
      </c>
      <c r="M108" s="697">
        <v>10.912949729999999</v>
      </c>
    </row>
    <row r="109" spans="2:13" hidden="1">
      <c r="B109" s="708" t="s">
        <v>667</v>
      </c>
      <c r="C109" s="457">
        <v>531894</v>
      </c>
      <c r="D109" s="457">
        <v>0</v>
      </c>
      <c r="E109" s="457">
        <v>0</v>
      </c>
      <c r="F109" s="457">
        <v>0</v>
      </c>
      <c r="G109" s="457">
        <v>30900</v>
      </c>
      <c r="H109" s="457">
        <v>500994</v>
      </c>
      <c r="I109" s="457">
        <v>14451.781396600001</v>
      </c>
      <c r="J109" s="457">
        <v>513834.47622000001</v>
      </c>
      <c r="K109" s="479">
        <v>0.77731433999999999</v>
      </c>
      <c r="L109" s="479">
        <v>0.81777770060776089</v>
      </c>
      <c r="M109" s="697">
        <v>6.4489612000000003</v>
      </c>
    </row>
    <row r="110" spans="2:13" ht="30" hidden="1">
      <c r="B110" s="708" t="s">
        <v>1122</v>
      </c>
      <c r="C110" s="457">
        <v>3454476</v>
      </c>
      <c r="D110" s="457">
        <v>0</v>
      </c>
      <c r="E110" s="457">
        <v>0</v>
      </c>
      <c r="F110" s="457">
        <v>0</v>
      </c>
      <c r="G110" s="457">
        <v>520000</v>
      </c>
      <c r="H110" s="457">
        <v>2934476</v>
      </c>
      <c r="I110" s="457">
        <v>29784.931555799998</v>
      </c>
      <c r="J110" s="457">
        <v>343656.48436</v>
      </c>
      <c r="K110" s="479">
        <v>0.51987386000000002</v>
      </c>
      <c r="L110" s="479">
        <v>0.54693607102093678</v>
      </c>
      <c r="M110" s="697">
        <v>4.9095067400000003</v>
      </c>
    </row>
    <row r="111" spans="2:13" hidden="1">
      <c r="B111" s="708" t="s">
        <v>668</v>
      </c>
      <c r="C111" s="457">
        <v>1434711</v>
      </c>
      <c r="D111" s="457">
        <v>0</v>
      </c>
      <c r="E111" s="457">
        <v>0</v>
      </c>
      <c r="F111" s="457">
        <v>0</v>
      </c>
      <c r="G111" s="457">
        <v>75000</v>
      </c>
      <c r="H111" s="457">
        <v>1359711</v>
      </c>
      <c r="I111" s="457">
        <v>3290.5008626999997</v>
      </c>
      <c r="J111" s="457">
        <v>63525.697919999999</v>
      </c>
      <c r="K111" s="479">
        <v>9.6099889999999993E-2</v>
      </c>
      <c r="L111" s="479">
        <v>0.10110240082893598</v>
      </c>
      <c r="M111" s="697">
        <v>3.0214121399999998</v>
      </c>
    </row>
    <row r="112" spans="2:13" hidden="1">
      <c r="B112" s="708" t="s">
        <v>669</v>
      </c>
      <c r="C112" s="457">
        <v>2785489</v>
      </c>
      <c r="D112" s="457">
        <v>0</v>
      </c>
      <c r="E112" s="457">
        <v>0</v>
      </c>
      <c r="F112" s="457">
        <v>0</v>
      </c>
      <c r="G112" s="457">
        <v>167500</v>
      </c>
      <c r="H112" s="457">
        <v>2617989</v>
      </c>
      <c r="I112" s="457">
        <v>22619.424974399997</v>
      </c>
      <c r="J112" s="457">
        <v>480217.72226999997</v>
      </c>
      <c r="K112" s="479">
        <v>0.72645985999999996</v>
      </c>
      <c r="L112" s="479">
        <v>0.76427597384671442</v>
      </c>
      <c r="M112" s="697">
        <v>1.83332563</v>
      </c>
    </row>
    <row r="113" spans="2:13" hidden="1">
      <c r="B113" s="708" t="s">
        <v>670</v>
      </c>
      <c r="C113" s="457">
        <v>642906</v>
      </c>
      <c r="D113" s="457">
        <v>0</v>
      </c>
      <c r="E113" s="457">
        <v>0</v>
      </c>
      <c r="F113" s="457">
        <v>0</v>
      </c>
      <c r="G113" s="457">
        <v>44100</v>
      </c>
      <c r="H113" s="457">
        <v>598806</v>
      </c>
      <c r="I113" s="457">
        <v>67959.248175500004</v>
      </c>
      <c r="J113" s="457">
        <v>607812.04223999998</v>
      </c>
      <c r="K113" s="479">
        <v>0.91948096000000001</v>
      </c>
      <c r="L113" s="479">
        <v>0.96734484996277004</v>
      </c>
      <c r="M113" s="697">
        <v>0.76183968999999996</v>
      </c>
    </row>
    <row r="114" spans="2:13" hidden="1">
      <c r="B114" s="708" t="s">
        <v>922</v>
      </c>
      <c r="C114" s="457">
        <v>2452790</v>
      </c>
      <c r="D114" s="457">
        <v>0</v>
      </c>
      <c r="E114" s="457">
        <v>0</v>
      </c>
      <c r="F114" s="457">
        <v>0</v>
      </c>
      <c r="G114" s="457">
        <v>522500</v>
      </c>
      <c r="H114" s="457">
        <v>1930290</v>
      </c>
      <c r="I114" s="457">
        <v>118932.1811916</v>
      </c>
      <c r="J114" s="457">
        <v>668845.48499999999</v>
      </c>
      <c r="K114" s="479">
        <v>1.01181063</v>
      </c>
      <c r="L114" s="479">
        <v>1.064480777562689</v>
      </c>
      <c r="M114" s="697">
        <v>2.3454356000000001</v>
      </c>
    </row>
    <row r="115" spans="2:13" hidden="1">
      <c r="B115" s="709"/>
      <c r="C115" s="492">
        <v>14355712</v>
      </c>
      <c r="D115" s="492">
        <v>0</v>
      </c>
      <c r="E115" s="492">
        <v>0</v>
      </c>
      <c r="F115" s="492">
        <v>0</v>
      </c>
      <c r="G115" s="492">
        <v>1446500</v>
      </c>
      <c r="H115" s="492">
        <v>12909212</v>
      </c>
      <c r="I115" s="492">
        <v>304890.0192259</v>
      </c>
      <c r="J115" s="492">
        <v>3037471.8180099996</v>
      </c>
      <c r="K115" s="493">
        <v>4.5950019099999997</v>
      </c>
      <c r="L115" s="493">
        <v>4.8341962907322902</v>
      </c>
      <c r="M115" s="626"/>
    </row>
    <row r="116" spans="2:13" hidden="1">
      <c r="B116" s="710" t="s">
        <v>674</v>
      </c>
      <c r="C116" s="494"/>
      <c r="D116" s="494"/>
      <c r="E116" s="494"/>
      <c r="F116" s="494"/>
      <c r="G116" s="494"/>
      <c r="H116" s="494"/>
      <c r="I116" s="494"/>
      <c r="J116" s="494"/>
      <c r="K116" s="495"/>
      <c r="L116" s="495"/>
      <c r="M116" s="626"/>
    </row>
    <row r="117" spans="2:13" hidden="1">
      <c r="B117" s="708" t="s">
        <v>675</v>
      </c>
      <c r="C117" s="457">
        <v>1380823</v>
      </c>
      <c r="D117" s="457">
        <v>0</v>
      </c>
      <c r="E117" s="457">
        <v>138082</v>
      </c>
      <c r="F117" s="457">
        <v>0</v>
      </c>
      <c r="G117" s="457">
        <v>22700</v>
      </c>
      <c r="H117" s="457">
        <v>1496205</v>
      </c>
      <c r="I117" s="457">
        <v>75774.0961713</v>
      </c>
      <c r="J117" s="457">
        <v>1403814.3412500001</v>
      </c>
      <c r="K117" s="479">
        <v>2.1236508399999998</v>
      </c>
      <c r="L117" s="479">
        <v>2.2341982042795041</v>
      </c>
      <c r="M117" s="697">
        <v>18.735349360000001</v>
      </c>
    </row>
    <row r="118" spans="2:13" hidden="1">
      <c r="B118" s="709"/>
      <c r="C118" s="492">
        <v>1380823</v>
      </c>
      <c r="D118" s="492">
        <v>0</v>
      </c>
      <c r="E118" s="492">
        <v>138082</v>
      </c>
      <c r="F118" s="492">
        <v>0</v>
      </c>
      <c r="G118" s="492">
        <v>22700</v>
      </c>
      <c r="H118" s="492">
        <v>1496205</v>
      </c>
      <c r="I118" s="492">
        <v>75774.0961713</v>
      </c>
      <c r="J118" s="492">
        <v>1403814.3412500001</v>
      </c>
      <c r="K118" s="493">
        <v>2.1236508399999998</v>
      </c>
      <c r="L118" s="493">
        <v>2.2341982042795041</v>
      </c>
      <c r="M118" s="626"/>
    </row>
    <row r="119" spans="2:13" hidden="1">
      <c r="B119" s="710" t="s">
        <v>676</v>
      </c>
      <c r="C119" s="494"/>
      <c r="D119" s="494"/>
      <c r="E119" s="494"/>
      <c r="F119" s="494"/>
      <c r="G119" s="494"/>
      <c r="H119" s="494"/>
      <c r="I119" s="494"/>
      <c r="J119" s="494"/>
      <c r="K119" s="495"/>
      <c r="L119" s="495"/>
      <c r="M119" s="626"/>
    </row>
    <row r="120" spans="2:13" hidden="1">
      <c r="B120" s="708" t="s">
        <v>1131</v>
      </c>
      <c r="C120" s="457">
        <v>829583</v>
      </c>
      <c r="D120" s="457">
        <v>0</v>
      </c>
      <c r="E120" s="457">
        <v>0</v>
      </c>
      <c r="F120" s="457">
        <v>0</v>
      </c>
      <c r="G120" s="457">
        <v>0</v>
      </c>
      <c r="H120" s="457">
        <v>829583</v>
      </c>
      <c r="I120" s="457">
        <v>7869.1689335000001</v>
      </c>
      <c r="J120" s="457">
        <v>141501.97231000001</v>
      </c>
      <c r="K120" s="479">
        <v>0.21406020000000001</v>
      </c>
      <c r="L120" s="479">
        <v>0.22520317904396545</v>
      </c>
      <c r="M120" s="697">
        <v>4.7780708799999996</v>
      </c>
    </row>
    <row r="121" spans="2:13" hidden="1">
      <c r="B121" s="708" t="s">
        <v>677</v>
      </c>
      <c r="C121" s="457">
        <v>2330387</v>
      </c>
      <c r="D121" s="457">
        <v>0</v>
      </c>
      <c r="E121" s="457">
        <v>0</v>
      </c>
      <c r="F121" s="457">
        <v>0</v>
      </c>
      <c r="G121" s="457">
        <v>130500</v>
      </c>
      <c r="H121" s="457">
        <v>2199887</v>
      </c>
      <c r="I121" s="457">
        <v>0</v>
      </c>
      <c r="J121" s="457">
        <v>62696.779499999997</v>
      </c>
      <c r="K121" s="479">
        <v>9.484592E-2</v>
      </c>
      <c r="L121" s="479">
        <v>9.9783160819029007E-2</v>
      </c>
      <c r="M121" s="697">
        <v>10.744941069999999</v>
      </c>
    </row>
    <row r="122" spans="2:13" hidden="1">
      <c r="B122" s="708" t="s">
        <v>1133</v>
      </c>
      <c r="C122" s="457">
        <v>942227</v>
      </c>
      <c r="D122" s="457">
        <v>0</v>
      </c>
      <c r="E122" s="457">
        <v>0</v>
      </c>
      <c r="F122" s="457">
        <v>0</v>
      </c>
      <c r="G122" s="457">
        <v>90000</v>
      </c>
      <c r="H122" s="457">
        <v>852227</v>
      </c>
      <c r="I122" s="457">
        <v>2769.7377499999998</v>
      </c>
      <c r="J122" s="457">
        <v>17896.767</v>
      </c>
      <c r="K122" s="479">
        <v>2.7073730000000001E-2</v>
      </c>
      <c r="L122" s="479">
        <v>2.8483057566006106E-2</v>
      </c>
      <c r="M122" s="697">
        <v>2.9702600000000001</v>
      </c>
    </row>
    <row r="123" spans="2:13" hidden="1">
      <c r="B123" s="708" t="s">
        <v>678</v>
      </c>
      <c r="C123" s="457">
        <v>1939932</v>
      </c>
      <c r="D123" s="457">
        <v>0</v>
      </c>
      <c r="E123" s="457">
        <v>0</v>
      </c>
      <c r="F123" s="457">
        <v>0</v>
      </c>
      <c r="G123" s="457">
        <v>7500</v>
      </c>
      <c r="H123" s="457">
        <v>1932432</v>
      </c>
      <c r="I123" s="457">
        <v>3246.4857599999996</v>
      </c>
      <c r="J123" s="457">
        <v>6299.7283200000002</v>
      </c>
      <c r="K123" s="479">
        <v>9.53005E-3</v>
      </c>
      <c r="L123" s="479">
        <v>1.0026141838286151E-2</v>
      </c>
      <c r="M123" s="697">
        <v>5.2925942199999998</v>
      </c>
    </row>
    <row r="124" spans="2:13" hidden="1">
      <c r="B124" s="708" t="s">
        <v>679</v>
      </c>
      <c r="C124" s="457">
        <v>2416774</v>
      </c>
      <c r="D124" s="457">
        <v>0</v>
      </c>
      <c r="E124" s="457">
        <v>0</v>
      </c>
      <c r="F124" s="457">
        <v>0</v>
      </c>
      <c r="G124" s="457">
        <v>131000</v>
      </c>
      <c r="H124" s="457">
        <v>2285774</v>
      </c>
      <c r="I124" s="457">
        <v>27284.123791700003</v>
      </c>
      <c r="J124" s="457">
        <v>100482.62504000001</v>
      </c>
      <c r="K124" s="479">
        <v>0.15200728999999999</v>
      </c>
      <c r="L124" s="479">
        <v>0.15992007905102229</v>
      </c>
      <c r="M124" s="697">
        <v>9.1405001000000006</v>
      </c>
    </row>
    <row r="125" spans="2:13" hidden="1">
      <c r="B125" s="708" t="s">
        <v>1137</v>
      </c>
      <c r="C125" s="457">
        <v>12076751</v>
      </c>
      <c r="D125" s="457">
        <v>0</v>
      </c>
      <c r="E125" s="457">
        <v>0</v>
      </c>
      <c r="F125" s="457">
        <v>0</v>
      </c>
      <c r="G125" s="457">
        <v>6000</v>
      </c>
      <c r="H125" s="457">
        <v>12070751</v>
      </c>
      <c r="I125" s="457">
        <v>38172.599848399994</v>
      </c>
      <c r="J125" s="457">
        <v>382763.51420999999</v>
      </c>
      <c r="K125" s="479">
        <v>0.57903388</v>
      </c>
      <c r="L125" s="479">
        <v>0.60917568013318968</v>
      </c>
      <c r="M125" s="697">
        <v>8.0471673300000006</v>
      </c>
    </row>
    <row r="126" spans="2:13" hidden="1">
      <c r="B126" s="708" t="s">
        <v>2050</v>
      </c>
      <c r="C126" s="457">
        <v>719955</v>
      </c>
      <c r="D126" s="457">
        <v>0</v>
      </c>
      <c r="E126" s="457">
        <v>0</v>
      </c>
      <c r="F126" s="457">
        <v>0</v>
      </c>
      <c r="G126" s="457">
        <v>0</v>
      </c>
      <c r="H126" s="457">
        <v>719955</v>
      </c>
      <c r="I126" s="457">
        <v>2145.4659999999999</v>
      </c>
      <c r="J126" s="457">
        <v>4859.69625</v>
      </c>
      <c r="K126" s="479">
        <v>7.3516099999999997E-3</v>
      </c>
      <c r="L126" s="479">
        <v>7.7343024045658073E-3</v>
      </c>
      <c r="M126" s="697">
        <v>6.5991603699999999</v>
      </c>
    </row>
    <row r="127" spans="2:13" hidden="1">
      <c r="B127" s="708" t="s">
        <v>682</v>
      </c>
      <c r="C127" s="457">
        <v>1173889</v>
      </c>
      <c r="D127" s="457">
        <v>0</v>
      </c>
      <c r="E127" s="457">
        <v>0</v>
      </c>
      <c r="F127" s="457">
        <v>0</v>
      </c>
      <c r="G127" s="457">
        <v>0</v>
      </c>
      <c r="H127" s="457">
        <v>1173889</v>
      </c>
      <c r="I127" s="457">
        <v>0</v>
      </c>
      <c r="J127" s="457">
        <v>61640.911390000001</v>
      </c>
      <c r="K127" s="479">
        <v>9.3248639999999994E-2</v>
      </c>
      <c r="L127" s="479">
        <v>9.8102725902530413E-2</v>
      </c>
      <c r="M127" s="697">
        <v>9.5685512100000008</v>
      </c>
    </row>
    <row r="128" spans="2:13" hidden="1">
      <c r="B128" s="708" t="s">
        <v>2051</v>
      </c>
      <c r="C128" s="457">
        <v>800716</v>
      </c>
      <c r="D128" s="457">
        <v>0</v>
      </c>
      <c r="E128" s="457">
        <v>0</v>
      </c>
      <c r="F128" s="457">
        <v>0</v>
      </c>
      <c r="G128" s="457">
        <v>27950</v>
      </c>
      <c r="H128" s="457">
        <v>772766</v>
      </c>
      <c r="I128" s="457">
        <v>27597.617844799999</v>
      </c>
      <c r="J128" s="457">
        <v>359336.19</v>
      </c>
      <c r="K128" s="479">
        <v>0.54359367999999997</v>
      </c>
      <c r="L128" s="479">
        <v>0.57189063171685184</v>
      </c>
      <c r="M128" s="697">
        <v>9.8129015899999992</v>
      </c>
    </row>
    <row r="129" spans="2:13" hidden="1">
      <c r="B129" s="708" t="s">
        <v>683</v>
      </c>
      <c r="C129" s="457">
        <v>57409</v>
      </c>
      <c r="D129" s="457">
        <v>0</v>
      </c>
      <c r="E129" s="457">
        <v>0</v>
      </c>
      <c r="F129" s="457">
        <v>0</v>
      </c>
      <c r="G129" s="457">
        <v>0</v>
      </c>
      <c r="H129" s="457">
        <v>57409</v>
      </c>
      <c r="I129" s="457">
        <v>0</v>
      </c>
      <c r="J129" s="457">
        <v>0</v>
      </c>
      <c r="K129" s="479">
        <v>0</v>
      </c>
      <c r="L129" s="479">
        <v>0</v>
      </c>
      <c r="M129" s="697">
        <v>10.101882809999999</v>
      </c>
    </row>
    <row r="130" spans="2:13" hidden="1">
      <c r="B130" s="708" t="s">
        <v>684</v>
      </c>
      <c r="C130" s="457">
        <v>98000</v>
      </c>
      <c r="D130" s="457">
        <v>0</v>
      </c>
      <c r="E130" s="457">
        <v>0</v>
      </c>
      <c r="F130" s="457">
        <v>0</v>
      </c>
      <c r="G130" s="457">
        <v>0</v>
      </c>
      <c r="H130" s="457">
        <v>98000</v>
      </c>
      <c r="I130" s="457">
        <v>107014.04</v>
      </c>
      <c r="J130" s="457">
        <v>977550</v>
      </c>
      <c r="K130" s="479">
        <v>1.47881014</v>
      </c>
      <c r="L130" s="479">
        <v>1.5557901001700065</v>
      </c>
      <c r="M130" s="697">
        <v>0.21609916000000001</v>
      </c>
    </row>
    <row r="131" spans="2:13" hidden="1">
      <c r="B131" s="708" t="s">
        <v>686</v>
      </c>
      <c r="C131" s="457">
        <v>779820</v>
      </c>
      <c r="D131" s="457">
        <v>0</v>
      </c>
      <c r="E131" s="457">
        <v>0</v>
      </c>
      <c r="F131" s="457">
        <v>0</v>
      </c>
      <c r="G131" s="457">
        <v>19000</v>
      </c>
      <c r="H131" s="457">
        <v>760820</v>
      </c>
      <c r="I131" s="457">
        <v>0</v>
      </c>
      <c r="J131" s="457">
        <v>1521.64</v>
      </c>
      <c r="K131" s="479">
        <v>2.30189E-3</v>
      </c>
      <c r="L131" s="479">
        <v>2.4217200634470758E-3</v>
      </c>
      <c r="M131" s="697">
        <v>7.0121659000000003</v>
      </c>
    </row>
    <row r="132" spans="2:13" hidden="1">
      <c r="B132" s="708" t="s">
        <v>1146</v>
      </c>
      <c r="C132" s="457">
        <v>58825</v>
      </c>
      <c r="D132" s="457">
        <v>0</v>
      </c>
      <c r="E132" s="457">
        <v>0</v>
      </c>
      <c r="F132" s="457">
        <v>0</v>
      </c>
      <c r="G132" s="457">
        <v>0</v>
      </c>
      <c r="H132" s="457">
        <v>58825</v>
      </c>
      <c r="I132" s="457">
        <v>2439.5977940000002</v>
      </c>
      <c r="J132" s="457">
        <v>5667.2004999999999</v>
      </c>
      <c r="K132" s="479">
        <v>8.5731799999999997E-3</v>
      </c>
      <c r="L132" s="479">
        <v>9.0194613406767033E-3</v>
      </c>
      <c r="M132" s="697">
        <v>1.56866667</v>
      </c>
    </row>
    <row r="133" spans="2:13" hidden="1">
      <c r="B133" s="708" t="s">
        <v>687</v>
      </c>
      <c r="C133" s="457">
        <v>527151</v>
      </c>
      <c r="D133" s="457">
        <v>0</v>
      </c>
      <c r="E133" s="457">
        <v>0</v>
      </c>
      <c r="F133" s="457">
        <v>0</v>
      </c>
      <c r="G133" s="457">
        <v>0</v>
      </c>
      <c r="H133" s="457">
        <v>527151</v>
      </c>
      <c r="I133" s="457">
        <v>6579.2297500000004</v>
      </c>
      <c r="J133" s="457">
        <v>73642.99470000001</v>
      </c>
      <c r="K133" s="479">
        <v>0.11140505000000001</v>
      </c>
      <c r="L133" s="479">
        <v>0.11720427814549872</v>
      </c>
      <c r="M133" s="697">
        <v>9.7790783999999995</v>
      </c>
    </row>
    <row r="134" spans="2:13" hidden="1">
      <c r="B134" s="708" t="s">
        <v>688</v>
      </c>
      <c r="C134" s="457">
        <v>340700</v>
      </c>
      <c r="D134" s="457">
        <v>0</v>
      </c>
      <c r="E134" s="457">
        <v>0</v>
      </c>
      <c r="F134" s="457">
        <v>0</v>
      </c>
      <c r="G134" s="457">
        <v>0</v>
      </c>
      <c r="H134" s="457">
        <v>340700</v>
      </c>
      <c r="I134" s="457">
        <v>0</v>
      </c>
      <c r="J134" s="457">
        <v>766.57500000000005</v>
      </c>
      <c r="K134" s="479">
        <v>1.1596499999999999E-3</v>
      </c>
      <c r="L134" s="479">
        <v>1.2200192276996806E-3</v>
      </c>
      <c r="M134" s="697">
        <v>1.5272547999999999</v>
      </c>
    </row>
    <row r="135" spans="2:13" hidden="1">
      <c r="B135" s="708" t="s">
        <v>1150</v>
      </c>
      <c r="C135" s="457">
        <v>8761</v>
      </c>
      <c r="D135" s="457">
        <v>0</v>
      </c>
      <c r="E135" s="457">
        <v>0</v>
      </c>
      <c r="F135" s="457">
        <v>0</v>
      </c>
      <c r="G135" s="457">
        <v>0</v>
      </c>
      <c r="H135" s="457">
        <v>8761</v>
      </c>
      <c r="I135" s="457">
        <v>0</v>
      </c>
      <c r="J135" s="457">
        <v>0</v>
      </c>
      <c r="K135" s="479">
        <v>0</v>
      </c>
      <c r="L135" s="479">
        <v>0</v>
      </c>
      <c r="M135" s="697">
        <v>0.78111626000000001</v>
      </c>
    </row>
    <row r="136" spans="2:13" hidden="1">
      <c r="B136" s="708" t="s">
        <v>1152</v>
      </c>
      <c r="C136" s="457">
        <v>198</v>
      </c>
      <c r="D136" s="457">
        <v>0</v>
      </c>
      <c r="E136" s="457">
        <v>0</v>
      </c>
      <c r="F136" s="457">
        <v>0</v>
      </c>
      <c r="G136" s="457">
        <v>0</v>
      </c>
      <c r="H136" s="457">
        <v>198</v>
      </c>
      <c r="I136" s="457">
        <v>0</v>
      </c>
      <c r="J136" s="457">
        <v>0</v>
      </c>
      <c r="K136" s="479">
        <v>0</v>
      </c>
      <c r="L136" s="479">
        <v>0</v>
      </c>
      <c r="M136" s="697">
        <v>0.39600000000000002</v>
      </c>
    </row>
    <row r="137" spans="2:13" hidden="1">
      <c r="B137" s="708" t="s">
        <v>689</v>
      </c>
      <c r="C137" s="457">
        <v>1063616</v>
      </c>
      <c r="D137" s="457">
        <v>0</v>
      </c>
      <c r="E137" s="457">
        <v>0</v>
      </c>
      <c r="F137" s="457">
        <v>0</v>
      </c>
      <c r="G137" s="457">
        <v>0</v>
      </c>
      <c r="H137" s="457">
        <v>1063616</v>
      </c>
      <c r="I137" s="457">
        <v>0</v>
      </c>
      <c r="J137" s="457">
        <v>26271.315200000001</v>
      </c>
      <c r="K137" s="479">
        <v>3.9742510000000002E-2</v>
      </c>
      <c r="L137" s="479">
        <v>4.1811316154269161E-2</v>
      </c>
      <c r="M137" s="697">
        <v>8.9035325600000004</v>
      </c>
    </row>
    <row r="138" spans="2:13" hidden="1">
      <c r="B138" s="708" t="s">
        <v>690</v>
      </c>
      <c r="C138" s="457">
        <v>2079410</v>
      </c>
      <c r="D138" s="457">
        <v>0</v>
      </c>
      <c r="E138" s="457">
        <v>0</v>
      </c>
      <c r="F138" s="457">
        <v>0</v>
      </c>
      <c r="G138" s="457">
        <v>289500</v>
      </c>
      <c r="H138" s="457">
        <v>1789910</v>
      </c>
      <c r="I138" s="457">
        <v>0</v>
      </c>
      <c r="J138" s="457">
        <v>51961.087299999999</v>
      </c>
      <c r="K138" s="479">
        <v>7.8605270000000005E-2</v>
      </c>
      <c r="L138" s="479">
        <v>8.2697094998117185E-2</v>
      </c>
      <c r="M138" s="697">
        <v>8.4754342099999995</v>
      </c>
    </row>
    <row r="139" spans="2:13" hidden="1">
      <c r="B139" s="708" t="s">
        <v>691</v>
      </c>
      <c r="C139" s="457">
        <v>801695</v>
      </c>
      <c r="D139" s="457">
        <v>0</v>
      </c>
      <c r="E139" s="457">
        <v>0</v>
      </c>
      <c r="F139" s="457">
        <v>0</v>
      </c>
      <c r="G139" s="457">
        <v>0</v>
      </c>
      <c r="H139" s="457">
        <v>801695</v>
      </c>
      <c r="I139" s="457">
        <v>13393.354310000001</v>
      </c>
      <c r="J139" s="457">
        <v>54397.651343500002</v>
      </c>
      <c r="K139" s="479">
        <v>8.2291240000000002E-2</v>
      </c>
      <c r="L139" s="479">
        <v>8.657493471711622E-2</v>
      </c>
      <c r="M139" s="697">
        <v>6.6745620800000003</v>
      </c>
    </row>
    <row r="140" spans="2:13" hidden="1">
      <c r="B140" s="708" t="s">
        <v>2052</v>
      </c>
      <c r="C140" s="457">
        <v>7194553</v>
      </c>
      <c r="D140" s="457">
        <v>0</v>
      </c>
      <c r="E140" s="457">
        <v>0</v>
      </c>
      <c r="F140" s="457">
        <v>0</v>
      </c>
      <c r="G140" s="457">
        <v>80000</v>
      </c>
      <c r="H140" s="457">
        <v>7114553</v>
      </c>
      <c r="I140" s="457">
        <v>27035.3014</v>
      </c>
      <c r="J140" s="457">
        <v>93983.245129999996</v>
      </c>
      <c r="K140" s="479">
        <v>0.14217521</v>
      </c>
      <c r="L140" s="479">
        <v>0.1495761877705539</v>
      </c>
      <c r="M140" s="697">
        <v>10.233263150000001</v>
      </c>
    </row>
    <row r="141" spans="2:13" hidden="1">
      <c r="B141" s="709"/>
      <c r="C141" s="492">
        <v>36240352</v>
      </c>
      <c r="D141" s="492">
        <v>0</v>
      </c>
      <c r="E141" s="492">
        <v>0</v>
      </c>
      <c r="F141" s="492">
        <v>0</v>
      </c>
      <c r="G141" s="492">
        <v>781450</v>
      </c>
      <c r="H141" s="492">
        <v>35458902</v>
      </c>
      <c r="I141" s="492">
        <v>265546.72318239999</v>
      </c>
      <c r="J141" s="492">
        <v>2423239.8931935001</v>
      </c>
      <c r="K141" s="493">
        <v>3.6658091400000004</v>
      </c>
      <c r="L141" s="493">
        <v>3.8566340710628322</v>
      </c>
      <c r="M141" s="626"/>
    </row>
    <row r="142" spans="2:13" hidden="1">
      <c r="B142" s="710" t="s">
        <v>694</v>
      </c>
      <c r="C142" s="494"/>
      <c r="D142" s="494"/>
      <c r="E142" s="494"/>
      <c r="F142" s="494"/>
      <c r="G142" s="494"/>
      <c r="H142" s="494"/>
      <c r="I142" s="494"/>
      <c r="J142" s="494"/>
      <c r="K142" s="495"/>
      <c r="L142" s="495"/>
      <c r="M142" s="626"/>
    </row>
    <row r="143" spans="2:13" hidden="1">
      <c r="B143" s="708" t="s">
        <v>1158</v>
      </c>
      <c r="C143" s="457">
        <v>1145187</v>
      </c>
      <c r="D143" s="457">
        <v>0</v>
      </c>
      <c r="E143" s="457">
        <v>0</v>
      </c>
      <c r="F143" s="457">
        <v>0</v>
      </c>
      <c r="G143" s="457">
        <v>0</v>
      </c>
      <c r="H143" s="457">
        <v>1145187</v>
      </c>
      <c r="I143" s="457">
        <v>13627.725</v>
      </c>
      <c r="J143" s="457">
        <v>13627.7253</v>
      </c>
      <c r="K143" s="479">
        <v>2.0615640000000001E-2</v>
      </c>
      <c r="L143" s="479">
        <v>2.1688793524194498E-2</v>
      </c>
      <c r="M143" s="697">
        <v>8.5400533900000006</v>
      </c>
    </row>
    <row r="144" spans="2:13" hidden="1">
      <c r="B144" s="708" t="s">
        <v>695</v>
      </c>
      <c r="C144" s="457">
        <v>54184</v>
      </c>
      <c r="D144" s="457">
        <v>0</v>
      </c>
      <c r="E144" s="457">
        <v>0</v>
      </c>
      <c r="F144" s="457">
        <v>0</v>
      </c>
      <c r="G144" s="457">
        <v>0</v>
      </c>
      <c r="H144" s="457">
        <v>54184</v>
      </c>
      <c r="I144" s="457">
        <v>0</v>
      </c>
      <c r="J144" s="457">
        <v>0</v>
      </c>
      <c r="K144" s="479">
        <v>0</v>
      </c>
      <c r="L144" s="479">
        <v>0</v>
      </c>
      <c r="M144" s="697">
        <v>2.4629090900000001</v>
      </c>
    </row>
    <row r="145" spans="2:13" hidden="1">
      <c r="B145" s="708" t="s">
        <v>696</v>
      </c>
      <c r="C145" s="457">
        <v>17740383</v>
      </c>
      <c r="D145" s="457">
        <v>0</v>
      </c>
      <c r="E145" s="457">
        <v>0</v>
      </c>
      <c r="F145" s="457">
        <v>5136734</v>
      </c>
      <c r="G145" s="457">
        <v>12779500</v>
      </c>
      <c r="H145" s="457">
        <v>10097617</v>
      </c>
      <c r="I145" s="457">
        <v>127114.50507320001</v>
      </c>
      <c r="J145" s="457">
        <v>448738.09948000003</v>
      </c>
      <c r="K145" s="479">
        <v>0.67883837000000002</v>
      </c>
      <c r="L145" s="479">
        <v>0.7141755334664085</v>
      </c>
      <c r="M145" s="697">
        <v>3.4238228199999998</v>
      </c>
    </row>
    <row r="146" spans="2:13" hidden="1">
      <c r="B146" s="709"/>
      <c r="C146" s="492">
        <v>18939754</v>
      </c>
      <c r="D146" s="492">
        <v>0</v>
      </c>
      <c r="E146" s="492">
        <v>0</v>
      </c>
      <c r="F146" s="492">
        <v>5136734</v>
      </c>
      <c r="G146" s="492">
        <v>12779500</v>
      </c>
      <c r="H146" s="492">
        <v>11296988</v>
      </c>
      <c r="I146" s="492">
        <v>140742.23007320001</v>
      </c>
      <c r="J146" s="492">
        <v>462365.82478000002</v>
      </c>
      <c r="K146" s="493">
        <v>0.69945401000000007</v>
      </c>
      <c r="L146" s="493">
        <v>0.735864326990603</v>
      </c>
      <c r="M146" s="626"/>
    </row>
    <row r="147" spans="2:13" hidden="1">
      <c r="B147" s="710" t="s">
        <v>697</v>
      </c>
      <c r="C147" s="494"/>
      <c r="D147" s="494"/>
      <c r="E147" s="494"/>
      <c r="F147" s="494"/>
      <c r="G147" s="494"/>
      <c r="H147" s="494"/>
      <c r="I147" s="494"/>
      <c r="J147" s="494"/>
      <c r="K147" s="495"/>
      <c r="L147" s="495"/>
      <c r="M147" s="626"/>
    </row>
    <row r="148" spans="2:13" hidden="1">
      <c r="B148" s="708" t="s">
        <v>698</v>
      </c>
      <c r="C148" s="457">
        <v>315909</v>
      </c>
      <c r="D148" s="457">
        <v>0</v>
      </c>
      <c r="E148" s="457">
        <v>0</v>
      </c>
      <c r="F148" s="457">
        <v>0</v>
      </c>
      <c r="G148" s="457">
        <v>0</v>
      </c>
      <c r="H148" s="457">
        <v>315909</v>
      </c>
      <c r="I148" s="457">
        <v>4071.7158599999998</v>
      </c>
      <c r="J148" s="457">
        <v>24519.245444100001</v>
      </c>
      <c r="K148" s="479">
        <v>3.7092020000000003E-2</v>
      </c>
      <c r="L148" s="479">
        <v>3.9022862590731233E-2</v>
      </c>
      <c r="M148" s="697">
        <v>4.2984910100000002</v>
      </c>
    </row>
    <row r="149" spans="2:13" hidden="1">
      <c r="B149" s="709"/>
      <c r="C149" s="492">
        <v>315909</v>
      </c>
      <c r="D149" s="492">
        <v>0</v>
      </c>
      <c r="E149" s="492">
        <v>0</v>
      </c>
      <c r="F149" s="492">
        <v>0</v>
      </c>
      <c r="G149" s="492">
        <v>0</v>
      </c>
      <c r="H149" s="492">
        <v>315909</v>
      </c>
      <c r="I149" s="492">
        <v>4071.7158599999998</v>
      </c>
      <c r="J149" s="492">
        <v>24519.245444100001</v>
      </c>
      <c r="K149" s="493">
        <v>3.7092020000000003E-2</v>
      </c>
      <c r="L149" s="493">
        <v>3.9022862590731233E-2</v>
      </c>
      <c r="M149" s="626"/>
    </row>
    <row r="150" spans="2:13" hidden="1">
      <c r="B150" s="710" t="s">
        <v>699</v>
      </c>
      <c r="C150" s="494"/>
      <c r="D150" s="494"/>
      <c r="E150" s="494"/>
      <c r="F150" s="494"/>
      <c r="G150" s="494"/>
      <c r="H150" s="494"/>
      <c r="I150" s="494"/>
      <c r="J150" s="494"/>
      <c r="K150" s="495"/>
      <c r="L150" s="495"/>
      <c r="M150" s="626"/>
    </row>
    <row r="151" spans="2:13" hidden="1">
      <c r="B151" s="708" t="s">
        <v>1164</v>
      </c>
      <c r="C151" s="457">
        <v>328879</v>
      </c>
      <c r="D151" s="457">
        <v>0</v>
      </c>
      <c r="E151" s="457">
        <v>0</v>
      </c>
      <c r="F151" s="457">
        <v>0</v>
      </c>
      <c r="G151" s="457">
        <v>0</v>
      </c>
      <c r="H151" s="457">
        <v>328879</v>
      </c>
      <c r="I151" s="457">
        <v>0</v>
      </c>
      <c r="J151" s="457">
        <v>164.43950000000001</v>
      </c>
      <c r="K151" s="479">
        <v>2.4876E-4</v>
      </c>
      <c r="L151" s="479">
        <v>2.6170870664099619E-4</v>
      </c>
      <c r="M151" s="697">
        <v>8.2219750000000005</v>
      </c>
    </row>
    <row r="152" spans="2:13" hidden="1">
      <c r="B152" s="708" t="s">
        <v>701</v>
      </c>
      <c r="C152" s="457">
        <v>93592</v>
      </c>
      <c r="D152" s="457">
        <v>0</v>
      </c>
      <c r="E152" s="457">
        <v>0</v>
      </c>
      <c r="F152" s="457">
        <v>0</v>
      </c>
      <c r="G152" s="457">
        <v>0</v>
      </c>
      <c r="H152" s="457">
        <v>93592</v>
      </c>
      <c r="I152" s="457">
        <v>0</v>
      </c>
      <c r="J152" s="457">
        <v>832.9688000000001</v>
      </c>
      <c r="K152" s="479">
        <v>1.26009E-3</v>
      </c>
      <c r="L152" s="479">
        <v>1.3256862695417014E-3</v>
      </c>
      <c r="M152" s="697">
        <v>1.2114214699999999</v>
      </c>
    </row>
    <row r="153" spans="2:13" hidden="1">
      <c r="B153" s="708" t="s">
        <v>702</v>
      </c>
      <c r="C153" s="457">
        <v>913009</v>
      </c>
      <c r="D153" s="457">
        <v>0</v>
      </c>
      <c r="E153" s="457">
        <v>0</v>
      </c>
      <c r="F153" s="457">
        <v>0</v>
      </c>
      <c r="G153" s="457">
        <v>0</v>
      </c>
      <c r="H153" s="457">
        <v>913009</v>
      </c>
      <c r="I153" s="457">
        <v>10965.845289999999</v>
      </c>
      <c r="J153" s="457">
        <v>28303.278999999999</v>
      </c>
      <c r="K153" s="479">
        <v>4.2816399999999998E-2</v>
      </c>
      <c r="L153" s="479">
        <v>4.5045226607896928E-2</v>
      </c>
      <c r="M153" s="697">
        <v>6.3366878800000004</v>
      </c>
    </row>
    <row r="154" spans="2:13" hidden="1">
      <c r="B154" s="708" t="s">
        <v>1174</v>
      </c>
      <c r="C154" s="457">
        <v>358753</v>
      </c>
      <c r="D154" s="457">
        <v>0</v>
      </c>
      <c r="E154" s="457">
        <v>0</v>
      </c>
      <c r="F154" s="457">
        <v>0</v>
      </c>
      <c r="G154" s="457">
        <v>0</v>
      </c>
      <c r="H154" s="457">
        <v>358753</v>
      </c>
      <c r="I154" s="457">
        <v>0</v>
      </c>
      <c r="J154" s="457">
        <v>0</v>
      </c>
      <c r="K154" s="479">
        <v>0</v>
      </c>
      <c r="L154" s="479">
        <v>0</v>
      </c>
      <c r="M154" s="697">
        <v>4.8135381700000002</v>
      </c>
    </row>
    <row r="155" spans="2:13" hidden="1">
      <c r="B155" s="708" t="s">
        <v>706</v>
      </c>
      <c r="C155" s="457">
        <v>2290523</v>
      </c>
      <c r="D155" s="457">
        <v>0</v>
      </c>
      <c r="E155" s="457">
        <v>0</v>
      </c>
      <c r="F155" s="457">
        <v>0</v>
      </c>
      <c r="G155" s="457">
        <v>1372000</v>
      </c>
      <c r="H155" s="457">
        <v>918523</v>
      </c>
      <c r="I155" s="457">
        <v>1102.2274402</v>
      </c>
      <c r="J155" s="457">
        <v>1984.0096799999999</v>
      </c>
      <c r="K155" s="479">
        <v>3.0013499999999999E-3</v>
      </c>
      <c r="L155" s="479">
        <v>3.157590526096325E-3</v>
      </c>
      <c r="M155" s="697">
        <v>0.35405414000000002</v>
      </c>
    </row>
    <row r="156" spans="2:13" hidden="1">
      <c r="B156" s="708" t="s">
        <v>709</v>
      </c>
      <c r="C156" s="457">
        <v>1142800</v>
      </c>
      <c r="D156" s="457">
        <v>0</v>
      </c>
      <c r="E156" s="457">
        <v>0</v>
      </c>
      <c r="F156" s="457">
        <v>0</v>
      </c>
      <c r="G156" s="457">
        <v>0</v>
      </c>
      <c r="H156" s="457">
        <v>1142800</v>
      </c>
      <c r="I156" s="457">
        <v>0</v>
      </c>
      <c r="J156" s="457">
        <v>10570.9</v>
      </c>
      <c r="K156" s="479">
        <v>1.599136E-2</v>
      </c>
      <c r="L156" s="479">
        <v>1.6823795785266351E-2</v>
      </c>
      <c r="M156" s="697">
        <v>7.5298148500000002</v>
      </c>
    </row>
    <row r="157" spans="2:13" hidden="1">
      <c r="B157" s="708" t="s">
        <v>1184</v>
      </c>
      <c r="C157" s="457">
        <v>210188</v>
      </c>
      <c r="D157" s="457">
        <v>0</v>
      </c>
      <c r="E157" s="457">
        <v>0</v>
      </c>
      <c r="F157" s="457">
        <v>0</v>
      </c>
      <c r="G157" s="457">
        <v>0</v>
      </c>
      <c r="H157" s="457">
        <v>210188</v>
      </c>
      <c r="I157" s="457">
        <v>0</v>
      </c>
      <c r="J157" s="457">
        <v>0</v>
      </c>
      <c r="K157" s="479">
        <v>0</v>
      </c>
      <c r="L157" s="479">
        <v>0</v>
      </c>
      <c r="M157" s="697">
        <v>2.4628904899999999</v>
      </c>
    </row>
    <row r="158" spans="2:13" hidden="1">
      <c r="B158" s="708" t="s">
        <v>712</v>
      </c>
      <c r="C158" s="457">
        <v>558357</v>
      </c>
      <c r="D158" s="457">
        <v>0</v>
      </c>
      <c r="E158" s="457">
        <v>0</v>
      </c>
      <c r="F158" s="457">
        <v>0</v>
      </c>
      <c r="G158" s="457">
        <v>375000</v>
      </c>
      <c r="H158" s="457">
        <v>183357</v>
      </c>
      <c r="I158" s="457">
        <v>522.56742410000004</v>
      </c>
      <c r="J158" s="457">
        <v>779.26724999999999</v>
      </c>
      <c r="K158" s="479">
        <v>1.1788499999999999E-3</v>
      </c>
      <c r="L158" s="479">
        <v>1.2402191938383771E-3</v>
      </c>
      <c r="M158" s="697">
        <v>4.0804989999999999E-2</v>
      </c>
    </row>
    <row r="159" spans="2:13" hidden="1">
      <c r="B159" s="708" t="s">
        <v>713</v>
      </c>
      <c r="C159" s="457">
        <v>80578</v>
      </c>
      <c r="D159" s="457">
        <v>0</v>
      </c>
      <c r="E159" s="457">
        <v>0</v>
      </c>
      <c r="F159" s="457">
        <v>0</v>
      </c>
      <c r="G159" s="457">
        <v>0</v>
      </c>
      <c r="H159" s="457">
        <v>80578</v>
      </c>
      <c r="I159" s="457">
        <v>392.03325000000001</v>
      </c>
      <c r="J159" s="457">
        <v>3222.8540926000001</v>
      </c>
      <c r="K159" s="479">
        <v>4.87544E-3</v>
      </c>
      <c r="L159" s="479">
        <v>5.1292358360794533E-3</v>
      </c>
      <c r="M159" s="697">
        <v>2.2062866200000002</v>
      </c>
    </row>
    <row r="160" spans="2:13" hidden="1">
      <c r="B160" s="708" t="s">
        <v>715</v>
      </c>
      <c r="C160" s="457">
        <v>1090234</v>
      </c>
      <c r="D160" s="457">
        <v>0</v>
      </c>
      <c r="E160" s="457">
        <v>0</v>
      </c>
      <c r="F160" s="457">
        <v>0</v>
      </c>
      <c r="G160" s="457">
        <v>0</v>
      </c>
      <c r="H160" s="457">
        <v>1090234</v>
      </c>
      <c r="I160" s="457">
        <v>58346.699380000005</v>
      </c>
      <c r="J160" s="457">
        <v>3434237.1</v>
      </c>
      <c r="K160" s="479">
        <v>5.1952172799999996</v>
      </c>
      <c r="L160" s="479">
        <v>5.4656560603719022</v>
      </c>
      <c r="M160" s="697">
        <v>14.42108466</v>
      </c>
    </row>
    <row r="161" spans="2:13" hidden="1">
      <c r="B161" s="708" t="s">
        <v>716</v>
      </c>
      <c r="C161" s="457">
        <v>617961</v>
      </c>
      <c r="D161" s="457">
        <v>0</v>
      </c>
      <c r="E161" s="457">
        <v>0</v>
      </c>
      <c r="F161" s="457">
        <v>0</v>
      </c>
      <c r="G161" s="457">
        <v>15500</v>
      </c>
      <c r="H161" s="457">
        <v>602461</v>
      </c>
      <c r="I161" s="457">
        <v>0</v>
      </c>
      <c r="J161" s="457">
        <v>3940.09494</v>
      </c>
      <c r="K161" s="479">
        <v>5.9604599999999999E-3</v>
      </c>
      <c r="L161" s="479">
        <v>6.270738787153533E-3</v>
      </c>
      <c r="M161" s="697">
        <v>6.14693399</v>
      </c>
    </row>
    <row r="162" spans="2:13" hidden="1">
      <c r="B162" s="708" t="s">
        <v>717</v>
      </c>
      <c r="C162" s="457">
        <v>754008</v>
      </c>
      <c r="D162" s="457">
        <v>0</v>
      </c>
      <c r="E162" s="457">
        <v>0</v>
      </c>
      <c r="F162" s="457">
        <v>0</v>
      </c>
      <c r="G162" s="457">
        <v>0</v>
      </c>
      <c r="H162" s="457">
        <v>754008</v>
      </c>
      <c r="I162" s="457">
        <v>0</v>
      </c>
      <c r="J162" s="457">
        <v>5956.6632</v>
      </c>
      <c r="K162" s="479">
        <v>9.0110699999999995E-3</v>
      </c>
      <c r="L162" s="479">
        <v>9.4801469353045786E-3</v>
      </c>
      <c r="M162" s="697">
        <v>1.8850199999999999</v>
      </c>
    </row>
    <row r="163" spans="2:13" hidden="1">
      <c r="B163" s="708" t="s">
        <v>1735</v>
      </c>
      <c r="C163" s="457">
        <v>1204498</v>
      </c>
      <c r="D163" s="457">
        <v>0</v>
      </c>
      <c r="E163" s="457">
        <v>0</v>
      </c>
      <c r="F163" s="457">
        <v>0</v>
      </c>
      <c r="G163" s="457">
        <v>0</v>
      </c>
      <c r="H163" s="457">
        <v>1204498</v>
      </c>
      <c r="I163" s="457">
        <v>1521.5985900000001</v>
      </c>
      <c r="J163" s="457">
        <v>3155.7847599999996</v>
      </c>
      <c r="K163" s="479">
        <v>4.7739799999999997E-3</v>
      </c>
      <c r="L163" s="479">
        <v>5.0224936707844916E-3</v>
      </c>
      <c r="M163" s="697">
        <v>1.5246810099999999</v>
      </c>
    </row>
    <row r="164" spans="2:13" hidden="1">
      <c r="B164" s="708" t="s">
        <v>1429</v>
      </c>
      <c r="C164" s="457">
        <v>1048579</v>
      </c>
      <c r="D164" s="457">
        <v>0</v>
      </c>
      <c r="E164" s="457">
        <v>0</v>
      </c>
      <c r="F164" s="457">
        <v>0</v>
      </c>
      <c r="G164" s="457">
        <v>0</v>
      </c>
      <c r="H164" s="457">
        <v>1048579</v>
      </c>
      <c r="I164" s="457">
        <v>5505.0394500000002</v>
      </c>
      <c r="J164" s="457">
        <v>42467.449500000002</v>
      </c>
      <c r="K164" s="479">
        <v>6.4243560000000005E-2</v>
      </c>
      <c r="L164" s="479">
        <v>6.7587783245429592E-2</v>
      </c>
      <c r="M164" s="697">
        <v>4.90506479</v>
      </c>
    </row>
    <row r="165" spans="2:13" hidden="1">
      <c r="B165" s="708" t="s">
        <v>718</v>
      </c>
      <c r="C165" s="457">
        <v>852681</v>
      </c>
      <c r="D165" s="457">
        <v>0</v>
      </c>
      <c r="E165" s="457">
        <v>0</v>
      </c>
      <c r="F165" s="457">
        <v>0</v>
      </c>
      <c r="G165" s="457">
        <v>0</v>
      </c>
      <c r="H165" s="457">
        <v>852681</v>
      </c>
      <c r="I165" s="457">
        <v>0</v>
      </c>
      <c r="J165" s="457">
        <v>34320.410250000001</v>
      </c>
      <c r="K165" s="479">
        <v>5.1918949999999998E-2</v>
      </c>
      <c r="L165" s="479">
        <v>5.4621609637075567E-2</v>
      </c>
      <c r="M165" s="697">
        <v>6.86660278</v>
      </c>
    </row>
    <row r="166" spans="2:13" hidden="1">
      <c r="B166" s="708" t="s">
        <v>1196</v>
      </c>
      <c r="C166" s="457">
        <v>1488718</v>
      </c>
      <c r="D166" s="457">
        <v>0</v>
      </c>
      <c r="E166" s="457">
        <v>0</v>
      </c>
      <c r="F166" s="457">
        <v>0</v>
      </c>
      <c r="G166" s="457">
        <v>0</v>
      </c>
      <c r="H166" s="457">
        <v>1488718</v>
      </c>
      <c r="I166" s="457">
        <v>0</v>
      </c>
      <c r="J166" s="457">
        <v>4734.4094400000004</v>
      </c>
      <c r="K166" s="479">
        <v>7.1620800000000004E-3</v>
      </c>
      <c r="L166" s="479">
        <v>7.5349059760661096E-3</v>
      </c>
      <c r="M166" s="697">
        <v>6.2651040499999997</v>
      </c>
    </row>
    <row r="167" spans="2:13" hidden="1">
      <c r="B167" s="708" t="s">
        <v>720</v>
      </c>
      <c r="C167" s="457">
        <v>1870010</v>
      </c>
      <c r="D167" s="457">
        <v>0</v>
      </c>
      <c r="E167" s="457">
        <v>0</v>
      </c>
      <c r="F167" s="457">
        <v>467503</v>
      </c>
      <c r="G167" s="457">
        <v>0</v>
      </c>
      <c r="H167" s="457">
        <v>2337513</v>
      </c>
      <c r="I167" s="457">
        <v>21785.6237</v>
      </c>
      <c r="J167" s="457">
        <v>40298.724119999999</v>
      </c>
      <c r="K167" s="479">
        <v>6.0962780000000001E-2</v>
      </c>
      <c r="L167" s="479">
        <v>6.4136214040589487E-2</v>
      </c>
      <c r="M167" s="697">
        <v>4.7500868699999996</v>
      </c>
    </row>
    <row r="168" spans="2:13" hidden="1">
      <c r="B168" s="708" t="s">
        <v>1203</v>
      </c>
      <c r="C168" s="457">
        <v>336614</v>
      </c>
      <c r="D168" s="457">
        <v>0</v>
      </c>
      <c r="E168" s="457">
        <v>0</v>
      </c>
      <c r="F168" s="457">
        <v>0</v>
      </c>
      <c r="G168" s="457">
        <v>5000</v>
      </c>
      <c r="H168" s="457">
        <v>331614</v>
      </c>
      <c r="I168" s="457">
        <v>596.90519999999992</v>
      </c>
      <c r="J168" s="457">
        <v>14081.656896</v>
      </c>
      <c r="K168" s="479">
        <v>2.1302330000000001E-2</v>
      </c>
      <c r="L168" s="479">
        <v>2.2411234609776998E-2</v>
      </c>
      <c r="M168" s="697">
        <v>10.86404141</v>
      </c>
    </row>
    <row r="169" spans="2:13" hidden="1">
      <c r="B169" s="708" t="s">
        <v>935</v>
      </c>
      <c r="C169" s="457">
        <v>44780</v>
      </c>
      <c r="D169" s="457">
        <v>0</v>
      </c>
      <c r="E169" s="457">
        <v>0</v>
      </c>
      <c r="F169" s="457">
        <v>0</v>
      </c>
      <c r="G169" s="457">
        <v>0</v>
      </c>
      <c r="H169" s="457">
        <v>44780</v>
      </c>
      <c r="I169" s="457">
        <v>34.481000000000002</v>
      </c>
      <c r="J169" s="457">
        <v>147.774</v>
      </c>
      <c r="K169" s="479">
        <v>2.2355000000000001E-4</v>
      </c>
      <c r="L169" s="479">
        <v>2.3518523478341011E-4</v>
      </c>
      <c r="M169" s="697">
        <v>7.4633329999999998E-2</v>
      </c>
    </row>
    <row r="170" spans="2:13" hidden="1">
      <c r="B170" s="708" t="s">
        <v>1204</v>
      </c>
      <c r="C170" s="457">
        <v>266787</v>
      </c>
      <c r="D170" s="457">
        <v>0</v>
      </c>
      <c r="E170" s="457">
        <v>0</v>
      </c>
      <c r="F170" s="457">
        <v>0</v>
      </c>
      <c r="G170" s="457">
        <v>0</v>
      </c>
      <c r="H170" s="457">
        <v>266787</v>
      </c>
      <c r="I170" s="457">
        <v>586.93140000000005</v>
      </c>
      <c r="J170" s="457">
        <v>1640.7400500000001</v>
      </c>
      <c r="K170" s="479">
        <v>2.4820699999999998E-3</v>
      </c>
      <c r="L170" s="479">
        <v>2.6112701414172592E-3</v>
      </c>
      <c r="M170" s="697">
        <v>3.3348374999999999</v>
      </c>
    </row>
    <row r="171" spans="2:13" hidden="1">
      <c r="B171" s="708" t="s">
        <v>721</v>
      </c>
      <c r="C171" s="457">
        <v>618595</v>
      </c>
      <c r="D171" s="457">
        <v>0</v>
      </c>
      <c r="E171" s="457">
        <v>0</v>
      </c>
      <c r="F171" s="457">
        <v>0</v>
      </c>
      <c r="G171" s="457">
        <v>0</v>
      </c>
      <c r="H171" s="457">
        <v>618595</v>
      </c>
      <c r="I171" s="457">
        <v>0</v>
      </c>
      <c r="J171" s="457">
        <v>0</v>
      </c>
      <c r="K171" s="479">
        <v>0</v>
      </c>
      <c r="L171" s="479">
        <v>0</v>
      </c>
      <c r="M171" s="697">
        <v>6.2423811300000001</v>
      </c>
    </row>
    <row r="172" spans="2:13" hidden="1">
      <c r="B172" s="708" t="s">
        <v>722</v>
      </c>
      <c r="C172" s="457">
        <v>275595</v>
      </c>
      <c r="D172" s="457">
        <v>0</v>
      </c>
      <c r="E172" s="457">
        <v>0</v>
      </c>
      <c r="F172" s="457">
        <v>0</v>
      </c>
      <c r="G172" s="457">
        <v>0</v>
      </c>
      <c r="H172" s="457">
        <v>275595</v>
      </c>
      <c r="I172" s="457">
        <v>6003.7842295</v>
      </c>
      <c r="J172" s="457">
        <v>29692.605299999999</v>
      </c>
      <c r="K172" s="479">
        <v>4.4918140000000002E-2</v>
      </c>
      <c r="L172" s="479">
        <v>4.7256366808854242E-2</v>
      </c>
      <c r="M172" s="697">
        <v>0.46665222000000001</v>
      </c>
    </row>
    <row r="173" spans="2:13" hidden="1">
      <c r="B173" s="708" t="s">
        <v>723</v>
      </c>
      <c r="C173" s="457">
        <v>279486</v>
      </c>
      <c r="D173" s="457">
        <v>0</v>
      </c>
      <c r="E173" s="457">
        <v>0</v>
      </c>
      <c r="F173" s="457">
        <v>0</v>
      </c>
      <c r="G173" s="457">
        <v>0</v>
      </c>
      <c r="H173" s="457">
        <v>279486</v>
      </c>
      <c r="I173" s="457">
        <v>279.48559999999998</v>
      </c>
      <c r="J173" s="457">
        <v>2152.0422000000003</v>
      </c>
      <c r="K173" s="479">
        <v>3.2555499999999999E-3</v>
      </c>
      <c r="L173" s="479">
        <v>3.4250175949138988E-3</v>
      </c>
      <c r="M173" s="697">
        <v>4.9183633999999996</v>
      </c>
    </row>
    <row r="174" spans="2:13" hidden="1">
      <c r="B174" s="708" t="s">
        <v>2053</v>
      </c>
      <c r="C174" s="457">
        <v>240424</v>
      </c>
      <c r="D174" s="457">
        <v>0</v>
      </c>
      <c r="E174" s="457">
        <v>0</v>
      </c>
      <c r="F174" s="457">
        <v>0</v>
      </c>
      <c r="G174" s="457">
        <v>0</v>
      </c>
      <c r="H174" s="457">
        <v>240424</v>
      </c>
      <c r="I174" s="457">
        <v>480.84800000000001</v>
      </c>
      <c r="J174" s="457">
        <v>1622.8620000000001</v>
      </c>
      <c r="K174" s="479">
        <v>2.45502E-3</v>
      </c>
      <c r="L174" s="479">
        <v>2.5828168723258118E-3</v>
      </c>
      <c r="M174" s="697">
        <v>7.0012242200000001</v>
      </c>
    </row>
    <row r="175" spans="2:13" hidden="1">
      <c r="B175" s="708" t="s">
        <v>724</v>
      </c>
      <c r="C175" s="457">
        <v>340301</v>
      </c>
      <c r="D175" s="457">
        <v>0</v>
      </c>
      <c r="E175" s="457">
        <v>0</v>
      </c>
      <c r="F175" s="457">
        <v>0</v>
      </c>
      <c r="G175" s="457">
        <v>0</v>
      </c>
      <c r="H175" s="457">
        <v>340301</v>
      </c>
      <c r="I175" s="457">
        <v>3846.9830000000002</v>
      </c>
      <c r="J175" s="457">
        <v>42704.247000000003</v>
      </c>
      <c r="K175" s="479">
        <v>6.4601779999999998E-2</v>
      </c>
      <c r="L175" s="479">
        <v>6.7964651135813722E-2</v>
      </c>
      <c r="M175" s="697">
        <v>1.5177308700000001</v>
      </c>
    </row>
    <row r="176" spans="2:13" hidden="1">
      <c r="B176" s="708" t="s">
        <v>725</v>
      </c>
      <c r="C176" s="457">
        <v>706880</v>
      </c>
      <c r="D176" s="457">
        <v>0</v>
      </c>
      <c r="E176" s="457">
        <v>0</v>
      </c>
      <c r="F176" s="457">
        <v>0</v>
      </c>
      <c r="G176" s="457">
        <v>2500</v>
      </c>
      <c r="H176" s="457">
        <v>704380</v>
      </c>
      <c r="I176" s="457">
        <v>7482.3853638000001</v>
      </c>
      <c r="J176" s="457">
        <v>44164.625999999997</v>
      </c>
      <c r="K176" s="479">
        <v>6.6810999999999995E-2</v>
      </c>
      <c r="L176" s="479">
        <v>7.0288873109826469E-2</v>
      </c>
      <c r="M176" s="697">
        <v>6.4326940600000002</v>
      </c>
    </row>
    <row r="177" spans="2:13" hidden="1">
      <c r="B177" s="708" t="s">
        <v>1212</v>
      </c>
      <c r="C177" s="457">
        <v>23118</v>
      </c>
      <c r="D177" s="457">
        <v>0</v>
      </c>
      <c r="E177" s="457">
        <v>0</v>
      </c>
      <c r="F177" s="457">
        <v>0</v>
      </c>
      <c r="G177" s="457">
        <v>0</v>
      </c>
      <c r="H177" s="457">
        <v>23118</v>
      </c>
      <c r="I177" s="457">
        <v>0</v>
      </c>
      <c r="J177" s="457">
        <v>4082.40762</v>
      </c>
      <c r="K177" s="479">
        <v>6.1757499999999998E-3</v>
      </c>
      <c r="L177" s="479">
        <v>6.4972322234715342E-3</v>
      </c>
      <c r="M177" s="697">
        <v>1.1558999999999999</v>
      </c>
    </row>
    <row r="178" spans="2:13" hidden="1">
      <c r="B178" s="708" t="s">
        <v>726</v>
      </c>
      <c r="C178" s="457">
        <v>45300</v>
      </c>
      <c r="D178" s="457">
        <v>0</v>
      </c>
      <c r="E178" s="457">
        <v>0</v>
      </c>
      <c r="F178" s="457">
        <v>0</v>
      </c>
      <c r="G178" s="457">
        <v>0</v>
      </c>
      <c r="H178" s="457">
        <v>45300</v>
      </c>
      <c r="I178" s="457">
        <v>0</v>
      </c>
      <c r="J178" s="457">
        <v>3571.9050000000002</v>
      </c>
      <c r="K178" s="479">
        <v>5.4034799999999996E-3</v>
      </c>
      <c r="L178" s="479">
        <v>5.6847572377348964E-3</v>
      </c>
      <c r="M178" s="697">
        <v>2.2650000000000001</v>
      </c>
    </row>
    <row r="179" spans="2:13" hidden="1">
      <c r="B179" s="708" t="s">
        <v>938</v>
      </c>
      <c r="C179" s="457">
        <v>35925</v>
      </c>
      <c r="D179" s="457">
        <v>0</v>
      </c>
      <c r="E179" s="457">
        <v>0</v>
      </c>
      <c r="F179" s="457">
        <v>0</v>
      </c>
      <c r="G179" s="457">
        <v>0</v>
      </c>
      <c r="H179" s="457">
        <v>35925</v>
      </c>
      <c r="I179" s="457">
        <v>0</v>
      </c>
      <c r="J179" s="457">
        <v>0</v>
      </c>
      <c r="K179" s="479">
        <v>0</v>
      </c>
      <c r="L179" s="479">
        <v>0</v>
      </c>
      <c r="M179" s="697">
        <v>2.8740000000000001</v>
      </c>
    </row>
    <row r="180" spans="2:13" hidden="1">
      <c r="B180" s="708" t="s">
        <v>727</v>
      </c>
      <c r="C180" s="457">
        <v>628671</v>
      </c>
      <c r="D180" s="457">
        <v>0</v>
      </c>
      <c r="E180" s="457">
        <v>0</v>
      </c>
      <c r="F180" s="457">
        <v>0</v>
      </c>
      <c r="G180" s="457">
        <v>0</v>
      </c>
      <c r="H180" s="457">
        <v>628671</v>
      </c>
      <c r="I180" s="457">
        <v>0</v>
      </c>
      <c r="J180" s="457">
        <v>0</v>
      </c>
      <c r="K180" s="479">
        <v>0</v>
      </c>
      <c r="L180" s="479">
        <v>0</v>
      </c>
      <c r="M180" s="697">
        <v>4.4176164699999996</v>
      </c>
    </row>
    <row r="181" spans="2:13" hidden="1">
      <c r="B181" s="708" t="s">
        <v>1216</v>
      </c>
      <c r="C181" s="457">
        <v>1768488</v>
      </c>
      <c r="D181" s="457">
        <v>0</v>
      </c>
      <c r="E181" s="457">
        <v>0</v>
      </c>
      <c r="F181" s="457">
        <v>0</v>
      </c>
      <c r="G181" s="457">
        <v>0</v>
      </c>
      <c r="H181" s="457">
        <v>1768488</v>
      </c>
      <c r="I181" s="457">
        <v>13414.715179999999</v>
      </c>
      <c r="J181" s="457">
        <v>195718.56696</v>
      </c>
      <c r="K181" s="479">
        <v>0.29607753999999997</v>
      </c>
      <c r="L181" s="479">
        <v>0.31148995846333027</v>
      </c>
      <c r="M181" s="697">
        <v>5.8949796499999998</v>
      </c>
    </row>
    <row r="182" spans="2:13" hidden="1">
      <c r="B182" s="708" t="s">
        <v>728</v>
      </c>
      <c r="C182" s="457">
        <v>67755</v>
      </c>
      <c r="D182" s="457">
        <v>0</v>
      </c>
      <c r="E182" s="457">
        <v>0</v>
      </c>
      <c r="F182" s="457">
        <v>0</v>
      </c>
      <c r="G182" s="457">
        <v>0</v>
      </c>
      <c r="H182" s="457">
        <v>67755</v>
      </c>
      <c r="I182" s="457">
        <v>1231.47703</v>
      </c>
      <c r="J182" s="457">
        <v>22571.900699999998</v>
      </c>
      <c r="K182" s="479">
        <v>3.4146139999999998E-2</v>
      </c>
      <c r="L182" s="479">
        <v>3.5923625033072927E-2</v>
      </c>
      <c r="M182" s="697">
        <v>1.0950302999999999</v>
      </c>
    </row>
    <row r="183" spans="2:13" hidden="1">
      <c r="B183" s="708" t="s">
        <v>730</v>
      </c>
      <c r="C183" s="457">
        <v>2472</v>
      </c>
      <c r="D183" s="457">
        <v>0</v>
      </c>
      <c r="E183" s="457">
        <v>0</v>
      </c>
      <c r="F183" s="457">
        <v>0</v>
      </c>
      <c r="G183" s="457">
        <v>0</v>
      </c>
      <c r="H183" s="457">
        <v>2472</v>
      </c>
      <c r="I183" s="457">
        <v>0</v>
      </c>
      <c r="J183" s="457">
        <v>0</v>
      </c>
      <c r="K183" s="479">
        <v>0</v>
      </c>
      <c r="L183" s="479">
        <v>0</v>
      </c>
      <c r="M183" s="697">
        <v>1.5103210000000001E-2</v>
      </c>
    </row>
    <row r="184" spans="2:13" hidden="1">
      <c r="B184" s="708" t="s">
        <v>731</v>
      </c>
      <c r="C184" s="457">
        <v>1519721</v>
      </c>
      <c r="D184" s="457">
        <v>0</v>
      </c>
      <c r="E184" s="457">
        <v>379930</v>
      </c>
      <c r="F184" s="457">
        <v>0</v>
      </c>
      <c r="G184" s="457">
        <v>0</v>
      </c>
      <c r="H184" s="457">
        <v>1899651</v>
      </c>
      <c r="I184" s="457">
        <v>12869.628839999999</v>
      </c>
      <c r="J184" s="457">
        <v>92228.056049999999</v>
      </c>
      <c r="K184" s="479">
        <v>0.13952001</v>
      </c>
      <c r="L184" s="479">
        <v>0.14678276974120452</v>
      </c>
      <c r="M184" s="697">
        <v>0.83127234999999999</v>
      </c>
    </row>
    <row r="185" spans="2:13" hidden="1">
      <c r="B185" s="708" t="s">
        <v>732</v>
      </c>
      <c r="C185" s="457">
        <v>734617</v>
      </c>
      <c r="D185" s="457">
        <v>0</v>
      </c>
      <c r="E185" s="457">
        <v>0</v>
      </c>
      <c r="F185" s="457">
        <v>0</v>
      </c>
      <c r="G185" s="457">
        <v>0</v>
      </c>
      <c r="H185" s="457">
        <v>734617</v>
      </c>
      <c r="I185" s="457">
        <v>5876.9359999999997</v>
      </c>
      <c r="J185" s="457">
        <v>11019.254999999999</v>
      </c>
      <c r="K185" s="479">
        <v>1.666962E-2</v>
      </c>
      <c r="L185" s="479">
        <v>1.7537361608356446E-2</v>
      </c>
      <c r="M185" s="697">
        <v>3.8697047000000002</v>
      </c>
    </row>
    <row r="186" spans="2:13" hidden="1">
      <c r="B186" s="708" t="s">
        <v>733</v>
      </c>
      <c r="C186" s="457">
        <v>1203474</v>
      </c>
      <c r="D186" s="457">
        <v>0</v>
      </c>
      <c r="E186" s="457">
        <v>0</v>
      </c>
      <c r="F186" s="457">
        <v>0</v>
      </c>
      <c r="G186" s="457">
        <v>25000</v>
      </c>
      <c r="H186" s="457">
        <v>1178474</v>
      </c>
      <c r="I186" s="457">
        <v>2356.9477000000002</v>
      </c>
      <c r="J186" s="457">
        <v>2356.9479999999999</v>
      </c>
      <c r="K186" s="479">
        <v>3.56552E-3</v>
      </c>
      <c r="L186" s="479">
        <v>3.7511292159127375E-3</v>
      </c>
      <c r="M186" s="697">
        <v>5.3024701900000002</v>
      </c>
    </row>
    <row r="187" spans="2:13" hidden="1">
      <c r="B187" s="708" t="s">
        <v>734</v>
      </c>
      <c r="C187" s="457">
        <v>518063</v>
      </c>
      <c r="D187" s="457">
        <v>0</v>
      </c>
      <c r="E187" s="457">
        <v>0</v>
      </c>
      <c r="F187" s="457">
        <v>0</v>
      </c>
      <c r="G187" s="457">
        <v>0</v>
      </c>
      <c r="H187" s="457">
        <v>518063</v>
      </c>
      <c r="I187" s="457">
        <v>0</v>
      </c>
      <c r="J187" s="457">
        <v>0</v>
      </c>
      <c r="K187" s="479">
        <v>0</v>
      </c>
      <c r="L187" s="479">
        <v>0</v>
      </c>
      <c r="M187" s="697">
        <v>3.76773091</v>
      </c>
    </row>
    <row r="188" spans="2:13" hidden="1">
      <c r="B188" s="708" t="s">
        <v>735</v>
      </c>
      <c r="C188" s="457">
        <v>257368</v>
      </c>
      <c r="D188" s="457">
        <v>0</v>
      </c>
      <c r="E188" s="457">
        <v>0</v>
      </c>
      <c r="F188" s="457">
        <v>0</v>
      </c>
      <c r="G188" s="457">
        <v>0</v>
      </c>
      <c r="H188" s="457">
        <v>257368</v>
      </c>
      <c r="I188" s="457">
        <v>0</v>
      </c>
      <c r="J188" s="457">
        <v>0</v>
      </c>
      <c r="K188" s="479">
        <v>0</v>
      </c>
      <c r="L188" s="479">
        <v>0</v>
      </c>
      <c r="M188" s="697">
        <v>4.7706680500000003</v>
      </c>
    </row>
    <row r="189" spans="2:13" hidden="1">
      <c r="B189" s="708" t="s">
        <v>736</v>
      </c>
      <c r="C189" s="457">
        <v>1724030</v>
      </c>
      <c r="D189" s="457">
        <v>0</v>
      </c>
      <c r="E189" s="457">
        <v>0</v>
      </c>
      <c r="F189" s="457">
        <v>0</v>
      </c>
      <c r="G189" s="457">
        <v>126500</v>
      </c>
      <c r="H189" s="457">
        <v>1597530</v>
      </c>
      <c r="I189" s="457">
        <v>43197.211200000005</v>
      </c>
      <c r="J189" s="457">
        <v>120278.0337</v>
      </c>
      <c r="K189" s="479">
        <v>0.18195322999999999</v>
      </c>
      <c r="L189" s="479">
        <v>0.19142486225602212</v>
      </c>
      <c r="M189" s="697">
        <v>0.51449082000000002</v>
      </c>
    </row>
    <row r="190" spans="2:13" hidden="1">
      <c r="B190" s="708" t="s">
        <v>1234</v>
      </c>
      <c r="C190" s="457">
        <v>658396</v>
      </c>
      <c r="D190" s="457">
        <v>0</v>
      </c>
      <c r="E190" s="457">
        <v>0</v>
      </c>
      <c r="F190" s="457">
        <v>0</v>
      </c>
      <c r="G190" s="457">
        <v>0</v>
      </c>
      <c r="H190" s="457">
        <v>658396</v>
      </c>
      <c r="I190" s="457">
        <v>921.75440000000003</v>
      </c>
      <c r="J190" s="457">
        <v>8065.3509999999997</v>
      </c>
      <c r="K190" s="479">
        <v>1.220104E-2</v>
      </c>
      <c r="L190" s="479">
        <v>1.2836165147763553E-2</v>
      </c>
      <c r="M190" s="697">
        <v>6.6370564500000002</v>
      </c>
    </row>
    <row r="191" spans="2:13" ht="30" hidden="1">
      <c r="B191" s="708" t="s">
        <v>1236</v>
      </c>
      <c r="C191" s="457">
        <v>525295</v>
      </c>
      <c r="D191" s="457">
        <v>0</v>
      </c>
      <c r="E191" s="457">
        <v>0</v>
      </c>
      <c r="F191" s="457">
        <v>0</v>
      </c>
      <c r="G191" s="457">
        <v>0</v>
      </c>
      <c r="H191" s="457">
        <v>525295</v>
      </c>
      <c r="I191" s="457">
        <v>5508.5060899999999</v>
      </c>
      <c r="J191" s="457">
        <v>351070.40735000005</v>
      </c>
      <c r="K191" s="479">
        <v>0.53108944000000002</v>
      </c>
      <c r="L191" s="479">
        <v>0.5587354756460351</v>
      </c>
      <c r="M191" s="697">
        <v>2.9064054399999999</v>
      </c>
    </row>
    <row r="192" spans="2:13" hidden="1">
      <c r="B192" s="708" t="s">
        <v>737</v>
      </c>
      <c r="C192" s="457">
        <v>443946</v>
      </c>
      <c r="D192" s="457">
        <v>0</v>
      </c>
      <c r="E192" s="457">
        <v>0</v>
      </c>
      <c r="F192" s="457">
        <v>0</v>
      </c>
      <c r="G192" s="457">
        <v>0</v>
      </c>
      <c r="H192" s="457">
        <v>443946</v>
      </c>
      <c r="I192" s="457">
        <v>918.96821999999997</v>
      </c>
      <c r="J192" s="457">
        <v>4039.9086000000002</v>
      </c>
      <c r="K192" s="479">
        <v>6.11146E-3</v>
      </c>
      <c r="L192" s="479">
        <v>6.4295941951528525E-3</v>
      </c>
      <c r="M192" s="697">
        <v>4.5957142900000001</v>
      </c>
    </row>
    <row r="193" spans="2:13" hidden="1">
      <c r="B193" s="708" t="s">
        <v>1242</v>
      </c>
      <c r="C193" s="457">
        <v>354361</v>
      </c>
      <c r="D193" s="457">
        <v>0</v>
      </c>
      <c r="E193" s="457">
        <v>0</v>
      </c>
      <c r="F193" s="457">
        <v>0</v>
      </c>
      <c r="G193" s="457">
        <v>36000</v>
      </c>
      <c r="H193" s="457">
        <v>318361</v>
      </c>
      <c r="I193" s="457">
        <v>0</v>
      </c>
      <c r="J193" s="457">
        <v>1353.0342499999999</v>
      </c>
      <c r="K193" s="479">
        <v>2.0468299999999999E-3</v>
      </c>
      <c r="L193" s="479">
        <v>2.1533806877816475E-3</v>
      </c>
      <c r="M193" s="697">
        <v>2.5264339900000001</v>
      </c>
    </row>
    <row r="194" spans="2:13" hidden="1">
      <c r="B194" s="708" t="s">
        <v>1245</v>
      </c>
      <c r="C194" s="457">
        <v>36944</v>
      </c>
      <c r="D194" s="457">
        <v>0</v>
      </c>
      <c r="E194" s="457">
        <v>0</v>
      </c>
      <c r="F194" s="457">
        <v>0</v>
      </c>
      <c r="G194" s="457">
        <v>0</v>
      </c>
      <c r="H194" s="457">
        <v>36944</v>
      </c>
      <c r="I194" s="457">
        <v>0</v>
      </c>
      <c r="J194" s="457">
        <v>0</v>
      </c>
      <c r="K194" s="479">
        <v>0</v>
      </c>
      <c r="L194" s="479">
        <v>0</v>
      </c>
      <c r="M194" s="697">
        <v>0.43209356999999998</v>
      </c>
    </row>
    <row r="195" spans="2:13" hidden="1">
      <c r="B195" s="708" t="s">
        <v>740</v>
      </c>
      <c r="C195" s="457">
        <v>110562</v>
      </c>
      <c r="D195" s="457">
        <v>0</v>
      </c>
      <c r="E195" s="457">
        <v>0</v>
      </c>
      <c r="F195" s="457">
        <v>0</v>
      </c>
      <c r="G195" s="457">
        <v>0</v>
      </c>
      <c r="H195" s="457">
        <v>110562</v>
      </c>
      <c r="I195" s="457">
        <v>0</v>
      </c>
      <c r="J195" s="457">
        <v>0</v>
      </c>
      <c r="K195" s="479">
        <v>0</v>
      </c>
      <c r="L195" s="479">
        <v>0</v>
      </c>
      <c r="M195" s="697">
        <v>9.3443204899999994</v>
      </c>
    </row>
    <row r="196" spans="2:13" hidden="1">
      <c r="B196" s="708" t="s">
        <v>742</v>
      </c>
      <c r="C196" s="457">
        <v>700498</v>
      </c>
      <c r="D196" s="457">
        <v>0</v>
      </c>
      <c r="E196" s="457">
        <v>0</v>
      </c>
      <c r="F196" s="457">
        <v>0</v>
      </c>
      <c r="G196" s="457">
        <v>0</v>
      </c>
      <c r="H196" s="457">
        <v>700498</v>
      </c>
      <c r="I196" s="457">
        <v>0</v>
      </c>
      <c r="J196" s="457">
        <v>2101.4940000000001</v>
      </c>
      <c r="K196" s="479">
        <v>3.1790799999999999E-3</v>
      </c>
      <c r="L196" s="479">
        <v>3.3445691379128104E-3</v>
      </c>
      <c r="M196" s="697">
        <v>6.5467102800000001</v>
      </c>
    </row>
    <row r="197" spans="2:13" hidden="1">
      <c r="B197" s="708" t="s">
        <v>942</v>
      </c>
      <c r="C197" s="457">
        <v>2859830</v>
      </c>
      <c r="D197" s="457">
        <v>0</v>
      </c>
      <c r="E197" s="457">
        <v>0</v>
      </c>
      <c r="F197" s="457">
        <v>0</v>
      </c>
      <c r="G197" s="457">
        <v>0</v>
      </c>
      <c r="H197" s="457">
        <v>2859830</v>
      </c>
      <c r="I197" s="457">
        <v>3002.8215</v>
      </c>
      <c r="J197" s="457">
        <v>44327.364999999998</v>
      </c>
      <c r="K197" s="479">
        <v>6.7057190000000003E-2</v>
      </c>
      <c r="L197" s="479">
        <v>7.0547875437187296E-2</v>
      </c>
      <c r="M197" s="697">
        <v>5.6173125700000002</v>
      </c>
    </row>
    <row r="198" spans="2:13" hidden="1">
      <c r="B198" s="708" t="s">
        <v>744</v>
      </c>
      <c r="C198" s="457">
        <v>602327</v>
      </c>
      <c r="D198" s="457">
        <v>0</v>
      </c>
      <c r="E198" s="457">
        <v>0</v>
      </c>
      <c r="F198" s="457">
        <v>0</v>
      </c>
      <c r="G198" s="457">
        <v>61500</v>
      </c>
      <c r="H198" s="457">
        <v>540827</v>
      </c>
      <c r="I198" s="457">
        <v>0</v>
      </c>
      <c r="J198" s="457">
        <v>6430.4330300000001</v>
      </c>
      <c r="K198" s="479">
        <v>9.7277800000000001E-3</v>
      </c>
      <c r="L198" s="479">
        <v>1.0234160961465111E-2</v>
      </c>
      <c r="M198" s="697">
        <v>0.41602076999999998</v>
      </c>
    </row>
    <row r="199" spans="2:13" hidden="1">
      <c r="B199" s="708" t="s">
        <v>745</v>
      </c>
      <c r="C199" s="457">
        <v>3161234</v>
      </c>
      <c r="D199" s="457">
        <v>0</v>
      </c>
      <c r="E199" s="457">
        <v>0</v>
      </c>
      <c r="F199" s="457">
        <v>0</v>
      </c>
      <c r="G199" s="457">
        <v>414000</v>
      </c>
      <c r="H199" s="457">
        <v>2747234</v>
      </c>
      <c r="I199" s="457">
        <v>8406.5362660999999</v>
      </c>
      <c r="J199" s="457">
        <v>115795.91309999999</v>
      </c>
      <c r="K199" s="479">
        <v>0.17517279999999999</v>
      </c>
      <c r="L199" s="479">
        <v>0.18429147894340581</v>
      </c>
      <c r="M199" s="697">
        <v>1.11891684</v>
      </c>
    </row>
    <row r="200" spans="2:13" hidden="1">
      <c r="B200" s="708" t="s">
        <v>747</v>
      </c>
      <c r="C200" s="457">
        <v>447937</v>
      </c>
      <c r="D200" s="457">
        <v>0</v>
      </c>
      <c r="E200" s="457">
        <v>0</v>
      </c>
      <c r="F200" s="457">
        <v>0</v>
      </c>
      <c r="G200" s="457">
        <v>52500</v>
      </c>
      <c r="H200" s="457">
        <v>395437</v>
      </c>
      <c r="I200" s="457">
        <v>0</v>
      </c>
      <c r="J200" s="457">
        <v>4401.2138099999993</v>
      </c>
      <c r="K200" s="479">
        <v>6.6580299999999997E-3</v>
      </c>
      <c r="L200" s="479">
        <v>7.0046185610245157E-3</v>
      </c>
      <c r="M200" s="697">
        <v>3.26168579</v>
      </c>
    </row>
    <row r="201" spans="2:13" hidden="1">
      <c r="B201" s="708" t="s">
        <v>1255</v>
      </c>
      <c r="C201" s="457">
        <v>1420216</v>
      </c>
      <c r="D201" s="457">
        <v>0</v>
      </c>
      <c r="E201" s="457">
        <v>0</v>
      </c>
      <c r="F201" s="457">
        <v>0</v>
      </c>
      <c r="G201" s="457">
        <v>0</v>
      </c>
      <c r="H201" s="457">
        <v>1420216</v>
      </c>
      <c r="I201" s="457">
        <v>11361.7284</v>
      </c>
      <c r="J201" s="457">
        <v>29512.088480000002</v>
      </c>
      <c r="K201" s="479">
        <v>4.464506E-2</v>
      </c>
      <c r="L201" s="479">
        <v>4.69690707304233E-2</v>
      </c>
      <c r="M201" s="697">
        <v>8.4536666700000005</v>
      </c>
    </row>
    <row r="202" spans="2:13" hidden="1">
      <c r="B202" s="708" t="s">
        <v>749</v>
      </c>
      <c r="C202" s="457">
        <v>2025828</v>
      </c>
      <c r="D202" s="457">
        <v>0</v>
      </c>
      <c r="E202" s="457">
        <v>0</v>
      </c>
      <c r="F202" s="457">
        <v>0</v>
      </c>
      <c r="G202" s="457">
        <v>0</v>
      </c>
      <c r="H202" s="457">
        <v>2025828</v>
      </c>
      <c r="I202" s="457">
        <v>37287.846740000001</v>
      </c>
      <c r="J202" s="457">
        <v>267368.77944000001</v>
      </c>
      <c r="K202" s="479">
        <v>0.40446797000000001</v>
      </c>
      <c r="L202" s="479">
        <v>0.4255226844123472</v>
      </c>
      <c r="M202" s="697">
        <v>3.3763800000000002</v>
      </c>
    </row>
    <row r="203" spans="2:13" hidden="1">
      <c r="B203" s="708" t="s">
        <v>750</v>
      </c>
      <c r="C203" s="457">
        <v>259</v>
      </c>
      <c r="D203" s="457">
        <v>0</v>
      </c>
      <c r="E203" s="457">
        <v>0</v>
      </c>
      <c r="F203" s="457">
        <v>0</v>
      </c>
      <c r="G203" s="457">
        <v>0</v>
      </c>
      <c r="H203" s="457">
        <v>259</v>
      </c>
      <c r="I203" s="457">
        <v>0</v>
      </c>
      <c r="J203" s="457">
        <v>0</v>
      </c>
      <c r="K203" s="479">
        <v>0</v>
      </c>
      <c r="L203" s="479">
        <v>0</v>
      </c>
      <c r="M203" s="697">
        <v>2.8152199999999998E-3</v>
      </c>
    </row>
    <row r="204" spans="2:13" hidden="1">
      <c r="B204" s="708" t="s">
        <v>752</v>
      </c>
      <c r="C204" s="457">
        <v>736078</v>
      </c>
      <c r="D204" s="457">
        <v>0</v>
      </c>
      <c r="E204" s="457">
        <v>0</v>
      </c>
      <c r="F204" s="457">
        <v>0</v>
      </c>
      <c r="G204" s="457">
        <v>50500</v>
      </c>
      <c r="H204" s="457">
        <v>685578</v>
      </c>
      <c r="I204" s="457">
        <v>205.67339999999999</v>
      </c>
      <c r="J204" s="457">
        <v>1576.8293999999999</v>
      </c>
      <c r="K204" s="479">
        <v>2.3853799999999999E-3</v>
      </c>
      <c r="L204" s="479">
        <v>2.5095550817625812E-3</v>
      </c>
      <c r="M204" s="697">
        <v>3.1014331500000001</v>
      </c>
    </row>
    <row r="205" spans="2:13" hidden="1">
      <c r="B205" s="708" t="s">
        <v>754</v>
      </c>
      <c r="C205" s="457">
        <v>115477</v>
      </c>
      <c r="D205" s="457">
        <v>0</v>
      </c>
      <c r="E205" s="457">
        <v>0</v>
      </c>
      <c r="F205" s="457">
        <v>0</v>
      </c>
      <c r="G205" s="457">
        <v>0</v>
      </c>
      <c r="H205" s="457">
        <v>115477</v>
      </c>
      <c r="I205" s="457">
        <v>635.12350000000004</v>
      </c>
      <c r="J205" s="457">
        <v>2540.4940000000001</v>
      </c>
      <c r="K205" s="479">
        <v>3.8431899999999998E-3</v>
      </c>
      <c r="L205" s="479">
        <v>4.0432462940425563E-3</v>
      </c>
      <c r="M205" s="697">
        <v>5.3471476200000003</v>
      </c>
    </row>
    <row r="206" spans="2:13" ht="30" hidden="1">
      <c r="B206" s="708" t="s">
        <v>756</v>
      </c>
      <c r="C206" s="457">
        <v>1328277</v>
      </c>
      <c r="D206" s="457">
        <v>0</v>
      </c>
      <c r="E206" s="457">
        <v>0</v>
      </c>
      <c r="F206" s="457">
        <v>0</v>
      </c>
      <c r="G206" s="457">
        <v>678500</v>
      </c>
      <c r="H206" s="457">
        <v>649777</v>
      </c>
      <c r="I206" s="457">
        <v>311.89284480000003</v>
      </c>
      <c r="J206" s="457">
        <v>2209.2417999999998</v>
      </c>
      <c r="K206" s="479">
        <v>3.3420799999999999E-3</v>
      </c>
      <c r="L206" s="479">
        <v>3.5160518861661965E-3</v>
      </c>
      <c r="M206" s="697">
        <v>3.4399392199999999</v>
      </c>
    </row>
    <row r="207" spans="2:13" hidden="1">
      <c r="B207" s="708" t="s">
        <v>1271</v>
      </c>
      <c r="C207" s="457">
        <v>7091557</v>
      </c>
      <c r="D207" s="457">
        <v>0</v>
      </c>
      <c r="E207" s="457">
        <v>0</v>
      </c>
      <c r="F207" s="457">
        <v>0</v>
      </c>
      <c r="G207" s="457">
        <v>50000</v>
      </c>
      <c r="H207" s="457">
        <v>7041557</v>
      </c>
      <c r="I207" s="457">
        <v>74435.650218199997</v>
      </c>
      <c r="J207" s="457">
        <v>267227.08815000003</v>
      </c>
      <c r="K207" s="479">
        <v>0.40425361999999998</v>
      </c>
      <c r="L207" s="479">
        <v>0.42529717993046667</v>
      </c>
      <c r="M207" s="697">
        <v>3.5175318199999999</v>
      </c>
    </row>
    <row r="208" spans="2:13" hidden="1">
      <c r="B208" s="708" t="s">
        <v>757</v>
      </c>
      <c r="C208" s="457">
        <v>6815099</v>
      </c>
      <c r="D208" s="457">
        <v>215800</v>
      </c>
      <c r="E208" s="457">
        <v>0</v>
      </c>
      <c r="F208" s="457">
        <v>0</v>
      </c>
      <c r="G208" s="457">
        <v>900500</v>
      </c>
      <c r="H208" s="457">
        <v>6130399</v>
      </c>
      <c r="I208" s="457">
        <v>254541.40496389999</v>
      </c>
      <c r="J208" s="457">
        <v>626404.16982000007</v>
      </c>
      <c r="K208" s="479">
        <v>0.94760661000000002</v>
      </c>
      <c r="L208" s="479">
        <v>0.9969345876028517</v>
      </c>
      <c r="M208" s="697">
        <v>1.7435729499999999</v>
      </c>
    </row>
    <row r="209" spans="2:13" hidden="1">
      <c r="B209" s="708" t="s">
        <v>1276</v>
      </c>
      <c r="C209" s="608">
        <v>358359</v>
      </c>
      <c r="D209" s="608">
        <v>0</v>
      </c>
      <c r="E209" s="608">
        <v>0</v>
      </c>
      <c r="F209" s="608">
        <v>0</v>
      </c>
      <c r="G209" s="608">
        <v>0</v>
      </c>
      <c r="H209" s="608">
        <v>358359</v>
      </c>
      <c r="I209" s="608">
        <v>0</v>
      </c>
      <c r="J209" s="608">
        <v>3350.6566499999999</v>
      </c>
      <c r="K209" s="698">
        <v>5.0687800000000002E-3</v>
      </c>
      <c r="L209" s="698">
        <v>5.332636126171345E-3</v>
      </c>
      <c r="M209" s="699">
        <v>3.3169103999999998</v>
      </c>
    </row>
    <row r="210" spans="2:13" hidden="1">
      <c r="B210" s="708" t="s">
        <v>1278</v>
      </c>
      <c r="C210" s="457">
        <v>1951186</v>
      </c>
      <c r="D210" s="457">
        <v>0</v>
      </c>
      <c r="E210" s="457">
        <v>0</v>
      </c>
      <c r="F210" s="457">
        <v>0</v>
      </c>
      <c r="G210" s="457">
        <v>38000</v>
      </c>
      <c r="H210" s="457">
        <v>1913186</v>
      </c>
      <c r="I210" s="457">
        <v>7652.7442000000001</v>
      </c>
      <c r="J210" s="457">
        <v>7652.7439999999997</v>
      </c>
      <c r="K210" s="479">
        <v>1.157686E-2</v>
      </c>
      <c r="L210" s="479">
        <v>1.2179492971546638E-2</v>
      </c>
      <c r="M210" s="697">
        <v>11.02554705</v>
      </c>
    </row>
    <row r="211" spans="2:13" hidden="1">
      <c r="B211" s="708" t="s">
        <v>759</v>
      </c>
      <c r="C211" s="457">
        <v>807307</v>
      </c>
      <c r="D211" s="457">
        <v>0</v>
      </c>
      <c r="E211" s="457">
        <v>0</v>
      </c>
      <c r="F211" s="457">
        <v>0</v>
      </c>
      <c r="G211" s="457">
        <v>0</v>
      </c>
      <c r="H211" s="457">
        <v>807307</v>
      </c>
      <c r="I211" s="457">
        <v>8803.2371600000006</v>
      </c>
      <c r="J211" s="457">
        <v>70453.681890000007</v>
      </c>
      <c r="K211" s="479">
        <v>0.10658035</v>
      </c>
      <c r="L211" s="479">
        <v>0.11212842392203866</v>
      </c>
      <c r="M211" s="697">
        <v>13.09925361</v>
      </c>
    </row>
    <row r="212" spans="2:13" hidden="1">
      <c r="B212" s="708" t="s">
        <v>761</v>
      </c>
      <c r="C212" s="457">
        <v>465638</v>
      </c>
      <c r="D212" s="457">
        <v>0</v>
      </c>
      <c r="E212" s="457">
        <v>0</v>
      </c>
      <c r="F212" s="457">
        <v>0</v>
      </c>
      <c r="G212" s="457">
        <v>0</v>
      </c>
      <c r="H212" s="457">
        <v>465638</v>
      </c>
      <c r="I212" s="457">
        <v>3823.5726199999999</v>
      </c>
      <c r="J212" s="457">
        <v>32641.2238</v>
      </c>
      <c r="K212" s="479">
        <v>4.9378730000000003E-2</v>
      </c>
      <c r="L212" s="479">
        <v>5.1949151291978517E-2</v>
      </c>
      <c r="M212" s="697">
        <v>4.5242712799999998</v>
      </c>
    </row>
    <row r="213" spans="2:13" hidden="1">
      <c r="B213" s="708" t="s">
        <v>762</v>
      </c>
      <c r="C213" s="457">
        <v>592645</v>
      </c>
      <c r="D213" s="457">
        <v>0</v>
      </c>
      <c r="E213" s="457">
        <v>0</v>
      </c>
      <c r="F213" s="457">
        <v>0</v>
      </c>
      <c r="G213" s="457">
        <v>0</v>
      </c>
      <c r="H213" s="457">
        <v>592645</v>
      </c>
      <c r="I213" s="457">
        <v>2074.2578899999999</v>
      </c>
      <c r="J213" s="457">
        <v>17174.8521</v>
      </c>
      <c r="K213" s="479">
        <v>2.5981629999999999E-2</v>
      </c>
      <c r="L213" s="479">
        <v>2.7334115768056926E-2</v>
      </c>
      <c r="M213" s="697">
        <v>1.9234913600000001</v>
      </c>
    </row>
    <row r="214" spans="2:13" hidden="1">
      <c r="B214" s="708" t="s">
        <v>763</v>
      </c>
      <c r="C214" s="457">
        <v>482164</v>
      </c>
      <c r="D214" s="457">
        <v>0</v>
      </c>
      <c r="E214" s="457">
        <v>0</v>
      </c>
      <c r="F214" s="457">
        <v>0</v>
      </c>
      <c r="G214" s="457">
        <v>0</v>
      </c>
      <c r="H214" s="457">
        <v>482164</v>
      </c>
      <c r="I214" s="457">
        <v>0</v>
      </c>
      <c r="J214" s="457">
        <v>1861.1530400000001</v>
      </c>
      <c r="K214" s="479">
        <v>2.8154999999999999E-3</v>
      </c>
      <c r="L214" s="479">
        <v>2.9620617610693185E-3</v>
      </c>
      <c r="M214" s="697">
        <v>0.92343107999999996</v>
      </c>
    </row>
    <row r="215" spans="2:13" hidden="1">
      <c r="B215" s="708" t="s">
        <v>764</v>
      </c>
      <c r="C215" s="457">
        <v>1260500</v>
      </c>
      <c r="D215" s="457">
        <v>0</v>
      </c>
      <c r="E215" s="457">
        <v>0</v>
      </c>
      <c r="F215" s="457">
        <v>0</v>
      </c>
      <c r="G215" s="457">
        <v>303500</v>
      </c>
      <c r="H215" s="457">
        <v>957000</v>
      </c>
      <c r="I215" s="457">
        <v>10718.3997975</v>
      </c>
      <c r="J215" s="457">
        <v>10718.4</v>
      </c>
      <c r="K215" s="479">
        <v>1.6214490000000002E-2</v>
      </c>
      <c r="L215" s="479">
        <v>1.7058544943647076E-2</v>
      </c>
      <c r="M215" s="697">
        <v>2.8090464800000001</v>
      </c>
    </row>
    <row r="216" spans="2:13" hidden="1">
      <c r="B216" s="708" t="s">
        <v>765</v>
      </c>
      <c r="C216" s="457">
        <v>985</v>
      </c>
      <c r="D216" s="457">
        <v>0</v>
      </c>
      <c r="E216" s="457">
        <v>0</v>
      </c>
      <c r="F216" s="457">
        <v>0</v>
      </c>
      <c r="G216" s="457">
        <v>0</v>
      </c>
      <c r="H216" s="457">
        <v>985</v>
      </c>
      <c r="I216" s="457">
        <v>0</v>
      </c>
      <c r="J216" s="457">
        <v>0</v>
      </c>
      <c r="K216" s="479">
        <v>0</v>
      </c>
      <c r="L216" s="479">
        <v>0</v>
      </c>
      <c r="M216" s="697">
        <v>3.2833330000000001E-2</v>
      </c>
    </row>
    <row r="217" spans="2:13" hidden="1">
      <c r="B217" s="708" t="s">
        <v>766</v>
      </c>
      <c r="C217" s="457">
        <v>1965871</v>
      </c>
      <c r="D217" s="457">
        <v>0</v>
      </c>
      <c r="E217" s="457">
        <v>0</v>
      </c>
      <c r="F217" s="457">
        <v>0</v>
      </c>
      <c r="G217" s="457">
        <v>10000</v>
      </c>
      <c r="H217" s="457">
        <v>1955871</v>
      </c>
      <c r="I217" s="457">
        <v>4831.00137</v>
      </c>
      <c r="J217" s="457">
        <v>42051.226499999997</v>
      </c>
      <c r="K217" s="479">
        <v>6.3613909999999996E-2</v>
      </c>
      <c r="L217" s="479">
        <v>6.6925356133912969E-2</v>
      </c>
      <c r="M217" s="697">
        <v>7.4049839300000002</v>
      </c>
    </row>
    <row r="218" spans="2:13" hidden="1">
      <c r="B218" s="708" t="s">
        <v>768</v>
      </c>
      <c r="C218" s="457">
        <v>316932</v>
      </c>
      <c r="D218" s="457">
        <v>0</v>
      </c>
      <c r="E218" s="457">
        <v>0</v>
      </c>
      <c r="F218" s="457">
        <v>0</v>
      </c>
      <c r="G218" s="457">
        <v>0</v>
      </c>
      <c r="H218" s="457">
        <v>316932</v>
      </c>
      <c r="I218" s="457">
        <v>0</v>
      </c>
      <c r="J218" s="457">
        <v>4437.0479999999998</v>
      </c>
      <c r="K218" s="479">
        <v>6.7122400000000004E-3</v>
      </c>
      <c r="L218" s="479">
        <v>7.0616493809821769E-3</v>
      </c>
      <c r="M218" s="697">
        <v>1.49019645</v>
      </c>
    </row>
    <row r="219" spans="2:13" hidden="1">
      <c r="B219" s="708" t="s">
        <v>769</v>
      </c>
      <c r="C219" s="457">
        <v>104645</v>
      </c>
      <c r="D219" s="457">
        <v>0</v>
      </c>
      <c r="E219" s="457">
        <v>0</v>
      </c>
      <c r="F219" s="457">
        <v>0</v>
      </c>
      <c r="G219" s="457">
        <v>0</v>
      </c>
      <c r="H219" s="457">
        <v>104645</v>
      </c>
      <c r="I219" s="457">
        <v>956.18083000000001</v>
      </c>
      <c r="J219" s="457">
        <v>14911.9125</v>
      </c>
      <c r="K219" s="479">
        <v>2.255832E-2</v>
      </c>
      <c r="L219" s="479">
        <v>2.3732602774386345E-2</v>
      </c>
      <c r="M219" s="697">
        <v>3.1306468000000001</v>
      </c>
    </row>
    <row r="220" spans="2:13" hidden="1">
      <c r="B220" s="708" t="s">
        <v>770</v>
      </c>
      <c r="C220" s="457">
        <v>348279</v>
      </c>
      <c r="D220" s="457">
        <v>0</v>
      </c>
      <c r="E220" s="457">
        <v>0</v>
      </c>
      <c r="F220" s="457">
        <v>0</v>
      </c>
      <c r="G220" s="457">
        <v>0</v>
      </c>
      <c r="H220" s="457">
        <v>348279</v>
      </c>
      <c r="I220" s="457">
        <v>0</v>
      </c>
      <c r="J220" s="457">
        <v>5394.8417099999997</v>
      </c>
      <c r="K220" s="479">
        <v>8.1611600000000006E-3</v>
      </c>
      <c r="L220" s="479">
        <v>8.585996956065909E-3</v>
      </c>
      <c r="M220" s="697">
        <v>3.9689914499999999</v>
      </c>
    </row>
    <row r="221" spans="2:13" hidden="1">
      <c r="B221" s="708" t="s">
        <v>1295</v>
      </c>
      <c r="C221" s="457">
        <v>328899</v>
      </c>
      <c r="D221" s="457">
        <v>0</v>
      </c>
      <c r="E221" s="457">
        <v>0</v>
      </c>
      <c r="F221" s="457">
        <v>0</v>
      </c>
      <c r="G221" s="457">
        <v>0</v>
      </c>
      <c r="H221" s="457">
        <v>328899</v>
      </c>
      <c r="I221" s="457">
        <v>0</v>
      </c>
      <c r="J221" s="457">
        <v>1558.98126</v>
      </c>
      <c r="K221" s="479">
        <v>2.3583800000000002E-3</v>
      </c>
      <c r="L221" s="479">
        <v>2.4811494150258945E-3</v>
      </c>
      <c r="M221" s="697">
        <v>7.3628609799999998</v>
      </c>
    </row>
    <row r="222" spans="2:13" hidden="1">
      <c r="B222" s="708" t="s">
        <v>771</v>
      </c>
      <c r="C222" s="457">
        <v>423001</v>
      </c>
      <c r="D222" s="457">
        <v>0</v>
      </c>
      <c r="E222" s="457">
        <v>0</v>
      </c>
      <c r="F222" s="457">
        <v>0</v>
      </c>
      <c r="G222" s="457">
        <v>0</v>
      </c>
      <c r="H222" s="457">
        <v>423001</v>
      </c>
      <c r="I222" s="457">
        <v>3925.4544999999998</v>
      </c>
      <c r="J222" s="457">
        <v>27918.065999999999</v>
      </c>
      <c r="K222" s="479">
        <v>4.2233659999999999E-2</v>
      </c>
      <c r="L222" s="479">
        <v>4.4432152522830393E-2</v>
      </c>
      <c r="M222" s="697">
        <v>4.92222209</v>
      </c>
    </row>
    <row r="223" spans="2:13" hidden="1">
      <c r="B223" s="708" t="s">
        <v>772</v>
      </c>
      <c r="C223" s="457">
        <v>224435</v>
      </c>
      <c r="D223" s="457">
        <v>0</v>
      </c>
      <c r="E223" s="457">
        <v>0</v>
      </c>
      <c r="F223" s="457">
        <v>0</v>
      </c>
      <c r="G223" s="457">
        <v>0</v>
      </c>
      <c r="H223" s="457">
        <v>224435</v>
      </c>
      <c r="I223" s="457">
        <v>16945.09</v>
      </c>
      <c r="J223" s="457">
        <v>121531.55250000001</v>
      </c>
      <c r="K223" s="479">
        <v>0.18384950999999999</v>
      </c>
      <c r="L223" s="479">
        <v>0.19341986214289952</v>
      </c>
      <c r="M223" s="697">
        <v>1.1399873</v>
      </c>
    </row>
    <row r="224" spans="2:13" hidden="1">
      <c r="B224" s="708" t="s">
        <v>774</v>
      </c>
      <c r="C224" s="457">
        <v>352976</v>
      </c>
      <c r="D224" s="457">
        <v>0</v>
      </c>
      <c r="E224" s="457">
        <v>0</v>
      </c>
      <c r="F224" s="457">
        <v>0</v>
      </c>
      <c r="G224" s="457">
        <v>0</v>
      </c>
      <c r="H224" s="457">
        <v>352976</v>
      </c>
      <c r="I224" s="457">
        <v>24355.344000000001</v>
      </c>
      <c r="J224" s="457">
        <v>168016.576</v>
      </c>
      <c r="K224" s="479">
        <v>0.25417075</v>
      </c>
      <c r="L224" s="479">
        <v>0.26740169362719196</v>
      </c>
      <c r="M224" s="697">
        <v>1.7575772700000001</v>
      </c>
    </row>
    <row r="225" spans="2:13" hidden="1">
      <c r="B225" s="708" t="s">
        <v>2054</v>
      </c>
      <c r="C225" s="457">
        <v>588202</v>
      </c>
      <c r="D225" s="457">
        <v>0</v>
      </c>
      <c r="E225" s="457">
        <v>0</v>
      </c>
      <c r="F225" s="457">
        <v>0</v>
      </c>
      <c r="G225" s="457">
        <v>0</v>
      </c>
      <c r="H225" s="457">
        <v>588202</v>
      </c>
      <c r="I225" s="457">
        <v>0</v>
      </c>
      <c r="J225" s="457">
        <v>6381.9917000000005</v>
      </c>
      <c r="K225" s="479">
        <v>9.6544999999999999E-3</v>
      </c>
      <c r="L225" s="479">
        <v>1.0157065629611939E-2</v>
      </c>
      <c r="M225" s="697">
        <v>1.8852628199999999</v>
      </c>
    </row>
    <row r="226" spans="2:13" hidden="1">
      <c r="B226" s="708" t="s">
        <v>776</v>
      </c>
      <c r="C226" s="457">
        <v>1423435</v>
      </c>
      <c r="D226" s="457">
        <v>0</v>
      </c>
      <c r="E226" s="457">
        <v>0</v>
      </c>
      <c r="F226" s="457">
        <v>0</v>
      </c>
      <c r="G226" s="457">
        <v>0</v>
      </c>
      <c r="H226" s="457">
        <v>1423435</v>
      </c>
      <c r="I226" s="457">
        <v>0</v>
      </c>
      <c r="J226" s="457">
        <v>11600.99525</v>
      </c>
      <c r="K226" s="479">
        <v>1.7549660000000002E-2</v>
      </c>
      <c r="L226" s="479">
        <v>1.8463212686889951E-2</v>
      </c>
      <c r="M226" s="697">
        <v>4.7701275000000001</v>
      </c>
    </row>
    <row r="227" spans="2:13" hidden="1">
      <c r="B227" s="708" t="s">
        <v>777</v>
      </c>
      <c r="C227" s="457">
        <v>258610</v>
      </c>
      <c r="D227" s="457">
        <v>0</v>
      </c>
      <c r="E227" s="457">
        <v>0</v>
      </c>
      <c r="F227" s="457">
        <v>0</v>
      </c>
      <c r="G227" s="457">
        <v>0</v>
      </c>
      <c r="H227" s="457">
        <v>258610</v>
      </c>
      <c r="I227" s="457">
        <v>0</v>
      </c>
      <c r="J227" s="457">
        <v>0</v>
      </c>
      <c r="K227" s="479">
        <v>0</v>
      </c>
      <c r="L227" s="479">
        <v>0</v>
      </c>
      <c r="M227" s="697">
        <v>2.1604845400000001</v>
      </c>
    </row>
    <row r="228" spans="2:13" hidden="1">
      <c r="B228" s="708" t="s">
        <v>778</v>
      </c>
      <c r="C228" s="457">
        <v>162908</v>
      </c>
      <c r="D228" s="457">
        <v>0</v>
      </c>
      <c r="E228" s="457">
        <v>0</v>
      </c>
      <c r="F228" s="457">
        <v>0</v>
      </c>
      <c r="G228" s="457">
        <v>0</v>
      </c>
      <c r="H228" s="457">
        <v>162908</v>
      </c>
      <c r="I228" s="457">
        <v>0</v>
      </c>
      <c r="J228" s="457">
        <v>2461.5398799999998</v>
      </c>
      <c r="K228" s="479">
        <v>3.7237500000000001E-3</v>
      </c>
      <c r="L228" s="479">
        <v>3.9175892552582121E-3</v>
      </c>
      <c r="M228" s="697">
        <v>3.6615121799999999</v>
      </c>
    </row>
    <row r="229" spans="2:13" hidden="1">
      <c r="B229" s="708" t="s">
        <v>1302</v>
      </c>
      <c r="C229" s="457">
        <v>1349180</v>
      </c>
      <c r="D229" s="457">
        <v>0</v>
      </c>
      <c r="E229" s="457">
        <v>0</v>
      </c>
      <c r="F229" s="457">
        <v>0</v>
      </c>
      <c r="G229" s="457">
        <v>0</v>
      </c>
      <c r="H229" s="457">
        <v>1349180</v>
      </c>
      <c r="I229" s="457">
        <v>0</v>
      </c>
      <c r="J229" s="457">
        <v>0</v>
      </c>
      <c r="K229" s="479">
        <v>0</v>
      </c>
      <c r="L229" s="479">
        <v>0</v>
      </c>
      <c r="M229" s="697">
        <v>8.5636123600000005</v>
      </c>
    </row>
    <row r="230" spans="2:13" hidden="1">
      <c r="B230" s="708" t="s">
        <v>779</v>
      </c>
      <c r="C230" s="457">
        <v>94207</v>
      </c>
      <c r="D230" s="457">
        <v>0</v>
      </c>
      <c r="E230" s="457">
        <v>0</v>
      </c>
      <c r="F230" s="457">
        <v>0</v>
      </c>
      <c r="G230" s="457">
        <v>0</v>
      </c>
      <c r="H230" s="457">
        <v>94207</v>
      </c>
      <c r="I230" s="457">
        <v>0</v>
      </c>
      <c r="J230" s="457">
        <v>3570.4452999999999</v>
      </c>
      <c r="K230" s="479">
        <v>5.4012699999999997E-3</v>
      </c>
      <c r="L230" s="479">
        <v>5.6824340964027713E-3</v>
      </c>
      <c r="M230" s="697">
        <v>3.14023333</v>
      </c>
    </row>
    <row r="231" spans="2:13" hidden="1">
      <c r="B231" s="708" t="s">
        <v>780</v>
      </c>
      <c r="C231" s="457">
        <v>475726</v>
      </c>
      <c r="D231" s="457">
        <v>0</v>
      </c>
      <c r="E231" s="457">
        <v>0</v>
      </c>
      <c r="F231" s="457">
        <v>0</v>
      </c>
      <c r="G231" s="457">
        <v>0</v>
      </c>
      <c r="H231" s="457">
        <v>475726</v>
      </c>
      <c r="I231" s="457">
        <v>4370.4482099999996</v>
      </c>
      <c r="J231" s="457">
        <v>33300.82</v>
      </c>
      <c r="K231" s="479">
        <v>5.0376539999999997E-2</v>
      </c>
      <c r="L231" s="479">
        <v>5.2998911650087827E-2</v>
      </c>
      <c r="M231" s="697">
        <v>4.92469979</v>
      </c>
    </row>
    <row r="232" spans="2:13" hidden="1">
      <c r="B232" s="708" t="s">
        <v>781</v>
      </c>
      <c r="C232" s="457">
        <v>1211998</v>
      </c>
      <c r="D232" s="457">
        <v>0</v>
      </c>
      <c r="E232" s="457">
        <v>0</v>
      </c>
      <c r="F232" s="457">
        <v>0</v>
      </c>
      <c r="G232" s="457">
        <v>0</v>
      </c>
      <c r="H232" s="457">
        <v>1211998</v>
      </c>
      <c r="I232" s="457">
        <v>6908.3885399999999</v>
      </c>
      <c r="J232" s="457">
        <v>39086.9355</v>
      </c>
      <c r="K232" s="479">
        <v>5.9129620000000001E-2</v>
      </c>
      <c r="L232" s="479">
        <v>6.220762855801093E-2</v>
      </c>
      <c r="M232" s="697">
        <v>14.02775463</v>
      </c>
    </row>
    <row r="233" spans="2:13" hidden="1">
      <c r="B233" s="708" t="s">
        <v>2055</v>
      </c>
      <c r="C233" s="457">
        <v>318842</v>
      </c>
      <c r="D233" s="457">
        <v>0</v>
      </c>
      <c r="E233" s="457">
        <v>0</v>
      </c>
      <c r="F233" s="457">
        <v>0</v>
      </c>
      <c r="G233" s="457">
        <v>0</v>
      </c>
      <c r="H233" s="457">
        <v>318842</v>
      </c>
      <c r="I233" s="457">
        <v>2741.1452000000004</v>
      </c>
      <c r="J233" s="457">
        <v>68713.639420000007</v>
      </c>
      <c r="K233" s="479">
        <v>0.10394805999999999</v>
      </c>
      <c r="L233" s="479">
        <v>0.10935911202116262</v>
      </c>
      <c r="M233" s="697">
        <v>4.6208985499999997</v>
      </c>
    </row>
    <row r="234" spans="2:13" hidden="1">
      <c r="B234" s="708" t="s">
        <v>785</v>
      </c>
      <c r="C234" s="457">
        <v>426521</v>
      </c>
      <c r="D234" s="457">
        <v>0</v>
      </c>
      <c r="E234" s="457">
        <v>0</v>
      </c>
      <c r="F234" s="457">
        <v>0</v>
      </c>
      <c r="G234" s="457">
        <v>0</v>
      </c>
      <c r="H234" s="457">
        <v>426521</v>
      </c>
      <c r="I234" s="457">
        <v>0</v>
      </c>
      <c r="J234" s="457">
        <v>0</v>
      </c>
      <c r="K234" s="479">
        <v>0</v>
      </c>
      <c r="L234" s="479">
        <v>0</v>
      </c>
      <c r="M234" s="697">
        <v>5.4326272800000002</v>
      </c>
    </row>
    <row r="235" spans="2:13" hidden="1">
      <c r="B235" s="708" t="s">
        <v>786</v>
      </c>
      <c r="C235" s="457">
        <v>471424</v>
      </c>
      <c r="D235" s="457">
        <v>0</v>
      </c>
      <c r="E235" s="457">
        <v>47142</v>
      </c>
      <c r="F235" s="457">
        <v>0</v>
      </c>
      <c r="G235" s="457">
        <v>0</v>
      </c>
      <c r="H235" s="457">
        <v>518566</v>
      </c>
      <c r="I235" s="457">
        <v>4947.3489900000004</v>
      </c>
      <c r="J235" s="457">
        <v>59790.659799999994</v>
      </c>
      <c r="K235" s="479">
        <v>9.0449630000000003E-2</v>
      </c>
      <c r="L235" s="479">
        <v>9.5158014014089076E-2</v>
      </c>
      <c r="M235" s="697">
        <v>2.1644795100000001</v>
      </c>
    </row>
    <row r="236" spans="2:13" hidden="1">
      <c r="B236" s="708" t="s">
        <v>787</v>
      </c>
      <c r="C236" s="457">
        <v>54324</v>
      </c>
      <c r="D236" s="457">
        <v>0</v>
      </c>
      <c r="E236" s="457">
        <v>0</v>
      </c>
      <c r="F236" s="457">
        <v>0</v>
      </c>
      <c r="G236" s="457">
        <v>0</v>
      </c>
      <c r="H236" s="457">
        <v>54324</v>
      </c>
      <c r="I236" s="457">
        <v>0</v>
      </c>
      <c r="J236" s="457">
        <v>0</v>
      </c>
      <c r="K236" s="479">
        <v>0</v>
      </c>
      <c r="L236" s="479">
        <v>0</v>
      </c>
      <c r="M236" s="697">
        <v>5.6699718199999998</v>
      </c>
    </row>
    <row r="237" spans="2:13" hidden="1">
      <c r="B237" s="714" t="s">
        <v>2058</v>
      </c>
      <c r="C237" s="457">
        <v>0</v>
      </c>
      <c r="D237" s="457">
        <v>255000</v>
      </c>
      <c r="E237" s="457">
        <v>0</v>
      </c>
      <c r="F237" s="457">
        <v>0</v>
      </c>
      <c r="G237" s="457">
        <v>0</v>
      </c>
      <c r="H237" s="457">
        <v>255000</v>
      </c>
      <c r="I237" s="457">
        <v>7650</v>
      </c>
      <c r="J237" s="457">
        <v>12525.6</v>
      </c>
      <c r="K237" s="479">
        <v>1.8948380000000001E-2</v>
      </c>
      <c r="L237" s="479">
        <v>1.9934739377719231E-2</v>
      </c>
      <c r="M237" s="697">
        <v>1.3178748600000001</v>
      </c>
    </row>
    <row r="238" spans="2:13" hidden="1">
      <c r="B238" s="708" t="s">
        <v>788</v>
      </c>
      <c r="C238" s="457">
        <v>1409947</v>
      </c>
      <c r="D238" s="457">
        <v>0</v>
      </c>
      <c r="E238" s="457">
        <v>0</v>
      </c>
      <c r="F238" s="457">
        <v>0</v>
      </c>
      <c r="G238" s="457">
        <v>0</v>
      </c>
      <c r="H238" s="457">
        <v>1409947</v>
      </c>
      <c r="I238" s="457">
        <v>0</v>
      </c>
      <c r="J238" s="457">
        <v>578.07826999999997</v>
      </c>
      <c r="K238" s="479">
        <v>8.7449999999999995E-4</v>
      </c>
      <c r="L238" s="479">
        <v>9.2002296515718285E-4</v>
      </c>
      <c r="M238" s="697">
        <v>4.2160965299999997</v>
      </c>
    </row>
    <row r="239" spans="2:13" hidden="1">
      <c r="B239" s="708" t="s">
        <v>790</v>
      </c>
      <c r="C239" s="457">
        <v>2218498</v>
      </c>
      <c r="D239" s="457">
        <v>0</v>
      </c>
      <c r="E239" s="457">
        <v>0</v>
      </c>
      <c r="F239" s="457">
        <v>0</v>
      </c>
      <c r="G239" s="457">
        <v>0</v>
      </c>
      <c r="H239" s="457">
        <v>2218498</v>
      </c>
      <c r="I239" s="457">
        <v>18724.718010000001</v>
      </c>
      <c r="J239" s="457">
        <v>57791.872900000002</v>
      </c>
      <c r="K239" s="479">
        <v>8.7425920000000004E-2</v>
      </c>
      <c r="L239" s="479">
        <v>9.1976905250987964E-2</v>
      </c>
      <c r="M239" s="697">
        <v>12.805331089999999</v>
      </c>
    </row>
    <row r="240" spans="2:13" hidden="1">
      <c r="B240" s="708" t="s">
        <v>1430</v>
      </c>
      <c r="C240" s="457">
        <v>3550640</v>
      </c>
      <c r="D240" s="457">
        <v>0</v>
      </c>
      <c r="E240" s="457">
        <v>0</v>
      </c>
      <c r="F240" s="457">
        <v>0</v>
      </c>
      <c r="G240" s="457">
        <v>0</v>
      </c>
      <c r="H240" s="457">
        <v>3550640</v>
      </c>
      <c r="I240" s="457">
        <v>76054.708799999993</v>
      </c>
      <c r="J240" s="457">
        <v>199013.372</v>
      </c>
      <c r="K240" s="479">
        <v>0.30106182999999997</v>
      </c>
      <c r="L240" s="479">
        <v>0.3167337056509138</v>
      </c>
      <c r="M240" s="697">
        <v>8.4898406000000008</v>
      </c>
    </row>
    <row r="241" spans="2:13" hidden="1">
      <c r="B241" s="708" t="s">
        <v>793</v>
      </c>
      <c r="C241" s="457">
        <v>4078780</v>
      </c>
      <c r="D241" s="457">
        <v>0</v>
      </c>
      <c r="E241" s="457">
        <v>248543</v>
      </c>
      <c r="F241" s="457">
        <v>0</v>
      </c>
      <c r="G241" s="457">
        <v>120000</v>
      </c>
      <c r="H241" s="457">
        <v>4207323</v>
      </c>
      <c r="I241" s="457">
        <v>60743.0320698</v>
      </c>
      <c r="J241" s="457">
        <v>420606.18027999997</v>
      </c>
      <c r="K241" s="479">
        <v>0.63628119999999999</v>
      </c>
      <c r="L241" s="479">
        <v>0.66940302935905582</v>
      </c>
      <c r="M241" s="697">
        <v>8.2459199900000009</v>
      </c>
    </row>
    <row r="242" spans="2:13" hidden="1">
      <c r="B242" s="708" t="s">
        <v>795</v>
      </c>
      <c r="C242" s="457">
        <v>485694</v>
      </c>
      <c r="D242" s="457">
        <v>0</v>
      </c>
      <c r="E242" s="457">
        <v>0</v>
      </c>
      <c r="F242" s="457">
        <v>0</v>
      </c>
      <c r="G242" s="457">
        <v>0</v>
      </c>
      <c r="H242" s="457">
        <v>485694</v>
      </c>
      <c r="I242" s="457">
        <v>0</v>
      </c>
      <c r="J242" s="457">
        <v>0</v>
      </c>
      <c r="K242" s="479">
        <v>0</v>
      </c>
      <c r="L242" s="479">
        <v>0</v>
      </c>
      <c r="M242" s="697">
        <v>4.9259026400000003</v>
      </c>
    </row>
    <row r="243" spans="2:13" hidden="1">
      <c r="B243" s="708" t="s">
        <v>797</v>
      </c>
      <c r="C243" s="457">
        <v>391987</v>
      </c>
      <c r="D243" s="457">
        <v>0</v>
      </c>
      <c r="E243" s="457">
        <v>0</v>
      </c>
      <c r="F243" s="457">
        <v>0</v>
      </c>
      <c r="G243" s="457">
        <v>0</v>
      </c>
      <c r="H243" s="457">
        <v>391987</v>
      </c>
      <c r="I243" s="457">
        <v>4865.3544000000002</v>
      </c>
      <c r="J243" s="457">
        <v>20116.772840000001</v>
      </c>
      <c r="K243" s="479">
        <v>3.0432089999999998E-2</v>
      </c>
      <c r="L243" s="479">
        <v>3.201624063407587E-2</v>
      </c>
      <c r="M243" s="697">
        <v>6.4022964099999999</v>
      </c>
    </row>
    <row r="244" spans="2:13" hidden="1">
      <c r="B244" s="709"/>
      <c r="C244" s="492">
        <v>84930698</v>
      </c>
      <c r="D244" s="492">
        <v>470800</v>
      </c>
      <c r="E244" s="492">
        <v>675615</v>
      </c>
      <c r="F244" s="492">
        <v>467503</v>
      </c>
      <c r="G244" s="492">
        <v>4636500</v>
      </c>
      <c r="H244" s="492">
        <v>81908116</v>
      </c>
      <c r="I244" s="492">
        <v>867028.68739789969</v>
      </c>
      <c r="J244" s="492">
        <v>7402637.611328599</v>
      </c>
      <c r="K244" s="493">
        <v>11.198501920000004</v>
      </c>
      <c r="L244" s="493">
        <v>11.781443722419498</v>
      </c>
      <c r="M244" s="626"/>
    </row>
    <row r="245" spans="2:13" hidden="1">
      <c r="B245" s="710" t="s">
        <v>798</v>
      </c>
      <c r="C245" s="494"/>
      <c r="D245" s="494"/>
      <c r="E245" s="494"/>
      <c r="F245" s="494"/>
      <c r="G245" s="494"/>
      <c r="H245" s="494"/>
      <c r="I245" s="494"/>
      <c r="J245" s="494"/>
      <c r="K245" s="495"/>
      <c r="L245" s="495"/>
      <c r="M245" s="626"/>
    </row>
    <row r="246" spans="2:13" hidden="1">
      <c r="B246" s="708" t="s">
        <v>956</v>
      </c>
      <c r="C246" s="457">
        <v>1807339</v>
      </c>
      <c r="D246" s="457">
        <v>0</v>
      </c>
      <c r="E246" s="457">
        <v>0</v>
      </c>
      <c r="F246" s="457">
        <v>0</v>
      </c>
      <c r="G246" s="457">
        <v>0</v>
      </c>
      <c r="H246" s="457">
        <v>1807339</v>
      </c>
      <c r="I246" s="457">
        <v>84438.877640000006</v>
      </c>
      <c r="J246" s="457">
        <v>1693476.6429999999</v>
      </c>
      <c r="K246" s="479">
        <v>2.5618438299999999</v>
      </c>
      <c r="L246" s="479">
        <v>2.6952014690282198</v>
      </c>
      <c r="M246" s="697">
        <v>0.70739054999999995</v>
      </c>
    </row>
    <row r="247" spans="2:13" hidden="1">
      <c r="B247" s="709"/>
      <c r="C247" s="492">
        <v>1807339</v>
      </c>
      <c r="D247" s="492">
        <v>0</v>
      </c>
      <c r="E247" s="492">
        <v>0</v>
      </c>
      <c r="F247" s="492">
        <v>0</v>
      </c>
      <c r="G247" s="492">
        <v>0</v>
      </c>
      <c r="H247" s="492">
        <v>1807339</v>
      </c>
      <c r="I247" s="492">
        <v>84438.877640000006</v>
      </c>
      <c r="J247" s="492">
        <v>1693476.6429999999</v>
      </c>
      <c r="K247" s="493">
        <v>2.5618438299999999</v>
      </c>
      <c r="L247" s="493">
        <v>2.6952014690282198</v>
      </c>
      <c r="M247" s="626"/>
    </row>
    <row r="248" spans="2:13" hidden="1">
      <c r="B248" s="715" t="s">
        <v>1333</v>
      </c>
      <c r="C248" s="644"/>
      <c r="D248" s="494"/>
      <c r="E248" s="494"/>
      <c r="F248" s="494"/>
      <c r="G248" s="494"/>
      <c r="H248" s="494"/>
      <c r="I248" s="494"/>
      <c r="J248" s="494"/>
      <c r="K248" s="495"/>
      <c r="L248" s="495"/>
      <c r="M248" s="626"/>
    </row>
    <row r="249" spans="2:13" hidden="1">
      <c r="B249" s="708" t="s">
        <v>799</v>
      </c>
      <c r="C249" s="457">
        <v>295554</v>
      </c>
      <c r="D249" s="457">
        <v>0</v>
      </c>
      <c r="E249" s="457">
        <v>0</v>
      </c>
      <c r="F249" s="457">
        <v>0</v>
      </c>
      <c r="G249" s="457">
        <v>0</v>
      </c>
      <c r="H249" s="457">
        <v>295554</v>
      </c>
      <c r="I249" s="457">
        <v>0</v>
      </c>
      <c r="J249" s="457">
        <v>0</v>
      </c>
      <c r="K249" s="479">
        <v>0</v>
      </c>
      <c r="L249" s="479">
        <v>0</v>
      </c>
      <c r="M249" s="697">
        <v>3.8920435100000002</v>
      </c>
    </row>
    <row r="250" spans="2:13" hidden="1">
      <c r="B250" s="709"/>
      <c r="C250" s="492">
        <v>295554</v>
      </c>
      <c r="D250" s="492">
        <v>0</v>
      </c>
      <c r="E250" s="492">
        <v>0</v>
      </c>
      <c r="F250" s="492">
        <v>0</v>
      </c>
      <c r="G250" s="492">
        <v>0</v>
      </c>
      <c r="H250" s="492">
        <v>295554</v>
      </c>
      <c r="I250" s="492">
        <v>0</v>
      </c>
      <c r="J250" s="492">
        <v>0</v>
      </c>
      <c r="K250" s="493">
        <v>0</v>
      </c>
      <c r="L250" s="493">
        <v>0</v>
      </c>
      <c r="M250" s="626"/>
    </row>
    <row r="251" spans="2:13" hidden="1">
      <c r="B251" s="710" t="s">
        <v>958</v>
      </c>
      <c r="C251" s="494"/>
      <c r="D251" s="494"/>
      <c r="E251" s="494"/>
      <c r="F251" s="494"/>
      <c r="G251" s="494"/>
      <c r="H251" s="494"/>
      <c r="I251" s="494"/>
      <c r="J251" s="494"/>
      <c r="K251" s="495"/>
      <c r="L251" s="495"/>
      <c r="M251" s="626"/>
    </row>
    <row r="252" spans="2:13" hidden="1">
      <c r="B252" s="708" t="s">
        <v>961</v>
      </c>
      <c r="C252" s="457">
        <v>2593029</v>
      </c>
      <c r="D252" s="457">
        <v>0</v>
      </c>
      <c r="E252" s="457">
        <v>0</v>
      </c>
      <c r="F252" s="457">
        <v>0</v>
      </c>
      <c r="G252" s="457">
        <v>0</v>
      </c>
      <c r="H252" s="457">
        <v>2593029</v>
      </c>
      <c r="I252" s="457">
        <v>207960.92568000001</v>
      </c>
      <c r="J252" s="457">
        <v>1289617.0428599999</v>
      </c>
      <c r="K252" s="479">
        <v>1.9508963800000001</v>
      </c>
      <c r="L252" s="479">
        <v>2.052450952168285</v>
      </c>
      <c r="M252" s="697">
        <v>2.6486424899999998</v>
      </c>
    </row>
    <row r="253" spans="2:13" hidden="1">
      <c r="B253" s="708" t="s">
        <v>800</v>
      </c>
      <c r="C253" s="457">
        <v>1718825</v>
      </c>
      <c r="D253" s="457">
        <v>0</v>
      </c>
      <c r="E253" s="457">
        <v>0</v>
      </c>
      <c r="F253" s="457">
        <v>0</v>
      </c>
      <c r="G253" s="457">
        <v>0</v>
      </c>
      <c r="H253" s="457">
        <v>1718825</v>
      </c>
      <c r="I253" s="457">
        <v>1876.56449</v>
      </c>
      <c r="J253" s="457">
        <v>847741.67825</v>
      </c>
      <c r="K253" s="479">
        <v>1.2824397599999999</v>
      </c>
      <c r="L253" s="479">
        <v>1.3491975965657583</v>
      </c>
      <c r="M253" s="697">
        <v>5.6939622600000002</v>
      </c>
    </row>
    <row r="254" spans="2:13" hidden="1">
      <c r="B254" s="708" t="s">
        <v>963</v>
      </c>
      <c r="C254" s="457">
        <v>9697795</v>
      </c>
      <c r="D254" s="457">
        <v>0</v>
      </c>
      <c r="E254" s="457">
        <v>0</v>
      </c>
      <c r="F254" s="457">
        <v>0</v>
      </c>
      <c r="G254" s="457">
        <v>0</v>
      </c>
      <c r="H254" s="457">
        <v>9697795</v>
      </c>
      <c r="I254" s="457">
        <v>481135.33619999996</v>
      </c>
      <c r="J254" s="457">
        <v>1701187.1989000002</v>
      </c>
      <c r="K254" s="479">
        <v>2.5735081399999999</v>
      </c>
      <c r="L254" s="479">
        <v>2.7074729707785425</v>
      </c>
      <c r="M254" s="697">
        <v>3.0451465199999999</v>
      </c>
    </row>
    <row r="255" spans="2:13" hidden="1">
      <c r="B255" s="708" t="s">
        <v>801</v>
      </c>
      <c r="C255" s="457">
        <v>352688</v>
      </c>
      <c r="D255" s="457">
        <v>0</v>
      </c>
      <c r="E255" s="457">
        <v>0</v>
      </c>
      <c r="F255" s="457">
        <v>0</v>
      </c>
      <c r="G255" s="457">
        <v>0</v>
      </c>
      <c r="H255" s="457">
        <v>352688</v>
      </c>
      <c r="I255" s="457">
        <v>3639.3397799999998</v>
      </c>
      <c r="J255" s="457">
        <v>85484.517439999996</v>
      </c>
      <c r="K255" s="479">
        <v>0.12931856999999999</v>
      </c>
      <c r="L255" s="479">
        <v>0.13605029507540511</v>
      </c>
      <c r="M255" s="697">
        <v>1.9399246400000001</v>
      </c>
    </row>
    <row r="256" spans="2:13" hidden="1">
      <c r="B256" s="708" t="s">
        <v>802</v>
      </c>
      <c r="C256" s="457">
        <v>229461</v>
      </c>
      <c r="D256" s="457">
        <v>0</v>
      </c>
      <c r="E256" s="457">
        <v>0</v>
      </c>
      <c r="F256" s="457">
        <v>0</v>
      </c>
      <c r="G256" s="457">
        <v>0</v>
      </c>
      <c r="H256" s="457">
        <v>229461</v>
      </c>
      <c r="I256" s="457">
        <v>21056.386760000001</v>
      </c>
      <c r="J256" s="457">
        <v>149149.65</v>
      </c>
      <c r="K256" s="479">
        <v>0.22562939000000001</v>
      </c>
      <c r="L256" s="479">
        <v>0.23737460888325038</v>
      </c>
      <c r="M256" s="697">
        <v>2.3791162099999998</v>
      </c>
    </row>
    <row r="257" spans="2:13" hidden="1">
      <c r="B257" s="708" t="s">
        <v>803</v>
      </c>
      <c r="C257" s="457">
        <v>1811506</v>
      </c>
      <c r="D257" s="457">
        <v>0</v>
      </c>
      <c r="E257" s="457">
        <v>724602</v>
      </c>
      <c r="F257" s="457">
        <v>0</v>
      </c>
      <c r="G257" s="457">
        <v>5000</v>
      </c>
      <c r="H257" s="457">
        <v>2531108</v>
      </c>
      <c r="I257" s="457">
        <v>28017.949359999999</v>
      </c>
      <c r="J257" s="457">
        <v>533911.92151999997</v>
      </c>
      <c r="K257" s="479">
        <v>0.80768693999999996</v>
      </c>
      <c r="L257" s="479">
        <v>0.84973135068647276</v>
      </c>
      <c r="M257" s="697">
        <v>2.9486106200000002</v>
      </c>
    </row>
    <row r="258" spans="2:13" hidden="1">
      <c r="B258" s="708" t="s">
        <v>1339</v>
      </c>
      <c r="C258" s="457">
        <v>111574</v>
      </c>
      <c r="D258" s="457">
        <v>0</v>
      </c>
      <c r="E258" s="457">
        <v>0</v>
      </c>
      <c r="F258" s="457">
        <v>0</v>
      </c>
      <c r="G258" s="457">
        <v>0</v>
      </c>
      <c r="H258" s="457">
        <v>111574</v>
      </c>
      <c r="I258" s="457">
        <v>43913.235289999997</v>
      </c>
      <c r="J258" s="457">
        <v>269370.87672</v>
      </c>
      <c r="K258" s="479">
        <v>0.40749668</v>
      </c>
      <c r="L258" s="479">
        <v>0.42870906171049183</v>
      </c>
      <c r="M258" s="697">
        <v>7.8484253800000001</v>
      </c>
    </row>
    <row r="259" spans="2:13" hidden="1">
      <c r="B259" s="709"/>
      <c r="C259" s="492">
        <v>16514878</v>
      </c>
      <c r="D259" s="492">
        <v>0</v>
      </c>
      <c r="E259" s="492">
        <v>724602</v>
      </c>
      <c r="F259" s="492">
        <v>0</v>
      </c>
      <c r="G259" s="492">
        <v>5000</v>
      </c>
      <c r="H259" s="492">
        <v>17234480</v>
      </c>
      <c r="I259" s="492">
        <v>787599.73755999992</v>
      </c>
      <c r="J259" s="492">
        <v>4876462.8856899999</v>
      </c>
      <c r="K259" s="493">
        <v>7.3769758599999999</v>
      </c>
      <c r="L259" s="493">
        <v>7.7609868358682057</v>
      </c>
      <c r="M259" s="626"/>
    </row>
    <row r="260" spans="2:13" hidden="1">
      <c r="B260" s="710" t="s">
        <v>804</v>
      </c>
      <c r="C260" s="494"/>
      <c r="D260" s="494"/>
      <c r="E260" s="494"/>
      <c r="F260" s="494"/>
      <c r="G260" s="494"/>
      <c r="H260" s="494"/>
      <c r="I260" s="494"/>
      <c r="J260" s="494"/>
      <c r="K260" s="495"/>
      <c r="L260" s="495"/>
      <c r="M260" s="626"/>
    </row>
    <row r="261" spans="2:13" hidden="1">
      <c r="B261" s="708" t="s">
        <v>805</v>
      </c>
      <c r="C261" s="457">
        <v>893795</v>
      </c>
      <c r="D261" s="457">
        <v>0</v>
      </c>
      <c r="E261" s="457">
        <v>0</v>
      </c>
      <c r="F261" s="457">
        <v>0</v>
      </c>
      <c r="G261" s="457">
        <v>0</v>
      </c>
      <c r="H261" s="457">
        <v>893795</v>
      </c>
      <c r="I261" s="457">
        <v>101043.52499999999</v>
      </c>
      <c r="J261" s="457">
        <v>401734.03865</v>
      </c>
      <c r="K261" s="479">
        <v>0.60773195000000002</v>
      </c>
      <c r="L261" s="479">
        <v>0.6393676438371283</v>
      </c>
      <c r="M261" s="697">
        <v>2.7480879699999998</v>
      </c>
    </row>
    <row r="262" spans="2:13" hidden="1">
      <c r="B262" s="709"/>
      <c r="C262" s="492">
        <v>893795</v>
      </c>
      <c r="D262" s="492">
        <v>0</v>
      </c>
      <c r="E262" s="492">
        <v>0</v>
      </c>
      <c r="F262" s="492">
        <v>0</v>
      </c>
      <c r="G262" s="492">
        <v>0</v>
      </c>
      <c r="H262" s="492">
        <v>893795</v>
      </c>
      <c r="I262" s="492">
        <v>101043.52499999999</v>
      </c>
      <c r="J262" s="492">
        <v>401734.03865</v>
      </c>
      <c r="K262" s="493">
        <v>0.60773195000000002</v>
      </c>
      <c r="L262" s="493">
        <v>0.6393676438371283</v>
      </c>
      <c r="M262" s="626"/>
    </row>
    <row r="263" spans="2:13" hidden="1">
      <c r="B263" s="715" t="s">
        <v>806</v>
      </c>
      <c r="C263" s="494"/>
      <c r="D263" s="494"/>
      <c r="E263" s="494"/>
      <c r="F263" s="494"/>
      <c r="G263" s="494"/>
      <c r="H263" s="494"/>
      <c r="I263" s="494"/>
      <c r="J263" s="494"/>
      <c r="K263" s="495"/>
      <c r="L263" s="495"/>
      <c r="M263" s="626"/>
    </row>
    <row r="264" spans="2:13" hidden="1">
      <c r="B264" s="708" t="s">
        <v>807</v>
      </c>
      <c r="C264" s="457">
        <v>178898</v>
      </c>
      <c r="D264" s="457">
        <v>0</v>
      </c>
      <c r="E264" s="457">
        <v>0</v>
      </c>
      <c r="F264" s="457">
        <v>0</v>
      </c>
      <c r="G264" s="457">
        <v>0</v>
      </c>
      <c r="H264" s="457">
        <v>178898</v>
      </c>
      <c r="I264" s="457">
        <v>2537.5987999999998</v>
      </c>
      <c r="J264" s="457">
        <v>13023.7744</v>
      </c>
      <c r="K264" s="479">
        <v>1.9702000000000001E-2</v>
      </c>
      <c r="L264" s="479">
        <v>2.0727593758240057E-2</v>
      </c>
      <c r="M264" s="697">
        <v>1.8253035399999999</v>
      </c>
    </row>
    <row r="265" spans="2:13" hidden="1">
      <c r="B265" s="708" t="s">
        <v>808</v>
      </c>
      <c r="C265" s="457">
        <v>4277884</v>
      </c>
      <c r="D265" s="457">
        <v>0</v>
      </c>
      <c r="E265" s="457">
        <v>0</v>
      </c>
      <c r="F265" s="457">
        <v>0</v>
      </c>
      <c r="G265" s="457">
        <v>869000</v>
      </c>
      <c r="H265" s="457">
        <v>3408884</v>
      </c>
      <c r="I265" s="457">
        <v>35418.304630699997</v>
      </c>
      <c r="J265" s="457">
        <v>71791.097040000008</v>
      </c>
      <c r="K265" s="479">
        <v>0.10860354999999999</v>
      </c>
      <c r="L265" s="479">
        <v>0.11425694650419546</v>
      </c>
      <c r="M265" s="697">
        <v>9.0325489999999994E-2</v>
      </c>
    </row>
    <row r="266" spans="2:13" hidden="1">
      <c r="B266" s="709"/>
      <c r="C266" s="492">
        <v>4456782</v>
      </c>
      <c r="D266" s="492">
        <v>0</v>
      </c>
      <c r="E266" s="492">
        <v>0</v>
      </c>
      <c r="F266" s="492">
        <v>0</v>
      </c>
      <c r="G266" s="492">
        <v>869000</v>
      </c>
      <c r="H266" s="492">
        <v>3587782</v>
      </c>
      <c r="I266" s="492">
        <v>37955.903430699997</v>
      </c>
      <c r="J266" s="492">
        <v>84814.871440000003</v>
      </c>
      <c r="K266" s="493">
        <v>0.12830554999999999</v>
      </c>
      <c r="L266" s="493">
        <v>0.1349845402624355</v>
      </c>
      <c r="M266" s="626"/>
    </row>
    <row r="267" spans="2:13" hidden="1">
      <c r="B267" s="710" t="s">
        <v>809</v>
      </c>
      <c r="C267" s="494"/>
      <c r="D267" s="494"/>
      <c r="E267" s="494"/>
      <c r="F267" s="494"/>
      <c r="G267" s="494"/>
      <c r="H267" s="494"/>
      <c r="I267" s="494"/>
      <c r="J267" s="494"/>
      <c r="K267" s="495"/>
      <c r="L267" s="495"/>
      <c r="M267" s="626"/>
    </row>
    <row r="268" spans="2:13" hidden="1">
      <c r="B268" s="708" t="s">
        <v>810</v>
      </c>
      <c r="C268" s="457">
        <v>6814797</v>
      </c>
      <c r="D268" s="457">
        <v>0</v>
      </c>
      <c r="E268" s="457">
        <v>0</v>
      </c>
      <c r="F268" s="457">
        <v>0</v>
      </c>
      <c r="G268" s="457">
        <v>525000</v>
      </c>
      <c r="H268" s="457">
        <v>6289797</v>
      </c>
      <c r="I268" s="457">
        <v>94063.465786300003</v>
      </c>
      <c r="J268" s="457">
        <v>537022.86786</v>
      </c>
      <c r="K268" s="479">
        <v>0.81239309000000004</v>
      </c>
      <c r="L268" s="479">
        <v>0.85468248312771067</v>
      </c>
      <c r="M268" s="697">
        <v>0.54355728000000003</v>
      </c>
    </row>
    <row r="269" spans="2:13" hidden="1">
      <c r="B269" s="708" t="s">
        <v>976</v>
      </c>
      <c r="C269" s="457">
        <v>5423775</v>
      </c>
      <c r="D269" s="457">
        <v>0</v>
      </c>
      <c r="E269" s="457">
        <v>0</v>
      </c>
      <c r="F269" s="457">
        <v>0</v>
      </c>
      <c r="G269" s="457">
        <v>350000</v>
      </c>
      <c r="H269" s="457">
        <v>5073775</v>
      </c>
      <c r="I269" s="457">
        <v>8118.039624</v>
      </c>
      <c r="J269" s="457">
        <v>36074.540249999998</v>
      </c>
      <c r="K269" s="479">
        <v>5.4572549999999997E-2</v>
      </c>
      <c r="L269" s="479">
        <v>5.7413342119722197E-2</v>
      </c>
      <c r="M269" s="697">
        <v>1.8373130000000001E-2</v>
      </c>
    </row>
    <row r="270" spans="2:13" hidden="1">
      <c r="B270" s="708" t="s">
        <v>811</v>
      </c>
      <c r="C270" s="457">
        <v>410390</v>
      </c>
      <c r="D270" s="457">
        <v>0</v>
      </c>
      <c r="E270" s="457">
        <v>0</v>
      </c>
      <c r="F270" s="457">
        <v>0</v>
      </c>
      <c r="G270" s="457">
        <v>0</v>
      </c>
      <c r="H270" s="457">
        <v>410390</v>
      </c>
      <c r="I270" s="457">
        <v>6471.85</v>
      </c>
      <c r="J270" s="457">
        <v>18385.472000000002</v>
      </c>
      <c r="K270" s="479">
        <v>2.7813020000000001E-2</v>
      </c>
      <c r="L270" s="479">
        <v>2.9260841209710862E-2</v>
      </c>
      <c r="M270" s="697">
        <v>0.24217715000000001</v>
      </c>
    </row>
    <row r="271" spans="2:13" hidden="1">
      <c r="B271" s="708" t="s">
        <v>979</v>
      </c>
      <c r="C271" s="457">
        <v>1015332</v>
      </c>
      <c r="D271" s="457">
        <v>0</v>
      </c>
      <c r="E271" s="457">
        <v>0</v>
      </c>
      <c r="F271" s="457">
        <v>0</v>
      </c>
      <c r="G271" s="457">
        <v>87500</v>
      </c>
      <c r="H271" s="457">
        <v>927832</v>
      </c>
      <c r="I271" s="457">
        <v>29282.377921300002</v>
      </c>
      <c r="J271" s="457">
        <v>72166.772959999988</v>
      </c>
      <c r="K271" s="479">
        <v>0.10917186</v>
      </c>
      <c r="L271" s="479">
        <v>0.11485484213839138</v>
      </c>
      <c r="M271" s="697">
        <v>0.10540512</v>
      </c>
    </row>
    <row r="272" spans="2:13" hidden="1">
      <c r="B272" s="708" t="s">
        <v>1823</v>
      </c>
      <c r="C272" s="457">
        <v>1325555</v>
      </c>
      <c r="D272" s="457">
        <v>0</v>
      </c>
      <c r="E272" s="457">
        <v>0</v>
      </c>
      <c r="F272" s="457">
        <v>0</v>
      </c>
      <c r="G272" s="457">
        <v>301500</v>
      </c>
      <c r="H272" s="457">
        <v>1024055</v>
      </c>
      <c r="I272" s="457">
        <v>17562.543581000002</v>
      </c>
      <c r="J272" s="457">
        <v>30588.522850000001</v>
      </c>
      <c r="K272" s="479">
        <v>4.6273460000000002E-2</v>
      </c>
      <c r="L272" s="479">
        <v>4.8682237255234038E-2</v>
      </c>
      <c r="M272" s="697">
        <v>0.26960260000000003</v>
      </c>
    </row>
    <row r="273" spans="2:13" hidden="1">
      <c r="B273" s="708" t="s">
        <v>812</v>
      </c>
      <c r="C273" s="457">
        <v>866000</v>
      </c>
      <c r="D273" s="457">
        <v>0</v>
      </c>
      <c r="E273" s="457">
        <v>0</v>
      </c>
      <c r="F273" s="457">
        <v>0</v>
      </c>
      <c r="G273" s="457">
        <v>0</v>
      </c>
      <c r="H273" s="457">
        <v>866000</v>
      </c>
      <c r="I273" s="457">
        <v>8660</v>
      </c>
      <c r="J273" s="457">
        <v>44590.34</v>
      </c>
      <c r="K273" s="479">
        <v>6.7455009999999996E-2</v>
      </c>
      <c r="L273" s="479">
        <v>7.0966405334985064E-2</v>
      </c>
      <c r="M273" s="697">
        <v>0.23574447000000001</v>
      </c>
    </row>
    <row r="274" spans="2:13" hidden="1">
      <c r="B274" s="708" t="s">
        <v>813</v>
      </c>
      <c r="C274" s="457">
        <v>256117</v>
      </c>
      <c r="D274" s="457">
        <v>0</v>
      </c>
      <c r="E274" s="457">
        <v>0</v>
      </c>
      <c r="F274" s="457">
        <v>0</v>
      </c>
      <c r="G274" s="457">
        <v>0</v>
      </c>
      <c r="H274" s="457">
        <v>256117</v>
      </c>
      <c r="I274" s="457">
        <v>4225.9305000000004</v>
      </c>
      <c r="J274" s="457">
        <v>9786.2305699999997</v>
      </c>
      <c r="K274" s="479">
        <v>1.4804329999999999E-2</v>
      </c>
      <c r="L274" s="479">
        <v>1.5574978915438678E-2</v>
      </c>
      <c r="M274" s="697">
        <v>1.34148858</v>
      </c>
    </row>
    <row r="275" spans="2:13" hidden="1">
      <c r="B275" s="709"/>
      <c r="C275" s="492">
        <v>16111966</v>
      </c>
      <c r="D275" s="492">
        <v>0</v>
      </c>
      <c r="E275" s="492">
        <v>0</v>
      </c>
      <c r="F275" s="492">
        <v>0</v>
      </c>
      <c r="G275" s="492">
        <v>1264000</v>
      </c>
      <c r="H275" s="492">
        <v>14847966</v>
      </c>
      <c r="I275" s="492">
        <v>168384.20741259999</v>
      </c>
      <c r="J275" s="492">
        <v>748614.74648999982</v>
      </c>
      <c r="K275" s="493">
        <v>1.1324833200000002</v>
      </c>
      <c r="L275" s="493">
        <v>1.1914351301011927</v>
      </c>
      <c r="M275" s="626"/>
    </row>
    <row r="276" spans="2:13" hidden="1">
      <c r="B276" s="710" t="s">
        <v>981</v>
      </c>
      <c r="C276" s="494"/>
      <c r="D276" s="494"/>
      <c r="E276" s="494"/>
      <c r="F276" s="494"/>
      <c r="G276" s="494"/>
      <c r="H276" s="494"/>
      <c r="I276" s="494"/>
      <c r="J276" s="494"/>
      <c r="K276" s="495"/>
      <c r="L276" s="495"/>
      <c r="M276" s="626"/>
    </row>
    <row r="277" spans="2:13" hidden="1">
      <c r="B277" s="708" t="s">
        <v>814</v>
      </c>
      <c r="C277" s="457">
        <v>19513012</v>
      </c>
      <c r="D277" s="457">
        <v>0</v>
      </c>
      <c r="E277" s="457">
        <v>0</v>
      </c>
      <c r="F277" s="457">
        <v>0</v>
      </c>
      <c r="G277" s="457">
        <v>0</v>
      </c>
      <c r="H277" s="457">
        <v>19513012</v>
      </c>
      <c r="I277" s="457">
        <v>109282.04531839999</v>
      </c>
      <c r="J277" s="457">
        <v>450945.70731999999</v>
      </c>
      <c r="K277" s="479">
        <v>0.68217797999999996</v>
      </c>
      <c r="L277" s="479">
        <v>0.71768898487301647</v>
      </c>
      <c r="M277" s="697">
        <v>3.0767110199999999</v>
      </c>
    </row>
    <row r="278" spans="2:13" hidden="1">
      <c r="B278" s="708" t="s">
        <v>815</v>
      </c>
      <c r="C278" s="457">
        <v>13218323</v>
      </c>
      <c r="D278" s="457">
        <v>0</v>
      </c>
      <c r="E278" s="457">
        <v>0</v>
      </c>
      <c r="F278" s="457">
        <v>0</v>
      </c>
      <c r="G278" s="457">
        <v>2488000</v>
      </c>
      <c r="H278" s="457">
        <v>10730323</v>
      </c>
      <c r="I278" s="457">
        <v>85913.407613100004</v>
      </c>
      <c r="J278" s="457">
        <v>397880.37683999998</v>
      </c>
      <c r="K278" s="479">
        <v>0.60190224000000003</v>
      </c>
      <c r="L278" s="479">
        <v>0.63323446508064396</v>
      </c>
      <c r="M278" s="697">
        <v>1.2180864199999999</v>
      </c>
    </row>
    <row r="279" spans="2:13" hidden="1">
      <c r="B279" s="709"/>
      <c r="C279" s="492">
        <v>32731335</v>
      </c>
      <c r="D279" s="492">
        <v>0</v>
      </c>
      <c r="E279" s="492">
        <v>0</v>
      </c>
      <c r="F279" s="492">
        <v>0</v>
      </c>
      <c r="G279" s="492">
        <v>2488000</v>
      </c>
      <c r="H279" s="492">
        <v>30243335</v>
      </c>
      <c r="I279" s="492">
        <v>195195.45293149998</v>
      </c>
      <c r="J279" s="492">
        <v>848826.08415999997</v>
      </c>
      <c r="K279" s="493">
        <v>1.2840802199999999</v>
      </c>
      <c r="L279" s="493">
        <v>1.3509234499536604</v>
      </c>
      <c r="M279" s="626"/>
    </row>
    <row r="280" spans="2:13" hidden="1">
      <c r="B280" s="710" t="s">
        <v>816</v>
      </c>
      <c r="C280" s="494"/>
      <c r="D280" s="494"/>
      <c r="E280" s="494"/>
      <c r="F280" s="494"/>
      <c r="G280" s="494"/>
      <c r="H280" s="494"/>
      <c r="I280" s="494"/>
      <c r="J280" s="494"/>
      <c r="K280" s="495"/>
      <c r="L280" s="495"/>
      <c r="M280" s="626"/>
    </row>
    <row r="281" spans="2:13" hidden="1">
      <c r="B281" s="708" t="s">
        <v>817</v>
      </c>
      <c r="C281" s="457">
        <v>1257314</v>
      </c>
      <c r="D281" s="457">
        <v>1156190</v>
      </c>
      <c r="E281" s="457">
        <v>0</v>
      </c>
      <c r="F281" s="457">
        <v>0</v>
      </c>
      <c r="G281" s="457">
        <v>549400</v>
      </c>
      <c r="H281" s="457">
        <v>1864104</v>
      </c>
      <c r="I281" s="457">
        <v>118189.47805580001</v>
      </c>
      <c r="J281" s="457">
        <v>176362.87943999999</v>
      </c>
      <c r="K281" s="479">
        <v>0.2667968</v>
      </c>
      <c r="L281" s="479">
        <v>0.28068500012298947</v>
      </c>
      <c r="M281" s="697">
        <v>0.16279335</v>
      </c>
    </row>
    <row r="282" spans="2:13" hidden="1">
      <c r="B282" s="708" t="s">
        <v>818</v>
      </c>
      <c r="C282" s="457">
        <v>44299356</v>
      </c>
      <c r="D282" s="457">
        <v>0</v>
      </c>
      <c r="E282" s="457">
        <v>0</v>
      </c>
      <c r="F282" s="457">
        <v>0</v>
      </c>
      <c r="G282" s="457">
        <v>14702500</v>
      </c>
      <c r="H282" s="457">
        <v>29596856</v>
      </c>
      <c r="I282" s="457">
        <v>265325.39783889998</v>
      </c>
      <c r="J282" s="457">
        <v>514689.32583999995</v>
      </c>
      <c r="K282" s="479">
        <v>0.77860753000000005</v>
      </c>
      <c r="L282" s="479">
        <v>0.8191382106337749</v>
      </c>
      <c r="M282" s="697">
        <v>2.3484720299999999</v>
      </c>
    </row>
    <row r="283" spans="2:13" hidden="1">
      <c r="B283" s="708" t="s">
        <v>990</v>
      </c>
      <c r="C283" s="457">
        <v>87810329</v>
      </c>
      <c r="D283" s="457">
        <v>0</v>
      </c>
      <c r="E283" s="457">
        <v>0</v>
      </c>
      <c r="F283" s="457">
        <v>0</v>
      </c>
      <c r="G283" s="457">
        <v>3731500</v>
      </c>
      <c r="H283" s="457">
        <v>84078829</v>
      </c>
      <c r="I283" s="457">
        <v>900311.48014510004</v>
      </c>
      <c r="J283" s="457">
        <v>3622115.9533200003</v>
      </c>
      <c r="K283" s="479">
        <v>5.4794351199999998</v>
      </c>
      <c r="L283" s="479">
        <v>5.7646689599949896</v>
      </c>
      <c r="M283" s="697">
        <v>7.5649547899999998</v>
      </c>
    </row>
    <row r="284" spans="2:13" hidden="1">
      <c r="B284" s="708" t="s">
        <v>989</v>
      </c>
      <c r="C284" s="457">
        <v>2202409</v>
      </c>
      <c r="D284" s="457">
        <v>0</v>
      </c>
      <c r="E284" s="457">
        <v>0</v>
      </c>
      <c r="F284" s="457">
        <v>0</v>
      </c>
      <c r="G284" s="457">
        <v>764000</v>
      </c>
      <c r="H284" s="457">
        <v>1438409</v>
      </c>
      <c r="I284" s="457">
        <v>16356.9113554</v>
      </c>
      <c r="J284" s="457">
        <v>36866.42267</v>
      </c>
      <c r="K284" s="479">
        <v>5.5770489999999999E-2</v>
      </c>
      <c r="L284" s="479">
        <v>5.8673638605359422E-2</v>
      </c>
      <c r="M284" s="697">
        <v>0.10661545</v>
      </c>
    </row>
    <row r="285" spans="2:13" hidden="1">
      <c r="B285" s="708" t="s">
        <v>1344</v>
      </c>
      <c r="C285" s="457">
        <v>972689</v>
      </c>
      <c r="D285" s="457">
        <v>0</v>
      </c>
      <c r="E285" s="457">
        <v>0</v>
      </c>
      <c r="F285" s="457">
        <v>40127</v>
      </c>
      <c r="G285" s="457">
        <v>550000</v>
      </c>
      <c r="H285" s="457">
        <v>462816</v>
      </c>
      <c r="I285" s="457">
        <v>2861.5091364999998</v>
      </c>
      <c r="J285" s="457">
        <v>4174.6003199999996</v>
      </c>
      <c r="K285" s="479">
        <v>6.3152199999999999E-3</v>
      </c>
      <c r="L285" s="479">
        <v>6.643958723362018E-3</v>
      </c>
      <c r="M285" s="697">
        <v>8.7659860000000006E-2</v>
      </c>
    </row>
    <row r="286" spans="2:13" hidden="1">
      <c r="B286" s="708" t="s">
        <v>2056</v>
      </c>
      <c r="C286" s="457">
        <v>0</v>
      </c>
      <c r="D286" s="457">
        <v>0</v>
      </c>
      <c r="E286" s="457">
        <v>0</v>
      </c>
      <c r="F286" s="457">
        <v>367221</v>
      </c>
      <c r="G286" s="457">
        <v>367221</v>
      </c>
      <c r="H286" s="457">
        <v>0</v>
      </c>
      <c r="I286" s="457">
        <v>0</v>
      </c>
      <c r="J286" s="457">
        <v>0</v>
      </c>
      <c r="K286" s="479">
        <v>0</v>
      </c>
      <c r="L286" s="479">
        <v>0</v>
      </c>
      <c r="M286" s="697">
        <v>0</v>
      </c>
    </row>
    <row r="287" spans="2:13" hidden="1">
      <c r="B287" s="708" t="s">
        <v>819</v>
      </c>
      <c r="C287" s="457">
        <v>11431829</v>
      </c>
      <c r="D287" s="457">
        <v>0</v>
      </c>
      <c r="E287" s="457">
        <v>823024</v>
      </c>
      <c r="F287" s="457">
        <v>0</v>
      </c>
      <c r="G287" s="457">
        <v>5945000</v>
      </c>
      <c r="H287" s="457">
        <v>6309853</v>
      </c>
      <c r="I287" s="457">
        <v>32349.856838</v>
      </c>
      <c r="J287" s="457">
        <v>90735.686140000005</v>
      </c>
      <c r="K287" s="479">
        <v>0.13726239000000001</v>
      </c>
      <c r="L287" s="479">
        <v>0.14440763360313527</v>
      </c>
      <c r="M287" s="697">
        <v>0.60481518999999995</v>
      </c>
    </row>
    <row r="288" spans="2:13" hidden="1">
      <c r="B288" s="708" t="s">
        <v>820</v>
      </c>
      <c r="C288" s="457">
        <v>576847</v>
      </c>
      <c r="D288" s="457">
        <v>0</v>
      </c>
      <c r="E288" s="457">
        <v>0</v>
      </c>
      <c r="F288" s="457">
        <v>0</v>
      </c>
      <c r="G288" s="457">
        <v>25000</v>
      </c>
      <c r="H288" s="457">
        <v>551847</v>
      </c>
      <c r="I288" s="457">
        <v>34609.249032700005</v>
      </c>
      <c r="J288" s="457">
        <v>98157.025890000004</v>
      </c>
      <c r="K288" s="479">
        <v>0.14848918999999999</v>
      </c>
      <c r="L288" s="479">
        <v>0.15621884214801599</v>
      </c>
      <c r="M288" s="697">
        <v>3.7621170000000002E-2</v>
      </c>
    </row>
    <row r="289" spans="2:13" hidden="1">
      <c r="B289" s="708" t="s">
        <v>821</v>
      </c>
      <c r="C289" s="457">
        <v>61304107</v>
      </c>
      <c r="D289" s="457">
        <v>0</v>
      </c>
      <c r="E289" s="457">
        <v>0</v>
      </c>
      <c r="F289" s="457">
        <v>0</v>
      </c>
      <c r="G289" s="457">
        <v>3545500</v>
      </c>
      <c r="H289" s="457">
        <v>57758607</v>
      </c>
      <c r="I289" s="457">
        <v>873966.04139659996</v>
      </c>
      <c r="J289" s="457">
        <v>1677309.94728</v>
      </c>
      <c r="K289" s="479">
        <v>2.5373872999999998</v>
      </c>
      <c r="L289" s="479">
        <v>2.6694718540175946</v>
      </c>
      <c r="M289" s="697">
        <v>5.5122042499999999</v>
      </c>
    </row>
    <row r="290" spans="2:13" hidden="1">
      <c r="B290" s="708" t="s">
        <v>823</v>
      </c>
      <c r="C290" s="457">
        <v>27423161</v>
      </c>
      <c r="D290" s="457">
        <v>0</v>
      </c>
      <c r="E290" s="457">
        <v>0</v>
      </c>
      <c r="F290" s="457">
        <v>0</v>
      </c>
      <c r="G290" s="457">
        <v>13058500</v>
      </c>
      <c r="H290" s="457">
        <v>14364661</v>
      </c>
      <c r="I290" s="457">
        <v>27640.582684500001</v>
      </c>
      <c r="J290" s="457">
        <v>92221.123619999998</v>
      </c>
      <c r="K290" s="479">
        <v>0.13950952</v>
      </c>
      <c r="L290" s="479">
        <v>0.146771736642167</v>
      </c>
      <c r="M290" s="697">
        <v>1.3394069200000001</v>
      </c>
    </row>
    <row r="291" spans="2:13" hidden="1">
      <c r="B291" s="708" t="s">
        <v>824</v>
      </c>
      <c r="C291" s="457">
        <v>113842</v>
      </c>
      <c r="D291" s="457">
        <v>0</v>
      </c>
      <c r="E291" s="457">
        <v>0</v>
      </c>
      <c r="F291" s="457">
        <v>0</v>
      </c>
      <c r="G291" s="457">
        <v>0</v>
      </c>
      <c r="H291" s="457">
        <v>113842</v>
      </c>
      <c r="I291" s="457">
        <v>13407.560420199999</v>
      </c>
      <c r="J291" s="457">
        <v>28065.468260000001</v>
      </c>
      <c r="K291" s="479">
        <v>4.2456649999999999E-2</v>
      </c>
      <c r="L291" s="479">
        <v>4.4666746126073902E-2</v>
      </c>
      <c r="M291" s="697">
        <v>1.022811E-2</v>
      </c>
    </row>
    <row r="292" spans="2:13" hidden="1">
      <c r="B292" s="708" t="s">
        <v>826</v>
      </c>
      <c r="C292" s="457">
        <v>3015078</v>
      </c>
      <c r="D292" s="457">
        <v>200000</v>
      </c>
      <c r="E292" s="457">
        <v>0</v>
      </c>
      <c r="F292" s="457">
        <v>0</v>
      </c>
      <c r="G292" s="457">
        <v>1553000</v>
      </c>
      <c r="H292" s="457">
        <v>1662078</v>
      </c>
      <c r="I292" s="457">
        <v>49415.811956400001</v>
      </c>
      <c r="J292" s="457">
        <v>84067.905239999993</v>
      </c>
      <c r="K292" s="479">
        <v>0.12717555999999999</v>
      </c>
      <c r="L292" s="479">
        <v>0.13379572882657889</v>
      </c>
      <c r="M292" s="697">
        <v>7.8123059999999994E-2</v>
      </c>
    </row>
    <row r="293" spans="2:13" hidden="1">
      <c r="B293" s="708" t="s">
        <v>827</v>
      </c>
      <c r="C293" s="457">
        <v>8891532</v>
      </c>
      <c r="D293" s="457">
        <v>0</v>
      </c>
      <c r="E293" s="457">
        <v>0</v>
      </c>
      <c r="F293" s="457">
        <v>0</v>
      </c>
      <c r="G293" s="457">
        <v>4740000</v>
      </c>
      <c r="H293" s="457">
        <v>4151532</v>
      </c>
      <c r="I293" s="457">
        <v>6272.2246114</v>
      </c>
      <c r="J293" s="457">
        <v>8178.5180399999999</v>
      </c>
      <c r="K293" s="479">
        <v>1.237223E-2</v>
      </c>
      <c r="L293" s="479">
        <v>1.3016272723332624E-2</v>
      </c>
      <c r="M293" s="697">
        <v>4.0294980000000001E-2</v>
      </c>
    </row>
    <row r="294" spans="2:13" hidden="1">
      <c r="B294" s="708" t="s">
        <v>828</v>
      </c>
      <c r="C294" s="457">
        <v>4165804</v>
      </c>
      <c r="D294" s="457">
        <v>0</v>
      </c>
      <c r="E294" s="457">
        <v>0</v>
      </c>
      <c r="F294" s="457">
        <v>0</v>
      </c>
      <c r="G294" s="457">
        <v>342000</v>
      </c>
      <c r="H294" s="457">
        <v>3823804</v>
      </c>
      <c r="I294" s="457">
        <v>9833.6258987000001</v>
      </c>
      <c r="J294" s="457">
        <v>22369.253399999998</v>
      </c>
      <c r="K294" s="479">
        <v>3.3839580000000001E-2</v>
      </c>
      <c r="L294" s="479">
        <v>3.5601107859356815E-2</v>
      </c>
      <c r="M294" s="697">
        <v>0.37925586</v>
      </c>
    </row>
    <row r="295" spans="2:13" hidden="1">
      <c r="B295" s="708" t="s">
        <v>2057</v>
      </c>
      <c r="C295" s="457">
        <v>16817699</v>
      </c>
      <c r="D295" s="457">
        <v>0</v>
      </c>
      <c r="E295" s="457">
        <v>0</v>
      </c>
      <c r="F295" s="457">
        <v>0</v>
      </c>
      <c r="G295" s="457">
        <v>4124695</v>
      </c>
      <c r="H295" s="457">
        <v>12693004</v>
      </c>
      <c r="I295" s="457">
        <v>21958.896781700001</v>
      </c>
      <c r="J295" s="457">
        <v>21958.896920000003</v>
      </c>
      <c r="K295" s="479">
        <v>3.32188E-2</v>
      </c>
      <c r="L295" s="479">
        <v>3.4948017430095291E-2</v>
      </c>
      <c r="M295" s="697">
        <v>0.47510785</v>
      </c>
    </row>
    <row r="296" spans="2:13" hidden="1">
      <c r="B296" s="708" t="s">
        <v>829</v>
      </c>
      <c r="C296" s="457">
        <v>120343049</v>
      </c>
      <c r="D296" s="457">
        <v>0</v>
      </c>
      <c r="E296" s="457">
        <v>0</v>
      </c>
      <c r="F296" s="457">
        <v>0</v>
      </c>
      <c r="G296" s="457">
        <v>3070000</v>
      </c>
      <c r="H296" s="457">
        <v>117273049</v>
      </c>
      <c r="I296" s="457">
        <v>374590.72203920002</v>
      </c>
      <c r="J296" s="457">
        <v>1319321.80125</v>
      </c>
      <c r="K296" s="479">
        <v>1.9958329100000001</v>
      </c>
      <c r="L296" s="479">
        <v>2.0997266608595071</v>
      </c>
      <c r="M296" s="697">
        <v>10.637363410000001</v>
      </c>
    </row>
    <row r="297" spans="2:13" hidden="1">
      <c r="B297" s="708" t="s">
        <v>830</v>
      </c>
      <c r="C297" s="457">
        <v>8227978</v>
      </c>
      <c r="D297" s="457">
        <v>0</v>
      </c>
      <c r="E297" s="457">
        <v>0</v>
      </c>
      <c r="F297" s="457">
        <v>0</v>
      </c>
      <c r="G297" s="457">
        <v>4837500</v>
      </c>
      <c r="H297" s="457">
        <v>3390478</v>
      </c>
      <c r="I297" s="457">
        <v>7086.0990204</v>
      </c>
      <c r="J297" s="457">
        <v>12612.578160000001</v>
      </c>
      <c r="K297" s="479">
        <v>1.9079949999999998E-2</v>
      </c>
      <c r="L297" s="479">
        <v>2.0073166834380277E-2</v>
      </c>
      <c r="M297" s="697">
        <v>0.31452153999999999</v>
      </c>
    </row>
    <row r="298" spans="2:13" hidden="1">
      <c r="B298" s="708" t="s">
        <v>831</v>
      </c>
      <c r="C298" s="457">
        <v>399199</v>
      </c>
      <c r="D298" s="457">
        <v>340200</v>
      </c>
      <c r="E298" s="457">
        <v>0</v>
      </c>
      <c r="F298" s="457">
        <v>0</v>
      </c>
      <c r="G298" s="457">
        <v>0</v>
      </c>
      <c r="H298" s="457">
        <v>739399</v>
      </c>
      <c r="I298" s="457">
        <v>77665.758246800004</v>
      </c>
      <c r="J298" s="457">
        <v>113815.68806999999</v>
      </c>
      <c r="K298" s="479">
        <v>0.17217716999999999</v>
      </c>
      <c r="L298" s="479">
        <v>0.18113991176240959</v>
      </c>
      <c r="M298" s="697">
        <v>6.0399550000000003E-2</v>
      </c>
    </row>
    <row r="299" spans="2:13" hidden="1">
      <c r="B299" s="709"/>
      <c r="C299" s="492">
        <v>399252222</v>
      </c>
      <c r="D299" s="492">
        <v>1696390</v>
      </c>
      <c r="E299" s="492">
        <v>823024</v>
      </c>
      <c r="F299" s="492">
        <v>407348</v>
      </c>
      <c r="G299" s="492">
        <v>61905816</v>
      </c>
      <c r="H299" s="492">
        <v>340273168</v>
      </c>
      <c r="I299" s="492">
        <v>2831841.2054583007</v>
      </c>
      <c r="J299" s="492">
        <v>7923023.0738600027</v>
      </c>
      <c r="K299" s="493">
        <v>11.985726410000002</v>
      </c>
      <c r="L299" s="493">
        <v>12.609647446913122</v>
      </c>
      <c r="M299" s="626"/>
    </row>
    <row r="300" spans="2:13" hidden="1">
      <c r="B300" s="710"/>
      <c r="C300" s="494"/>
      <c r="D300" s="494"/>
      <c r="E300" s="494"/>
      <c r="F300" s="494"/>
      <c r="G300" s="494"/>
      <c r="H300" s="494"/>
      <c r="I300" s="494"/>
      <c r="J300" s="494"/>
      <c r="K300" s="495"/>
      <c r="L300" s="495"/>
      <c r="M300" s="626"/>
    </row>
    <row r="301" spans="2:13" hidden="1">
      <c r="B301" s="708"/>
      <c r="M301" s="697"/>
    </row>
    <row r="302" spans="2:13" hidden="1">
      <c r="B302" s="709"/>
      <c r="C302" s="492"/>
      <c r="D302" s="492"/>
      <c r="E302" s="492"/>
      <c r="F302" s="492"/>
      <c r="G302" s="492"/>
      <c r="H302" s="492"/>
      <c r="I302" s="492"/>
      <c r="J302" s="492"/>
      <c r="K302" s="493"/>
      <c r="L302" s="493"/>
      <c r="M302" s="626"/>
    </row>
    <row r="303" spans="2:13" hidden="1">
      <c r="B303" s="715" t="s">
        <v>1354</v>
      </c>
      <c r="C303" s="494"/>
      <c r="D303" s="494"/>
      <c r="E303" s="494"/>
      <c r="F303" s="494"/>
      <c r="G303" s="494"/>
      <c r="H303" s="494"/>
      <c r="I303" s="494"/>
      <c r="J303" s="494"/>
      <c r="K303" s="495"/>
      <c r="L303" s="495"/>
      <c r="M303" s="626"/>
    </row>
    <row r="304" spans="2:13" hidden="1">
      <c r="B304" s="708" t="s">
        <v>833</v>
      </c>
      <c r="C304" s="457">
        <v>525716</v>
      </c>
      <c r="D304" s="457">
        <v>0</v>
      </c>
      <c r="E304" s="457">
        <v>0</v>
      </c>
      <c r="F304" s="457">
        <v>0</v>
      </c>
      <c r="G304" s="457">
        <v>0</v>
      </c>
      <c r="H304" s="457">
        <v>525716</v>
      </c>
      <c r="I304" s="457">
        <v>683.43088</v>
      </c>
      <c r="J304" s="457">
        <v>1645.49108</v>
      </c>
      <c r="K304" s="479">
        <v>2.4892500000000001E-3</v>
      </c>
      <c r="L304" s="479">
        <v>2.6188314993422866E-3</v>
      </c>
      <c r="M304" s="697">
        <v>0.18851204999999999</v>
      </c>
    </row>
    <row r="305" spans="2:13" hidden="1">
      <c r="B305" s="709"/>
      <c r="C305" s="492">
        <v>525716</v>
      </c>
      <c r="D305" s="492">
        <v>0</v>
      </c>
      <c r="E305" s="492">
        <v>0</v>
      </c>
      <c r="F305" s="492">
        <v>0</v>
      </c>
      <c r="G305" s="492">
        <v>0</v>
      </c>
      <c r="H305" s="492">
        <v>525716</v>
      </c>
      <c r="I305" s="492">
        <v>683.43088</v>
      </c>
      <c r="J305" s="492">
        <v>1645.49108</v>
      </c>
      <c r="K305" s="493">
        <v>2.4892500000000001E-3</v>
      </c>
      <c r="L305" s="493">
        <v>2.6188314993422866E-3</v>
      </c>
      <c r="M305" s="626"/>
    </row>
    <row r="306" spans="2:13" hidden="1">
      <c r="B306" s="710" t="s">
        <v>834</v>
      </c>
      <c r="C306" s="494"/>
      <c r="D306" s="494"/>
      <c r="E306" s="494"/>
      <c r="F306" s="494"/>
      <c r="G306" s="494"/>
      <c r="H306" s="494"/>
      <c r="I306" s="494"/>
      <c r="J306" s="494"/>
      <c r="K306" s="495"/>
      <c r="L306" s="495"/>
      <c r="M306" s="626"/>
    </row>
    <row r="307" spans="2:13" hidden="1">
      <c r="B307" s="708" t="s">
        <v>836</v>
      </c>
      <c r="C307" s="457">
        <v>98518</v>
      </c>
      <c r="D307" s="457">
        <v>0</v>
      </c>
      <c r="E307" s="457">
        <v>0</v>
      </c>
      <c r="F307" s="457">
        <v>0</v>
      </c>
      <c r="G307" s="457">
        <v>0</v>
      </c>
      <c r="H307" s="457">
        <v>98518</v>
      </c>
      <c r="I307" s="457">
        <v>0</v>
      </c>
      <c r="J307" s="457">
        <v>0</v>
      </c>
      <c r="K307" s="479">
        <v>0</v>
      </c>
      <c r="L307" s="479">
        <v>0</v>
      </c>
      <c r="M307" s="697">
        <v>0.60317266000000003</v>
      </c>
    </row>
    <row r="308" spans="2:13" hidden="1">
      <c r="B308" s="708" t="s">
        <v>1361</v>
      </c>
      <c r="C308" s="457">
        <v>663832</v>
      </c>
      <c r="D308" s="457">
        <v>0</v>
      </c>
      <c r="E308" s="457">
        <v>0</v>
      </c>
      <c r="F308" s="457">
        <v>0</v>
      </c>
      <c r="G308" s="457">
        <v>0</v>
      </c>
      <c r="H308" s="457">
        <v>663832</v>
      </c>
      <c r="I308" s="457">
        <v>431.49108000000001</v>
      </c>
      <c r="J308" s="457">
        <v>1427.2388000000001</v>
      </c>
      <c r="K308" s="479">
        <v>2.1590899999999998E-3</v>
      </c>
      <c r="L308" s="479">
        <v>2.2714786922597516E-3</v>
      </c>
      <c r="M308" s="697">
        <v>4.4332901500000004</v>
      </c>
    </row>
    <row r="309" spans="2:13" hidden="1">
      <c r="B309" s="708" t="s">
        <v>1363</v>
      </c>
      <c r="C309" s="457">
        <v>3988559</v>
      </c>
      <c r="D309" s="457">
        <v>0</v>
      </c>
      <c r="E309" s="457">
        <v>0</v>
      </c>
      <c r="F309" s="457">
        <v>0</v>
      </c>
      <c r="G309" s="457">
        <v>0</v>
      </c>
      <c r="H309" s="457">
        <v>3988559</v>
      </c>
      <c r="I309" s="457">
        <v>7224.9314175000009</v>
      </c>
      <c r="J309" s="457">
        <v>6740.66471</v>
      </c>
      <c r="K309" s="479">
        <v>1.0197090000000001E-2</v>
      </c>
      <c r="L309" s="479">
        <v>1.0727900797282317E-2</v>
      </c>
      <c r="M309" s="697">
        <v>1.25976998</v>
      </c>
    </row>
    <row r="310" spans="2:13" hidden="1">
      <c r="B310" s="708" t="s">
        <v>1364</v>
      </c>
      <c r="C310" s="457">
        <v>2368064</v>
      </c>
      <c r="D310" s="457">
        <v>0</v>
      </c>
      <c r="E310" s="457">
        <v>0</v>
      </c>
      <c r="F310" s="457">
        <v>0</v>
      </c>
      <c r="G310" s="457">
        <v>0</v>
      </c>
      <c r="H310" s="457">
        <v>2368064</v>
      </c>
      <c r="I310" s="457">
        <v>1799.7286219</v>
      </c>
      <c r="J310" s="457">
        <v>2486.4672</v>
      </c>
      <c r="K310" s="479">
        <v>3.7614599999999999E-3</v>
      </c>
      <c r="L310" s="479">
        <v>3.9572615765510058E-3</v>
      </c>
      <c r="M310" s="697">
        <v>3.7798670099999998</v>
      </c>
    </row>
    <row r="311" spans="2:13" hidden="1">
      <c r="B311" s="708" t="s">
        <v>1366</v>
      </c>
      <c r="C311" s="457">
        <v>6533579</v>
      </c>
      <c r="D311" s="457">
        <v>0</v>
      </c>
      <c r="E311" s="457">
        <v>0</v>
      </c>
      <c r="F311" s="457">
        <v>0</v>
      </c>
      <c r="G311" s="457">
        <v>100000</v>
      </c>
      <c r="H311" s="457">
        <v>6433579</v>
      </c>
      <c r="I311" s="457">
        <v>5790.2213095000006</v>
      </c>
      <c r="J311" s="457">
        <v>10229.390609999999</v>
      </c>
      <c r="K311" s="479">
        <v>1.5474730000000001E-2</v>
      </c>
      <c r="L311" s="479">
        <v>1.6280276857255405E-2</v>
      </c>
      <c r="M311" s="697">
        <v>3.0332390999999999</v>
      </c>
    </row>
    <row r="312" spans="2:13" ht="30" hidden="1">
      <c r="B312" s="708" t="s">
        <v>835</v>
      </c>
      <c r="C312" s="457">
        <v>8271554</v>
      </c>
      <c r="D312" s="457">
        <v>0</v>
      </c>
      <c r="E312" s="457">
        <v>0</v>
      </c>
      <c r="F312" s="457">
        <v>0</v>
      </c>
      <c r="G312" s="457">
        <v>0</v>
      </c>
      <c r="H312" s="457">
        <v>8271554</v>
      </c>
      <c r="I312" s="457">
        <v>1654.3112800000001</v>
      </c>
      <c r="J312" s="457">
        <v>11166.597900000001</v>
      </c>
      <c r="K312" s="479">
        <v>1.6892520000000001E-2</v>
      </c>
      <c r="L312" s="479">
        <v>1.7771860738989499E-2</v>
      </c>
      <c r="M312" s="697">
        <v>2.9036557099999998</v>
      </c>
    </row>
    <row r="313" spans="2:13" hidden="1">
      <c r="B313" s="708" t="s">
        <v>1373</v>
      </c>
      <c r="C313" s="457">
        <v>1775606</v>
      </c>
      <c r="D313" s="457">
        <v>0</v>
      </c>
      <c r="E313" s="457">
        <v>0</v>
      </c>
      <c r="F313" s="457">
        <v>0</v>
      </c>
      <c r="G313" s="457">
        <v>0</v>
      </c>
      <c r="H313" s="457">
        <v>1775606</v>
      </c>
      <c r="I313" s="457">
        <v>0</v>
      </c>
      <c r="J313" s="457">
        <v>0</v>
      </c>
      <c r="K313" s="479">
        <v>0</v>
      </c>
      <c r="L313" s="479">
        <v>0</v>
      </c>
      <c r="M313" s="697">
        <v>3.4939118499999999</v>
      </c>
    </row>
    <row r="314" spans="2:13" hidden="1">
      <c r="B314" s="708" t="s">
        <v>1375</v>
      </c>
      <c r="C314" s="457">
        <v>993701</v>
      </c>
      <c r="D314" s="457">
        <v>0</v>
      </c>
      <c r="E314" s="457">
        <v>0</v>
      </c>
      <c r="F314" s="457">
        <v>0</v>
      </c>
      <c r="G314" s="457">
        <v>0</v>
      </c>
      <c r="H314" s="457">
        <v>993701</v>
      </c>
      <c r="I314" s="457">
        <v>4004.6154799999999</v>
      </c>
      <c r="J314" s="457">
        <v>15481.861580000001</v>
      </c>
      <c r="K314" s="479">
        <v>2.342052E-2</v>
      </c>
      <c r="L314" s="479">
        <v>2.4639687973368501E-2</v>
      </c>
      <c r="M314" s="697">
        <v>0.13018736</v>
      </c>
    </row>
    <row r="315" spans="2:13" hidden="1">
      <c r="B315" s="708" t="s">
        <v>1432</v>
      </c>
      <c r="C315" s="457">
        <v>500000</v>
      </c>
      <c r="D315" s="457">
        <v>0</v>
      </c>
      <c r="E315" s="457">
        <v>0</v>
      </c>
      <c r="F315" s="457">
        <v>0</v>
      </c>
      <c r="G315" s="457">
        <v>0</v>
      </c>
      <c r="H315" s="457">
        <v>500000</v>
      </c>
      <c r="I315" s="457">
        <v>1900</v>
      </c>
      <c r="J315" s="457">
        <v>2280</v>
      </c>
      <c r="K315" s="479">
        <v>3.44912E-3</v>
      </c>
      <c r="L315" s="479">
        <v>3.6286649566647385E-3</v>
      </c>
      <c r="M315" s="697">
        <v>2.5</v>
      </c>
    </row>
    <row r="316" spans="2:13" hidden="1">
      <c r="B316" s="708" t="s">
        <v>1377</v>
      </c>
      <c r="C316" s="457">
        <v>1949080</v>
      </c>
      <c r="D316" s="457">
        <v>0</v>
      </c>
      <c r="E316" s="457">
        <v>0</v>
      </c>
      <c r="F316" s="457">
        <v>0</v>
      </c>
      <c r="G316" s="457">
        <v>615500</v>
      </c>
      <c r="H316" s="457">
        <v>1333580</v>
      </c>
      <c r="I316" s="457">
        <v>6974.6234000000004</v>
      </c>
      <c r="J316" s="457">
        <v>79708.0766</v>
      </c>
      <c r="K316" s="479">
        <v>0.12058014</v>
      </c>
      <c r="L316" s="479">
        <v>0.12685697557963538</v>
      </c>
      <c r="M316" s="697">
        <v>1.62526858</v>
      </c>
    </row>
    <row r="317" spans="2:13" hidden="1">
      <c r="B317" s="708" t="s">
        <v>1379</v>
      </c>
      <c r="C317" s="457">
        <v>326292</v>
      </c>
      <c r="D317" s="457">
        <v>0</v>
      </c>
      <c r="E317" s="457">
        <v>0</v>
      </c>
      <c r="F317" s="457">
        <v>0</v>
      </c>
      <c r="G317" s="457">
        <v>0</v>
      </c>
      <c r="H317" s="457">
        <v>326292</v>
      </c>
      <c r="I317" s="457">
        <v>0</v>
      </c>
      <c r="J317" s="457">
        <v>0</v>
      </c>
      <c r="K317" s="479">
        <v>0</v>
      </c>
      <c r="L317" s="479">
        <v>0</v>
      </c>
      <c r="M317" s="697">
        <v>3.2629199999999998</v>
      </c>
    </row>
    <row r="318" spans="2:13" hidden="1">
      <c r="B318" s="708" t="s">
        <v>1010</v>
      </c>
      <c r="C318" s="457">
        <v>826752</v>
      </c>
      <c r="D318" s="457">
        <v>0</v>
      </c>
      <c r="E318" s="457">
        <v>0</v>
      </c>
      <c r="F318" s="457">
        <v>0</v>
      </c>
      <c r="G318" s="457">
        <v>154000</v>
      </c>
      <c r="H318" s="457">
        <v>672752</v>
      </c>
      <c r="I318" s="457">
        <v>322.92088969999998</v>
      </c>
      <c r="J318" s="457">
        <v>941.8528</v>
      </c>
      <c r="K318" s="479">
        <v>1.4248100000000001E-3</v>
      </c>
      <c r="L318" s="479">
        <v>1.4989773024984923E-3</v>
      </c>
      <c r="M318" s="697">
        <v>1.4896912099999999</v>
      </c>
    </row>
    <row r="319" spans="2:13" hidden="1">
      <c r="B319" s="708" t="s">
        <v>1381</v>
      </c>
      <c r="C319" s="457">
        <v>2277698</v>
      </c>
      <c r="D319" s="457">
        <v>0</v>
      </c>
      <c r="E319" s="457">
        <v>0</v>
      </c>
      <c r="F319" s="457">
        <v>0</v>
      </c>
      <c r="G319" s="457">
        <v>15000</v>
      </c>
      <c r="H319" s="457">
        <v>2262698</v>
      </c>
      <c r="I319" s="457">
        <v>2828.3720033</v>
      </c>
      <c r="J319" s="457">
        <v>5543.6100999999999</v>
      </c>
      <c r="K319" s="479">
        <v>8.3862199999999998E-3</v>
      </c>
      <c r="L319" s="479">
        <v>8.8227647821415376E-3</v>
      </c>
      <c r="M319" s="697">
        <v>4.3992604100000001</v>
      </c>
    </row>
    <row r="320" spans="2:13" hidden="1">
      <c r="B320" s="708" t="s">
        <v>1383</v>
      </c>
      <c r="C320" s="457">
        <v>417026</v>
      </c>
      <c r="D320" s="457">
        <v>0</v>
      </c>
      <c r="E320" s="457">
        <v>0</v>
      </c>
      <c r="F320" s="457">
        <v>0</v>
      </c>
      <c r="G320" s="457">
        <v>1000</v>
      </c>
      <c r="H320" s="457">
        <v>416026</v>
      </c>
      <c r="I320" s="457">
        <v>703.08416319999992</v>
      </c>
      <c r="J320" s="457">
        <v>931.89823999999999</v>
      </c>
      <c r="K320" s="479">
        <v>1.40975E-3</v>
      </c>
      <c r="L320" s="479">
        <v>1.4831344239761167E-3</v>
      </c>
      <c r="M320" s="697">
        <v>1.1460771300000001</v>
      </c>
    </row>
    <row r="321" spans="2:13" hidden="1">
      <c r="B321" s="709"/>
      <c r="C321" s="492">
        <v>30990261</v>
      </c>
      <c r="D321" s="492">
        <v>0</v>
      </c>
      <c r="E321" s="492">
        <v>0</v>
      </c>
      <c r="F321" s="492">
        <v>0</v>
      </c>
      <c r="G321" s="492">
        <v>885500</v>
      </c>
      <c r="H321" s="492">
        <v>30104761</v>
      </c>
      <c r="I321" s="492">
        <v>33634.299645100007</v>
      </c>
      <c r="J321" s="492">
        <v>136937.65854</v>
      </c>
      <c r="K321" s="493">
        <v>0.20715544999999999</v>
      </c>
      <c r="L321" s="493">
        <v>0.21793898368062273</v>
      </c>
      <c r="M321" s="626"/>
    </row>
    <row r="322" spans="2:13" hidden="1">
      <c r="B322" s="710" t="s">
        <v>837</v>
      </c>
      <c r="C322" s="494"/>
      <c r="D322" s="494"/>
      <c r="E322" s="494"/>
      <c r="F322" s="494"/>
      <c r="G322" s="494"/>
      <c r="H322" s="494"/>
      <c r="I322" s="494"/>
      <c r="J322" s="494"/>
      <c r="K322" s="495"/>
      <c r="L322" s="495"/>
      <c r="M322" s="626"/>
    </row>
    <row r="323" spans="2:13" hidden="1">
      <c r="B323" s="708" t="s">
        <v>838</v>
      </c>
      <c r="C323" s="457">
        <v>1858077</v>
      </c>
      <c r="D323" s="457">
        <v>0</v>
      </c>
      <c r="E323" s="457">
        <v>0</v>
      </c>
      <c r="F323" s="457">
        <v>0</v>
      </c>
      <c r="G323" s="457">
        <v>0</v>
      </c>
      <c r="H323" s="457">
        <v>1858077</v>
      </c>
      <c r="I323" s="457">
        <v>2396.9193300000002</v>
      </c>
      <c r="J323" s="457">
        <v>12393.373589999999</v>
      </c>
      <c r="K323" s="479">
        <v>1.874835E-2</v>
      </c>
      <c r="L323" s="479">
        <v>1.9724298438985641E-2</v>
      </c>
      <c r="M323" s="697">
        <v>2.3807368200000001</v>
      </c>
    </row>
    <row r="324" spans="2:13" hidden="1">
      <c r="B324" s="708" t="s">
        <v>840</v>
      </c>
      <c r="C324" s="457">
        <v>172406</v>
      </c>
      <c r="D324" s="457">
        <v>0</v>
      </c>
      <c r="E324" s="457">
        <v>0</v>
      </c>
      <c r="F324" s="457">
        <v>0</v>
      </c>
      <c r="G324" s="457">
        <v>0</v>
      </c>
      <c r="H324" s="457">
        <v>172406</v>
      </c>
      <c r="I324" s="457">
        <v>0</v>
      </c>
      <c r="J324" s="457">
        <v>0</v>
      </c>
      <c r="K324" s="479">
        <v>0</v>
      </c>
      <c r="L324" s="479">
        <v>0</v>
      </c>
      <c r="M324" s="697">
        <v>1.7240599999999999</v>
      </c>
    </row>
    <row r="325" spans="2:13" hidden="1">
      <c r="B325" s="708" t="s">
        <v>1385</v>
      </c>
      <c r="C325" s="457">
        <v>157629</v>
      </c>
      <c r="D325" s="457">
        <v>0</v>
      </c>
      <c r="E325" s="457">
        <v>0</v>
      </c>
      <c r="F325" s="457">
        <v>0</v>
      </c>
      <c r="G325" s="457">
        <v>0</v>
      </c>
      <c r="H325" s="457">
        <v>157629</v>
      </c>
      <c r="I325" s="457">
        <v>53.593859999999999</v>
      </c>
      <c r="J325" s="457">
        <v>53.593859999999999</v>
      </c>
      <c r="K325" s="479">
        <v>8.1080000000000003E-5</v>
      </c>
      <c r="L325" s="479">
        <v>8.5295684944910552E-5</v>
      </c>
      <c r="M325" s="697">
        <v>3.1525799999999999</v>
      </c>
    </row>
    <row r="326" spans="2:13" hidden="1">
      <c r="B326" s="708" t="s">
        <v>1389</v>
      </c>
      <c r="C326" s="457">
        <v>1584070</v>
      </c>
      <c r="D326" s="457">
        <v>0</v>
      </c>
      <c r="E326" s="457">
        <v>0</v>
      </c>
      <c r="F326" s="457">
        <v>0</v>
      </c>
      <c r="G326" s="457">
        <v>0</v>
      </c>
      <c r="H326" s="457">
        <v>1584070</v>
      </c>
      <c r="I326" s="457">
        <v>8981.6769000000004</v>
      </c>
      <c r="J326" s="457">
        <v>15317.956900000001</v>
      </c>
      <c r="K326" s="479">
        <v>2.317257E-2</v>
      </c>
      <c r="L326" s="479">
        <v>2.4378830443302996E-2</v>
      </c>
      <c r="M326" s="697">
        <v>0.78574900999999997</v>
      </c>
    </row>
    <row r="327" spans="2:13" hidden="1">
      <c r="B327" s="708" t="s">
        <v>843</v>
      </c>
      <c r="C327" s="457">
        <v>6429358</v>
      </c>
      <c r="D327" s="457">
        <v>0</v>
      </c>
      <c r="E327" s="457">
        <v>0</v>
      </c>
      <c r="F327" s="457">
        <v>0</v>
      </c>
      <c r="G327" s="457">
        <v>0</v>
      </c>
      <c r="H327" s="457">
        <v>6429358</v>
      </c>
      <c r="I327" s="457">
        <v>35940.164700000001</v>
      </c>
      <c r="J327" s="457">
        <v>161569.76653999998</v>
      </c>
      <c r="K327" s="479">
        <v>0.2444182</v>
      </c>
      <c r="L327" s="479">
        <v>0.25714146925447406</v>
      </c>
      <c r="M327" s="697">
        <v>2.2678511499999998</v>
      </c>
    </row>
    <row r="328" spans="2:13" hidden="1">
      <c r="B328" s="708" t="s">
        <v>844</v>
      </c>
      <c r="C328" s="457">
        <v>10108128</v>
      </c>
      <c r="D328" s="457">
        <v>0</v>
      </c>
      <c r="E328" s="457">
        <v>0</v>
      </c>
      <c r="F328" s="457">
        <v>0</v>
      </c>
      <c r="G328" s="457">
        <v>0</v>
      </c>
      <c r="H328" s="457">
        <v>10108128</v>
      </c>
      <c r="I328" s="457">
        <v>20519.49984</v>
      </c>
      <c r="J328" s="457">
        <v>112301.30207999999</v>
      </c>
      <c r="K328" s="479">
        <v>0.16988624999999999</v>
      </c>
      <c r="L328" s="479">
        <v>0.17872973659891089</v>
      </c>
      <c r="M328" s="697">
        <v>3.5576341399999998</v>
      </c>
    </row>
    <row r="329" spans="2:13" hidden="1">
      <c r="B329" s="708" t="s">
        <v>845</v>
      </c>
      <c r="C329" s="457">
        <v>1948462</v>
      </c>
      <c r="D329" s="457">
        <v>0</v>
      </c>
      <c r="E329" s="457">
        <v>0</v>
      </c>
      <c r="F329" s="457">
        <v>0</v>
      </c>
      <c r="G329" s="457">
        <v>0</v>
      </c>
      <c r="H329" s="457">
        <v>1948462</v>
      </c>
      <c r="I329" s="457">
        <v>13269.026220000002</v>
      </c>
      <c r="J329" s="457">
        <v>50172.896500000003</v>
      </c>
      <c r="K329" s="479">
        <v>7.590015E-2</v>
      </c>
      <c r="L329" s="479">
        <v>7.9851154080665315E-2</v>
      </c>
      <c r="M329" s="697">
        <v>4.2933268699999996</v>
      </c>
    </row>
    <row r="330" spans="2:13" hidden="1">
      <c r="B330" s="709"/>
      <c r="C330" s="492">
        <v>22258130</v>
      </c>
      <c r="D330" s="492">
        <v>0</v>
      </c>
      <c r="E330" s="492">
        <v>0</v>
      </c>
      <c r="F330" s="492">
        <v>0</v>
      </c>
      <c r="G330" s="492">
        <v>0</v>
      </c>
      <c r="H330" s="492">
        <v>22258130</v>
      </c>
      <c r="I330" s="492">
        <v>81160.880850000001</v>
      </c>
      <c r="J330" s="492">
        <v>351808.88946999994</v>
      </c>
      <c r="K330" s="493">
        <v>0.53220660000000009</v>
      </c>
      <c r="L330" s="493">
        <v>0.55991078450128384</v>
      </c>
      <c r="M330" s="626"/>
    </row>
    <row r="331" spans="2:13" ht="15.75" customHeight="1">
      <c r="B331" s="710" t="s">
        <v>1864</v>
      </c>
      <c r="C331" s="625"/>
      <c r="D331" s="625"/>
      <c r="E331" s="625"/>
      <c r="F331" s="625"/>
      <c r="G331" s="625"/>
      <c r="H331" s="625"/>
      <c r="I331" s="625"/>
      <c r="J331" s="625"/>
      <c r="K331" s="626"/>
      <c r="L331" s="626"/>
      <c r="M331" s="626"/>
    </row>
    <row r="332" spans="2:13" ht="15.75" customHeight="1">
      <c r="B332" s="708" t="s">
        <v>700</v>
      </c>
      <c r="C332" s="457">
        <v>458109</v>
      </c>
      <c r="D332" s="457">
        <v>0</v>
      </c>
      <c r="E332" s="457">
        <v>0</v>
      </c>
      <c r="F332" s="457">
        <v>0</v>
      </c>
      <c r="G332" s="457">
        <v>0</v>
      </c>
      <c r="H332" s="457">
        <v>458109</v>
      </c>
      <c r="I332" s="457">
        <v>0</v>
      </c>
      <c r="J332" s="457">
        <v>0</v>
      </c>
      <c r="K332" s="479">
        <v>0</v>
      </c>
      <c r="L332" s="479">
        <v>0</v>
      </c>
      <c r="M332" s="697">
        <v>4.9259032300000003</v>
      </c>
    </row>
    <row r="333" spans="2:13" ht="15.75" customHeight="1">
      <c r="B333" s="708" t="s">
        <v>1167</v>
      </c>
      <c r="C333" s="457">
        <v>59110</v>
      </c>
      <c r="D333" s="457">
        <v>0</v>
      </c>
      <c r="E333" s="457">
        <v>0</v>
      </c>
      <c r="F333" s="457">
        <v>0</v>
      </c>
      <c r="G333" s="457">
        <v>0</v>
      </c>
      <c r="H333" s="457">
        <v>59110</v>
      </c>
      <c r="I333" s="457">
        <v>0</v>
      </c>
      <c r="J333" s="457">
        <v>0</v>
      </c>
      <c r="K333" s="479">
        <v>0</v>
      </c>
      <c r="L333" s="479">
        <v>0</v>
      </c>
      <c r="M333" s="697">
        <v>2.4629166699999998</v>
      </c>
    </row>
    <row r="334" spans="2:13" ht="15.75" customHeight="1">
      <c r="B334" s="708" t="s">
        <v>1169</v>
      </c>
      <c r="C334" s="457">
        <v>121</v>
      </c>
      <c r="D334" s="457">
        <v>0</v>
      </c>
      <c r="E334" s="457">
        <v>0</v>
      </c>
      <c r="F334" s="457">
        <v>0</v>
      </c>
      <c r="G334" s="457">
        <v>0</v>
      </c>
      <c r="H334" s="457">
        <v>121</v>
      </c>
      <c r="I334" s="457">
        <v>0</v>
      </c>
      <c r="J334" s="457">
        <v>0</v>
      </c>
      <c r="K334" s="479">
        <v>0</v>
      </c>
      <c r="L334" s="479">
        <v>0</v>
      </c>
      <c r="M334" s="697">
        <v>2.94261E-3</v>
      </c>
    </row>
    <row r="335" spans="2:13" ht="15.75" customHeight="1">
      <c r="B335" s="708" t="s">
        <v>1048</v>
      </c>
      <c r="C335" s="457">
        <v>269806</v>
      </c>
      <c r="D335" s="457">
        <v>0</v>
      </c>
      <c r="E335" s="457">
        <v>0</v>
      </c>
      <c r="F335" s="457">
        <v>0</v>
      </c>
      <c r="G335" s="457">
        <v>0</v>
      </c>
      <c r="H335" s="457">
        <v>269806</v>
      </c>
      <c r="I335" s="457">
        <v>0</v>
      </c>
      <c r="J335" s="457">
        <v>0</v>
      </c>
      <c r="K335" s="479">
        <v>0</v>
      </c>
      <c r="L335" s="479">
        <v>0</v>
      </c>
      <c r="M335" s="697">
        <v>6.4511393300000002</v>
      </c>
    </row>
    <row r="336" spans="2:13" ht="15.75" customHeight="1">
      <c r="B336" s="708" t="s">
        <v>617</v>
      </c>
      <c r="C336" s="457">
        <v>136201</v>
      </c>
      <c r="D336" s="457">
        <v>0</v>
      </c>
      <c r="E336" s="457">
        <v>0</v>
      </c>
      <c r="F336" s="457">
        <v>0</v>
      </c>
      <c r="G336" s="457">
        <v>0</v>
      </c>
      <c r="H336" s="457">
        <v>136201</v>
      </c>
      <c r="I336" s="457">
        <v>0</v>
      </c>
      <c r="J336" s="457">
        <v>0</v>
      </c>
      <c r="K336" s="479">
        <v>0</v>
      </c>
      <c r="L336" s="479">
        <v>0</v>
      </c>
      <c r="M336" s="697">
        <v>2.4629475599999999</v>
      </c>
    </row>
    <row r="337" spans="2:13" ht="15.75" customHeight="1">
      <c r="B337" s="708" t="s">
        <v>1172</v>
      </c>
      <c r="C337" s="457">
        <v>64184</v>
      </c>
      <c r="D337" s="457">
        <v>0</v>
      </c>
      <c r="E337" s="457">
        <v>0</v>
      </c>
      <c r="F337" s="457">
        <v>0</v>
      </c>
      <c r="G337" s="457">
        <v>0</v>
      </c>
      <c r="H337" s="457">
        <v>64184</v>
      </c>
      <c r="I337" s="457">
        <v>0</v>
      </c>
      <c r="J337" s="457">
        <v>0</v>
      </c>
      <c r="K337" s="479">
        <v>0</v>
      </c>
      <c r="L337" s="479">
        <v>0</v>
      </c>
      <c r="M337" s="697">
        <v>3.8456560799999999</v>
      </c>
    </row>
    <row r="338" spans="2:13" ht="15.75" customHeight="1">
      <c r="B338" s="708" t="s">
        <v>703</v>
      </c>
      <c r="C338" s="457">
        <v>61573</v>
      </c>
      <c r="D338" s="457">
        <v>0</v>
      </c>
      <c r="E338" s="457">
        <v>0</v>
      </c>
      <c r="F338" s="457">
        <v>0</v>
      </c>
      <c r="G338" s="457">
        <v>0</v>
      </c>
      <c r="H338" s="457">
        <v>61573</v>
      </c>
      <c r="I338" s="457">
        <v>0</v>
      </c>
      <c r="J338" s="457">
        <v>0</v>
      </c>
      <c r="K338" s="479">
        <v>0</v>
      </c>
      <c r="L338" s="479">
        <v>0</v>
      </c>
      <c r="M338" s="697">
        <v>2.46292</v>
      </c>
    </row>
    <row r="339" spans="2:13" ht="15.75" customHeight="1">
      <c r="B339" s="708" t="s">
        <v>704</v>
      </c>
      <c r="C339" s="457">
        <v>320085</v>
      </c>
      <c r="D339" s="457">
        <v>0</v>
      </c>
      <c r="E339" s="457">
        <v>0</v>
      </c>
      <c r="F339" s="457">
        <v>0</v>
      </c>
      <c r="G339" s="457">
        <v>0</v>
      </c>
      <c r="H339" s="457">
        <v>320085</v>
      </c>
      <c r="I339" s="457">
        <v>0</v>
      </c>
      <c r="J339" s="457">
        <v>0</v>
      </c>
      <c r="K339" s="479">
        <v>0</v>
      </c>
      <c r="L339" s="479">
        <v>0</v>
      </c>
      <c r="M339" s="697">
        <v>8.2073076900000004</v>
      </c>
    </row>
    <row r="340" spans="2:13" ht="15.75" customHeight="1">
      <c r="B340" s="708" t="s">
        <v>705</v>
      </c>
      <c r="C340" s="457">
        <v>299</v>
      </c>
      <c r="D340" s="457">
        <v>0</v>
      </c>
      <c r="E340" s="457">
        <v>0</v>
      </c>
      <c r="F340" s="457">
        <v>0</v>
      </c>
      <c r="G340" s="457">
        <v>0</v>
      </c>
      <c r="H340" s="457">
        <v>299</v>
      </c>
      <c r="I340" s="457">
        <v>0</v>
      </c>
      <c r="J340" s="457">
        <v>0</v>
      </c>
      <c r="K340" s="479">
        <v>0</v>
      </c>
      <c r="L340" s="479">
        <v>0</v>
      </c>
      <c r="M340" s="697">
        <v>7.0836299999999996E-3</v>
      </c>
    </row>
    <row r="341" spans="2:13" ht="15.75" customHeight="1">
      <c r="B341" s="708" t="s">
        <v>707</v>
      </c>
      <c r="C341" s="457">
        <v>284101</v>
      </c>
      <c r="D341" s="457">
        <v>0</v>
      </c>
      <c r="E341" s="457">
        <v>0</v>
      </c>
      <c r="F341" s="457">
        <v>0</v>
      </c>
      <c r="G341" s="457">
        <v>0</v>
      </c>
      <c r="H341" s="457">
        <v>284101</v>
      </c>
      <c r="I341" s="457">
        <v>0</v>
      </c>
      <c r="J341" s="457">
        <v>0</v>
      </c>
      <c r="K341" s="479">
        <v>0</v>
      </c>
      <c r="L341" s="479">
        <v>0</v>
      </c>
      <c r="M341" s="697">
        <v>4.9250411700000001</v>
      </c>
    </row>
    <row r="342" spans="2:13" ht="15.75" customHeight="1">
      <c r="B342" s="708" t="s">
        <v>708</v>
      </c>
      <c r="C342" s="457">
        <v>189220</v>
      </c>
      <c r="D342" s="457">
        <v>0</v>
      </c>
      <c r="E342" s="457">
        <v>0</v>
      </c>
      <c r="F342" s="457">
        <v>0</v>
      </c>
      <c r="G342" s="457">
        <v>0</v>
      </c>
      <c r="H342" s="457">
        <v>189220</v>
      </c>
      <c r="I342" s="457">
        <v>0</v>
      </c>
      <c r="J342" s="457">
        <v>0</v>
      </c>
      <c r="K342" s="479">
        <v>0</v>
      </c>
      <c r="L342" s="479">
        <v>0</v>
      </c>
      <c r="M342" s="697">
        <v>0</v>
      </c>
    </row>
    <row r="343" spans="2:13" ht="15.75" customHeight="1">
      <c r="B343" s="708" t="s">
        <v>1092</v>
      </c>
      <c r="C343" s="457">
        <v>39407</v>
      </c>
      <c r="D343" s="457">
        <v>0</v>
      </c>
      <c r="E343" s="457">
        <v>0</v>
      </c>
      <c r="F343" s="457">
        <v>0</v>
      </c>
      <c r="G343" s="457">
        <v>0</v>
      </c>
      <c r="H343" s="457">
        <v>39407</v>
      </c>
      <c r="I343" s="457">
        <v>0</v>
      </c>
      <c r="J343" s="457">
        <v>0</v>
      </c>
      <c r="K343" s="479">
        <v>0</v>
      </c>
      <c r="L343" s="479">
        <v>0</v>
      </c>
      <c r="M343" s="697">
        <v>1.97035</v>
      </c>
    </row>
    <row r="344" spans="2:13" ht="15.75" customHeight="1">
      <c r="B344" s="708" t="s">
        <v>710</v>
      </c>
      <c r="C344" s="457">
        <v>168712</v>
      </c>
      <c r="D344" s="457">
        <v>0</v>
      </c>
      <c r="E344" s="457">
        <v>0</v>
      </c>
      <c r="F344" s="457">
        <v>0</v>
      </c>
      <c r="G344" s="457">
        <v>0</v>
      </c>
      <c r="H344" s="457">
        <v>168712</v>
      </c>
      <c r="I344" s="457">
        <v>0</v>
      </c>
      <c r="J344" s="457">
        <v>0</v>
      </c>
      <c r="K344" s="479">
        <v>0</v>
      </c>
      <c r="L344" s="479">
        <v>0</v>
      </c>
      <c r="M344" s="697">
        <v>2.609944</v>
      </c>
    </row>
    <row r="345" spans="2:13" ht="15.75" customHeight="1">
      <c r="B345" s="708" t="s">
        <v>711</v>
      </c>
      <c r="C345" s="457">
        <v>213390</v>
      </c>
      <c r="D345" s="457">
        <v>0</v>
      </c>
      <c r="E345" s="457">
        <v>0</v>
      </c>
      <c r="F345" s="457">
        <v>0</v>
      </c>
      <c r="G345" s="457">
        <v>0</v>
      </c>
      <c r="H345" s="457">
        <v>213390</v>
      </c>
      <c r="I345" s="457">
        <v>0</v>
      </c>
      <c r="J345" s="457">
        <v>0</v>
      </c>
      <c r="K345" s="479">
        <v>0</v>
      </c>
      <c r="L345" s="479">
        <v>0</v>
      </c>
      <c r="M345" s="697">
        <v>2.4629501399999998</v>
      </c>
    </row>
    <row r="346" spans="2:13" ht="15.75" customHeight="1">
      <c r="B346" s="708" t="s">
        <v>714</v>
      </c>
      <c r="C346" s="457">
        <v>64250</v>
      </c>
      <c r="D346" s="457">
        <v>0</v>
      </c>
      <c r="E346" s="457">
        <v>0</v>
      </c>
      <c r="F346" s="457">
        <v>0</v>
      </c>
      <c r="G346" s="457">
        <v>0</v>
      </c>
      <c r="H346" s="457">
        <v>64250</v>
      </c>
      <c r="I346" s="457">
        <v>0</v>
      </c>
      <c r="J346" s="457">
        <v>0</v>
      </c>
      <c r="K346" s="479">
        <v>0</v>
      </c>
      <c r="L346" s="479">
        <v>0</v>
      </c>
      <c r="M346" s="697">
        <v>6.4249999999999998</v>
      </c>
    </row>
    <row r="347" spans="2:13" ht="15.75" customHeight="1">
      <c r="B347" s="708" t="s">
        <v>1057</v>
      </c>
      <c r="C347" s="457">
        <v>74114</v>
      </c>
      <c r="D347" s="457">
        <v>0</v>
      </c>
      <c r="E347" s="457">
        <v>0</v>
      </c>
      <c r="F347" s="457">
        <v>0</v>
      </c>
      <c r="G347" s="457">
        <v>0</v>
      </c>
      <c r="H347" s="457">
        <v>74114</v>
      </c>
      <c r="I347" s="457">
        <v>0</v>
      </c>
      <c r="J347" s="457">
        <v>0</v>
      </c>
      <c r="K347" s="479">
        <v>0</v>
      </c>
      <c r="L347" s="479">
        <v>0</v>
      </c>
      <c r="M347" s="697">
        <v>1.49098737</v>
      </c>
    </row>
    <row r="348" spans="2:13" ht="15.75" customHeight="1">
      <c r="B348" s="708" t="s">
        <v>1881</v>
      </c>
      <c r="C348" s="457">
        <v>3408091</v>
      </c>
      <c r="D348" s="457">
        <v>0</v>
      </c>
      <c r="E348" s="457">
        <v>0</v>
      </c>
      <c r="F348" s="457">
        <v>0</v>
      </c>
      <c r="G348" s="457">
        <v>0</v>
      </c>
      <c r="H348" s="457">
        <v>3408091</v>
      </c>
      <c r="I348" s="457">
        <v>0</v>
      </c>
      <c r="J348" s="457">
        <v>0</v>
      </c>
      <c r="K348" s="479">
        <v>0</v>
      </c>
      <c r="L348" s="479">
        <v>0</v>
      </c>
      <c r="M348" s="697">
        <v>5.1969243199999999</v>
      </c>
    </row>
    <row r="349" spans="2:13" ht="15.75" customHeight="1">
      <c r="B349" s="708" t="s">
        <v>1189</v>
      </c>
      <c r="C349" s="457">
        <v>84233</v>
      </c>
      <c r="D349" s="457">
        <v>0</v>
      </c>
      <c r="E349" s="457">
        <v>0</v>
      </c>
      <c r="F349" s="457">
        <v>0</v>
      </c>
      <c r="G349" s="457">
        <v>0</v>
      </c>
      <c r="H349" s="457">
        <v>84233</v>
      </c>
      <c r="I349" s="457">
        <v>0</v>
      </c>
      <c r="J349" s="457">
        <v>0</v>
      </c>
      <c r="K349" s="479">
        <v>0</v>
      </c>
      <c r="L349" s="479">
        <v>0</v>
      </c>
      <c r="M349" s="697">
        <v>4.8133142900000001</v>
      </c>
    </row>
    <row r="350" spans="2:13" ht="15.75" customHeight="1">
      <c r="B350" s="708" t="s">
        <v>666</v>
      </c>
      <c r="C350" s="457">
        <v>266145</v>
      </c>
      <c r="D350" s="457">
        <v>0</v>
      </c>
      <c r="E350" s="457">
        <v>0</v>
      </c>
      <c r="F350" s="457">
        <v>0</v>
      </c>
      <c r="G350" s="457">
        <v>0</v>
      </c>
      <c r="H350" s="457">
        <v>266145</v>
      </c>
      <c r="I350" s="457">
        <v>0</v>
      </c>
      <c r="J350" s="457">
        <v>0</v>
      </c>
      <c r="K350" s="479">
        <v>0</v>
      </c>
      <c r="L350" s="479">
        <v>0</v>
      </c>
      <c r="M350" s="697">
        <v>7.8277941200000001</v>
      </c>
    </row>
    <row r="351" spans="2:13" ht="15.75" customHeight="1">
      <c r="B351" s="708" t="s">
        <v>1192</v>
      </c>
      <c r="C351" s="457">
        <v>34948</v>
      </c>
      <c r="D351" s="457">
        <v>0</v>
      </c>
      <c r="E351" s="457">
        <v>0</v>
      </c>
      <c r="F351" s="457">
        <v>0</v>
      </c>
      <c r="G351" s="457">
        <v>0</v>
      </c>
      <c r="H351" s="457">
        <v>34948</v>
      </c>
      <c r="I351" s="457">
        <v>0</v>
      </c>
      <c r="J351" s="457">
        <v>0</v>
      </c>
      <c r="K351" s="479">
        <v>0</v>
      </c>
      <c r="L351" s="479">
        <v>0</v>
      </c>
      <c r="M351" s="697">
        <v>0.45438942999999998</v>
      </c>
    </row>
    <row r="352" spans="2:13" ht="15.75" customHeight="1">
      <c r="B352" s="708" t="s">
        <v>1050</v>
      </c>
      <c r="C352" s="457">
        <v>43200</v>
      </c>
      <c r="D352" s="457">
        <v>0</v>
      </c>
      <c r="E352" s="457">
        <v>0</v>
      </c>
      <c r="F352" s="457">
        <v>0</v>
      </c>
      <c r="G352" s="457">
        <v>0</v>
      </c>
      <c r="H352" s="457">
        <v>43200</v>
      </c>
      <c r="I352" s="457">
        <v>0</v>
      </c>
      <c r="J352" s="457">
        <v>0</v>
      </c>
      <c r="K352" s="479">
        <v>0</v>
      </c>
      <c r="L352" s="479">
        <v>0</v>
      </c>
      <c r="M352" s="697">
        <v>6.1714285699999998</v>
      </c>
    </row>
    <row r="353" spans="1:13" ht="15.75" customHeight="1">
      <c r="B353" s="708" t="s">
        <v>1198</v>
      </c>
      <c r="C353" s="457">
        <v>81277</v>
      </c>
      <c r="D353" s="457">
        <v>0</v>
      </c>
      <c r="E353" s="457">
        <v>0</v>
      </c>
      <c r="F353" s="457">
        <v>0</v>
      </c>
      <c r="G353" s="457">
        <v>0</v>
      </c>
      <c r="H353" s="457">
        <v>81277</v>
      </c>
      <c r="I353" s="457">
        <v>0</v>
      </c>
      <c r="J353" s="457">
        <v>0</v>
      </c>
      <c r="K353" s="479">
        <v>0</v>
      </c>
      <c r="L353" s="479">
        <v>0</v>
      </c>
      <c r="M353" s="697">
        <v>0</v>
      </c>
    </row>
    <row r="354" spans="1:13" ht="15.75" customHeight="1">
      <c r="B354" s="708" t="s">
        <v>719</v>
      </c>
      <c r="C354" s="457">
        <v>727080</v>
      </c>
      <c r="D354" s="457">
        <v>0</v>
      </c>
      <c r="E354" s="457">
        <v>0</v>
      </c>
      <c r="F354" s="457">
        <v>0</v>
      </c>
      <c r="G354" s="457">
        <v>0</v>
      </c>
      <c r="H354" s="457">
        <v>727080</v>
      </c>
      <c r="I354" s="457">
        <v>0</v>
      </c>
      <c r="J354" s="457">
        <v>0</v>
      </c>
      <c r="K354" s="479">
        <v>0</v>
      </c>
      <c r="L354" s="479">
        <v>0</v>
      </c>
      <c r="M354" s="697">
        <v>4.8003486000000004</v>
      </c>
    </row>
    <row r="355" spans="1:13" ht="15.75" customHeight="1">
      <c r="B355" s="708" t="s">
        <v>1201</v>
      </c>
      <c r="C355" s="457">
        <v>317647</v>
      </c>
      <c r="D355" s="457">
        <v>0</v>
      </c>
      <c r="E355" s="457">
        <v>0</v>
      </c>
      <c r="F355" s="457">
        <v>0</v>
      </c>
      <c r="G355" s="457">
        <v>0</v>
      </c>
      <c r="H355" s="457">
        <v>317647</v>
      </c>
      <c r="I355" s="457">
        <v>0</v>
      </c>
      <c r="J355" s="457">
        <v>0</v>
      </c>
      <c r="K355" s="479">
        <v>0</v>
      </c>
      <c r="L355" s="479">
        <v>0</v>
      </c>
      <c r="M355" s="697">
        <v>4.9249887599999997</v>
      </c>
    </row>
    <row r="356" spans="1:13" ht="15.75" customHeight="1">
      <c r="A356" s="611"/>
      <c r="B356" s="708" t="s">
        <v>1359</v>
      </c>
      <c r="C356" s="712">
        <v>370674</v>
      </c>
      <c r="D356" s="712">
        <v>0</v>
      </c>
      <c r="E356" s="712">
        <v>0</v>
      </c>
      <c r="F356" s="712">
        <v>0</v>
      </c>
      <c r="G356" s="712">
        <v>0</v>
      </c>
      <c r="H356" s="712">
        <v>370674</v>
      </c>
      <c r="I356" s="712">
        <v>0</v>
      </c>
      <c r="J356" s="712">
        <v>0</v>
      </c>
      <c r="K356" s="716">
        <v>0</v>
      </c>
      <c r="L356" s="716">
        <v>0</v>
      </c>
      <c r="M356" s="717">
        <v>4.9259003300000002</v>
      </c>
    </row>
    <row r="357" spans="1:13" ht="15.75" customHeight="1">
      <c r="B357" s="708" t="s">
        <v>729</v>
      </c>
      <c r="C357" s="457">
        <v>42005</v>
      </c>
      <c r="D357" s="457">
        <v>0</v>
      </c>
      <c r="E357" s="457">
        <v>0</v>
      </c>
      <c r="F357" s="457">
        <v>0</v>
      </c>
      <c r="G357" s="457">
        <v>0</v>
      </c>
      <c r="H357" s="457">
        <v>42005</v>
      </c>
      <c r="I357" s="457">
        <v>0</v>
      </c>
      <c r="J357" s="457">
        <v>0</v>
      </c>
      <c r="K357" s="479">
        <v>0</v>
      </c>
      <c r="L357" s="479">
        <v>0</v>
      </c>
      <c r="M357" s="697">
        <v>2.10025</v>
      </c>
    </row>
    <row r="358" spans="1:13" ht="15.75" customHeight="1">
      <c r="B358" s="708" t="s">
        <v>1220</v>
      </c>
      <c r="C358" s="457">
        <v>45835</v>
      </c>
      <c r="D358" s="457">
        <v>0</v>
      </c>
      <c r="E358" s="457">
        <v>0</v>
      </c>
      <c r="F358" s="457">
        <v>0</v>
      </c>
      <c r="G358" s="457">
        <v>0</v>
      </c>
      <c r="H358" s="457">
        <v>45835</v>
      </c>
      <c r="I358" s="457">
        <v>0</v>
      </c>
      <c r="J358" s="457">
        <v>0</v>
      </c>
      <c r="K358" s="479">
        <v>0</v>
      </c>
      <c r="L358" s="479">
        <v>0</v>
      </c>
      <c r="M358" s="697">
        <v>9.1669999999999998</v>
      </c>
    </row>
    <row r="359" spans="1:13" ht="15.75" customHeight="1">
      <c r="B359" s="708" t="s">
        <v>1222</v>
      </c>
      <c r="C359" s="457">
        <v>49259</v>
      </c>
      <c r="D359" s="457">
        <v>0</v>
      </c>
      <c r="E359" s="457">
        <v>0</v>
      </c>
      <c r="F359" s="457">
        <v>0</v>
      </c>
      <c r="G359" s="457">
        <v>0</v>
      </c>
      <c r="H359" s="457">
        <v>49259</v>
      </c>
      <c r="I359" s="457">
        <v>0</v>
      </c>
      <c r="J359" s="457">
        <v>0</v>
      </c>
      <c r="K359" s="479">
        <v>0</v>
      </c>
      <c r="L359" s="479">
        <v>0</v>
      </c>
      <c r="M359" s="697">
        <v>0.98517999999999994</v>
      </c>
    </row>
    <row r="360" spans="1:13" ht="15.75" customHeight="1">
      <c r="B360" s="708" t="s">
        <v>1094</v>
      </c>
      <c r="C360" s="457">
        <v>59110</v>
      </c>
      <c r="D360" s="457">
        <v>0</v>
      </c>
      <c r="E360" s="457">
        <v>0</v>
      </c>
      <c r="F360" s="457">
        <v>0</v>
      </c>
      <c r="G360" s="457">
        <v>0</v>
      </c>
      <c r="H360" s="457">
        <v>59110</v>
      </c>
      <c r="I360" s="457">
        <v>0</v>
      </c>
      <c r="J360" s="457">
        <v>0</v>
      </c>
      <c r="K360" s="479">
        <v>0</v>
      </c>
      <c r="L360" s="479">
        <v>0</v>
      </c>
      <c r="M360" s="697">
        <v>0</v>
      </c>
    </row>
    <row r="361" spans="1:13" ht="15.75" customHeight="1">
      <c r="B361" s="708" t="s">
        <v>1227</v>
      </c>
      <c r="C361" s="457">
        <v>165017</v>
      </c>
      <c r="D361" s="457">
        <v>0</v>
      </c>
      <c r="E361" s="457">
        <v>0</v>
      </c>
      <c r="F361" s="457">
        <v>0</v>
      </c>
      <c r="G361" s="457">
        <v>0</v>
      </c>
      <c r="H361" s="457">
        <v>165017</v>
      </c>
      <c r="I361" s="457">
        <v>0</v>
      </c>
      <c r="J361" s="457">
        <v>0</v>
      </c>
      <c r="K361" s="479">
        <v>0</v>
      </c>
      <c r="L361" s="479">
        <v>0</v>
      </c>
      <c r="M361" s="697">
        <v>5.00051515</v>
      </c>
    </row>
    <row r="362" spans="1:13" ht="15.75" customHeight="1">
      <c r="B362" s="708" t="s">
        <v>1228</v>
      </c>
      <c r="C362" s="457">
        <v>113022</v>
      </c>
      <c r="D362" s="457">
        <v>0</v>
      </c>
      <c r="E362" s="457">
        <v>0</v>
      </c>
      <c r="F362" s="457">
        <v>0</v>
      </c>
      <c r="G362" s="457">
        <v>0</v>
      </c>
      <c r="H362" s="457">
        <v>113022</v>
      </c>
      <c r="I362" s="457">
        <v>0</v>
      </c>
      <c r="J362" s="457">
        <v>0</v>
      </c>
      <c r="K362" s="479">
        <v>0</v>
      </c>
      <c r="L362" s="479">
        <v>0</v>
      </c>
      <c r="M362" s="697">
        <v>0</v>
      </c>
    </row>
    <row r="363" spans="1:13" ht="15.75" customHeight="1">
      <c r="B363" s="708" t="s">
        <v>1387</v>
      </c>
      <c r="C363" s="457">
        <v>3769256</v>
      </c>
      <c r="D363" s="457">
        <v>0</v>
      </c>
      <c r="E363" s="457">
        <v>0</v>
      </c>
      <c r="F363" s="457">
        <v>0</v>
      </c>
      <c r="G363" s="457">
        <v>3769256</v>
      </c>
      <c r="H363" s="457">
        <v>0</v>
      </c>
      <c r="I363" s="457">
        <v>0</v>
      </c>
      <c r="J363" s="457">
        <v>0</v>
      </c>
      <c r="K363" s="479">
        <v>0</v>
      </c>
      <c r="L363" s="479">
        <v>0</v>
      </c>
      <c r="M363" s="697">
        <v>0</v>
      </c>
    </row>
    <row r="364" spans="1:13" ht="15.75" customHeight="1">
      <c r="B364" s="708" t="s">
        <v>1232</v>
      </c>
      <c r="C364" s="457">
        <v>58248</v>
      </c>
      <c r="D364" s="457">
        <v>0</v>
      </c>
      <c r="E364" s="457">
        <v>0</v>
      </c>
      <c r="F364" s="457">
        <v>0</v>
      </c>
      <c r="G364" s="457">
        <v>0</v>
      </c>
      <c r="H364" s="457">
        <v>58248</v>
      </c>
      <c r="I364" s="457">
        <v>0</v>
      </c>
      <c r="J364" s="457">
        <v>0</v>
      </c>
      <c r="K364" s="479">
        <v>0</v>
      </c>
      <c r="L364" s="479">
        <v>0</v>
      </c>
      <c r="M364" s="697">
        <v>0.61572939000000004</v>
      </c>
    </row>
    <row r="365" spans="1:13" ht="15.75" customHeight="1">
      <c r="B365" s="708" t="s">
        <v>1096</v>
      </c>
      <c r="C365" s="457">
        <v>98518</v>
      </c>
      <c r="D365" s="457">
        <v>0</v>
      </c>
      <c r="E365" s="457">
        <v>0</v>
      </c>
      <c r="F365" s="457">
        <v>0</v>
      </c>
      <c r="G365" s="457">
        <v>0</v>
      </c>
      <c r="H365" s="457">
        <v>98518</v>
      </c>
      <c r="I365" s="457">
        <v>0</v>
      </c>
      <c r="J365" s="457">
        <v>0</v>
      </c>
      <c r="K365" s="479">
        <v>0</v>
      </c>
      <c r="L365" s="479">
        <v>0</v>
      </c>
      <c r="M365" s="697">
        <v>3.28393333</v>
      </c>
    </row>
    <row r="366" spans="1:13" ht="15.75" customHeight="1">
      <c r="B366" s="708" t="s">
        <v>822</v>
      </c>
      <c r="C366" s="457">
        <v>147</v>
      </c>
      <c r="D366" s="457">
        <v>0</v>
      </c>
      <c r="E366" s="457">
        <v>0</v>
      </c>
      <c r="F366" s="457">
        <v>0</v>
      </c>
      <c r="G366" s="457">
        <v>0</v>
      </c>
      <c r="H366" s="457">
        <v>147</v>
      </c>
      <c r="I366" s="457">
        <v>0</v>
      </c>
      <c r="J366" s="457">
        <v>0</v>
      </c>
      <c r="K366" s="479">
        <v>0</v>
      </c>
      <c r="L366" s="479">
        <v>0</v>
      </c>
      <c r="M366" s="697">
        <v>2.9399999999999999E-4</v>
      </c>
    </row>
    <row r="367" spans="1:13" ht="15.75" customHeight="1">
      <c r="B367" s="708" t="s">
        <v>1238</v>
      </c>
      <c r="C367" s="457">
        <v>4</v>
      </c>
      <c r="D367" s="457">
        <v>0</v>
      </c>
      <c r="E367" s="457">
        <v>0</v>
      </c>
      <c r="F367" s="457">
        <v>0</v>
      </c>
      <c r="G367" s="457">
        <v>0</v>
      </c>
      <c r="H367" s="457">
        <v>4</v>
      </c>
      <c r="I367" s="457">
        <v>0</v>
      </c>
      <c r="J367" s="457">
        <v>0</v>
      </c>
      <c r="K367" s="479">
        <v>0</v>
      </c>
      <c r="L367" s="479">
        <v>0</v>
      </c>
      <c r="M367" s="697">
        <v>3.2360000000000002E-5</v>
      </c>
    </row>
    <row r="368" spans="1:13" ht="15.75" customHeight="1">
      <c r="B368" s="708" t="s">
        <v>1368</v>
      </c>
      <c r="C368" s="457">
        <v>1970</v>
      </c>
      <c r="D368" s="457">
        <v>0</v>
      </c>
      <c r="E368" s="457">
        <v>0</v>
      </c>
      <c r="F368" s="457">
        <v>0</v>
      </c>
      <c r="G368" s="457">
        <v>0</v>
      </c>
      <c r="H368" s="457">
        <v>1970</v>
      </c>
      <c r="I368" s="457">
        <v>0</v>
      </c>
      <c r="J368" s="457">
        <v>0</v>
      </c>
      <c r="K368" s="479">
        <v>0</v>
      </c>
      <c r="L368" s="479">
        <v>0</v>
      </c>
      <c r="M368" s="697">
        <v>3.9399999999999998E-2</v>
      </c>
    </row>
    <row r="369" spans="2:13" ht="15.75" customHeight="1">
      <c r="B369" s="708" t="s">
        <v>839</v>
      </c>
      <c r="C369" s="457">
        <v>35227</v>
      </c>
      <c r="D369" s="457">
        <v>0</v>
      </c>
      <c r="E369" s="457">
        <v>0</v>
      </c>
      <c r="F369" s="457">
        <v>0</v>
      </c>
      <c r="G369" s="457">
        <v>0</v>
      </c>
      <c r="H369" s="457">
        <v>35227</v>
      </c>
      <c r="I369" s="457">
        <v>0</v>
      </c>
      <c r="J369" s="457">
        <v>0</v>
      </c>
      <c r="K369" s="479">
        <v>0</v>
      </c>
      <c r="L369" s="479">
        <v>0</v>
      </c>
      <c r="M369" s="697">
        <v>0.35227000000000003</v>
      </c>
    </row>
    <row r="370" spans="2:13" ht="15.75" customHeight="1">
      <c r="B370" s="708" t="s">
        <v>1371</v>
      </c>
      <c r="C370" s="457">
        <v>139990</v>
      </c>
      <c r="D370" s="457">
        <v>0</v>
      </c>
      <c r="E370" s="457">
        <v>0</v>
      </c>
      <c r="F370" s="457">
        <v>0</v>
      </c>
      <c r="G370" s="457">
        <v>0</v>
      </c>
      <c r="H370" s="457">
        <v>139990</v>
      </c>
      <c r="I370" s="457">
        <v>0</v>
      </c>
      <c r="J370" s="457">
        <v>0</v>
      </c>
      <c r="K370" s="479">
        <v>0</v>
      </c>
      <c r="L370" s="479">
        <v>0</v>
      </c>
      <c r="M370" s="697">
        <v>0.70815395999999997</v>
      </c>
    </row>
    <row r="371" spans="2:13" ht="15.75" customHeight="1">
      <c r="B371" s="708" t="s">
        <v>738</v>
      </c>
      <c r="C371" s="457">
        <v>163151</v>
      </c>
      <c r="D371" s="457">
        <v>0</v>
      </c>
      <c r="E371" s="457">
        <v>0</v>
      </c>
      <c r="F371" s="457">
        <v>0</v>
      </c>
      <c r="G371" s="457">
        <v>0</v>
      </c>
      <c r="H371" s="457">
        <v>163151</v>
      </c>
      <c r="I371" s="457">
        <v>0</v>
      </c>
      <c r="J371" s="457">
        <v>0</v>
      </c>
      <c r="K371" s="479">
        <v>0</v>
      </c>
      <c r="L371" s="479">
        <v>0</v>
      </c>
      <c r="M371" s="697">
        <v>2.4629540200000002</v>
      </c>
    </row>
    <row r="372" spans="2:13" ht="15.75" customHeight="1">
      <c r="B372" s="708" t="s">
        <v>739</v>
      </c>
      <c r="C372" s="457">
        <v>37436</v>
      </c>
      <c r="D372" s="457">
        <v>0</v>
      </c>
      <c r="E372" s="457">
        <v>0</v>
      </c>
      <c r="F372" s="457">
        <v>0</v>
      </c>
      <c r="G372" s="457">
        <v>0</v>
      </c>
      <c r="H372" s="457">
        <v>37436</v>
      </c>
      <c r="I372" s="457">
        <v>0</v>
      </c>
      <c r="J372" s="457">
        <v>0</v>
      </c>
      <c r="K372" s="479">
        <v>0</v>
      </c>
      <c r="L372" s="479">
        <v>0</v>
      </c>
      <c r="M372" s="697">
        <v>1.4974400000000001</v>
      </c>
    </row>
    <row r="373" spans="2:13" ht="15.75" customHeight="1">
      <c r="B373" s="708" t="s">
        <v>1062</v>
      </c>
      <c r="C373" s="457">
        <v>156102</v>
      </c>
      <c r="D373" s="457">
        <v>0</v>
      </c>
      <c r="E373" s="457">
        <v>0</v>
      </c>
      <c r="F373" s="457">
        <v>0</v>
      </c>
      <c r="G373" s="457">
        <v>0</v>
      </c>
      <c r="H373" s="457">
        <v>156102</v>
      </c>
      <c r="I373" s="457">
        <v>0</v>
      </c>
      <c r="J373" s="457">
        <v>0</v>
      </c>
      <c r="K373" s="479">
        <v>0</v>
      </c>
      <c r="L373" s="479">
        <v>0</v>
      </c>
      <c r="M373" s="697">
        <v>7.8051000000000004</v>
      </c>
    </row>
    <row r="374" spans="2:13" ht="15.75" customHeight="1">
      <c r="B374" s="708" t="s">
        <v>741</v>
      </c>
      <c r="C374" s="457">
        <v>19223</v>
      </c>
      <c r="D374" s="457">
        <v>0</v>
      </c>
      <c r="E374" s="457">
        <v>0</v>
      </c>
      <c r="F374" s="457">
        <v>0</v>
      </c>
      <c r="G374" s="457">
        <v>0</v>
      </c>
      <c r="H374" s="457">
        <v>19223</v>
      </c>
      <c r="I374" s="457">
        <v>0</v>
      </c>
      <c r="J374" s="457">
        <v>0</v>
      </c>
      <c r="K374" s="479">
        <v>0</v>
      </c>
      <c r="L374" s="479">
        <v>0</v>
      </c>
      <c r="M374" s="697">
        <v>1.97158974</v>
      </c>
    </row>
    <row r="375" spans="2:13" ht="15.75" customHeight="1">
      <c r="B375" s="708" t="s">
        <v>1250</v>
      </c>
      <c r="C375" s="457">
        <v>62553</v>
      </c>
      <c r="D375" s="457">
        <v>0</v>
      </c>
      <c r="E375" s="457">
        <v>0</v>
      </c>
      <c r="F375" s="457">
        <v>0</v>
      </c>
      <c r="G375" s="457">
        <v>0</v>
      </c>
      <c r="H375" s="457">
        <v>62553</v>
      </c>
      <c r="I375" s="457">
        <v>0</v>
      </c>
      <c r="J375" s="457">
        <v>0</v>
      </c>
      <c r="K375" s="479">
        <v>0</v>
      </c>
      <c r="L375" s="479">
        <v>0</v>
      </c>
      <c r="M375" s="697">
        <v>5.5716576099999999</v>
      </c>
    </row>
    <row r="376" spans="2:13" ht="15.75" customHeight="1">
      <c r="B376" s="708" t="s">
        <v>743</v>
      </c>
      <c r="C376" s="457">
        <v>169648</v>
      </c>
      <c r="D376" s="457">
        <v>0</v>
      </c>
      <c r="E376" s="457">
        <v>0</v>
      </c>
      <c r="F376" s="457">
        <v>0</v>
      </c>
      <c r="G376" s="457">
        <v>0</v>
      </c>
      <c r="H376" s="457">
        <v>169648</v>
      </c>
      <c r="I376" s="457">
        <v>0</v>
      </c>
      <c r="J376" s="457">
        <v>0</v>
      </c>
      <c r="K376" s="479">
        <v>0</v>
      </c>
      <c r="L376" s="479">
        <v>0</v>
      </c>
      <c r="M376" s="697">
        <v>1.56694099</v>
      </c>
    </row>
    <row r="377" spans="2:13" ht="15.75" customHeight="1">
      <c r="B377" s="708" t="s">
        <v>746</v>
      </c>
      <c r="C377" s="457">
        <v>92360</v>
      </c>
      <c r="D377" s="457">
        <v>0</v>
      </c>
      <c r="E377" s="457">
        <v>0</v>
      </c>
      <c r="F377" s="457">
        <v>0</v>
      </c>
      <c r="G377" s="457">
        <v>0</v>
      </c>
      <c r="H377" s="457">
        <v>92360</v>
      </c>
      <c r="I377" s="457">
        <v>0</v>
      </c>
      <c r="J377" s="457">
        <v>0</v>
      </c>
      <c r="K377" s="479">
        <v>0</v>
      </c>
      <c r="L377" s="479">
        <v>0</v>
      </c>
      <c r="M377" s="697">
        <v>2.5908705200000002</v>
      </c>
    </row>
    <row r="378" spans="2:13" ht="15.75" customHeight="1">
      <c r="B378" s="708" t="s">
        <v>1395</v>
      </c>
      <c r="C378" s="457">
        <v>321</v>
      </c>
      <c r="D378" s="457">
        <v>0</v>
      </c>
      <c r="E378" s="457">
        <v>0</v>
      </c>
      <c r="F378" s="457">
        <v>0</v>
      </c>
      <c r="G378" s="457">
        <v>0</v>
      </c>
      <c r="H378" s="457">
        <v>321</v>
      </c>
      <c r="I378" s="457">
        <v>0</v>
      </c>
      <c r="J378" s="457">
        <v>0</v>
      </c>
      <c r="K378" s="479">
        <v>0</v>
      </c>
      <c r="L378" s="479">
        <v>0</v>
      </c>
      <c r="M378" s="697">
        <v>4.0538999999999999E-4</v>
      </c>
    </row>
    <row r="379" spans="2:13" ht="15.75" customHeight="1">
      <c r="B379" s="708" t="s">
        <v>748</v>
      </c>
      <c r="C379" s="457">
        <v>118221</v>
      </c>
      <c r="D379" s="457">
        <v>0</v>
      </c>
      <c r="E379" s="457">
        <v>0</v>
      </c>
      <c r="F379" s="457">
        <v>0</v>
      </c>
      <c r="G379" s="457">
        <v>0</v>
      </c>
      <c r="H379" s="457">
        <v>118221</v>
      </c>
      <c r="I379" s="457">
        <v>0</v>
      </c>
      <c r="J379" s="457">
        <v>0</v>
      </c>
      <c r="K379" s="479">
        <v>0</v>
      </c>
      <c r="L379" s="479">
        <v>0</v>
      </c>
      <c r="M379" s="697">
        <v>4.9258749999999996</v>
      </c>
    </row>
    <row r="380" spans="2:13" ht="15.75" customHeight="1">
      <c r="B380" s="708" t="s">
        <v>825</v>
      </c>
      <c r="C380" s="457">
        <v>738590</v>
      </c>
      <c r="D380" s="457">
        <v>0</v>
      </c>
      <c r="E380" s="457">
        <v>0</v>
      </c>
      <c r="F380" s="457">
        <v>0</v>
      </c>
      <c r="G380" s="457">
        <v>0</v>
      </c>
      <c r="H380" s="457">
        <v>738590</v>
      </c>
      <c r="I380" s="457">
        <v>0</v>
      </c>
      <c r="J380" s="457">
        <v>0</v>
      </c>
      <c r="K380" s="479">
        <v>0</v>
      </c>
      <c r="L380" s="479">
        <v>0</v>
      </c>
      <c r="M380" s="697">
        <v>2.4619666699999998</v>
      </c>
    </row>
    <row r="381" spans="2:13" ht="15.75" customHeight="1">
      <c r="B381" s="708" t="s">
        <v>751</v>
      </c>
      <c r="C381" s="457">
        <v>121543</v>
      </c>
      <c r="D381" s="457">
        <v>0</v>
      </c>
      <c r="E381" s="457">
        <v>0</v>
      </c>
      <c r="F381" s="457">
        <v>0</v>
      </c>
      <c r="G381" s="457">
        <v>0</v>
      </c>
      <c r="H381" s="457">
        <v>121543</v>
      </c>
      <c r="I381" s="457">
        <v>0</v>
      </c>
      <c r="J381" s="457">
        <v>0</v>
      </c>
      <c r="K381" s="479">
        <v>0</v>
      </c>
      <c r="L381" s="479">
        <v>0</v>
      </c>
      <c r="M381" s="697">
        <v>3.9585395999999999</v>
      </c>
    </row>
    <row r="382" spans="2:13" ht="15.75" customHeight="1">
      <c r="B382" s="708" t="s">
        <v>681</v>
      </c>
      <c r="C382" s="457">
        <v>172406</v>
      </c>
      <c r="D382" s="457">
        <v>0</v>
      </c>
      <c r="E382" s="457">
        <v>0</v>
      </c>
      <c r="F382" s="457">
        <v>0</v>
      </c>
      <c r="G382" s="457">
        <v>0</v>
      </c>
      <c r="H382" s="457">
        <v>172406</v>
      </c>
      <c r="I382" s="457">
        <v>0</v>
      </c>
      <c r="J382" s="457">
        <v>0</v>
      </c>
      <c r="K382" s="479">
        <v>0</v>
      </c>
      <c r="L382" s="479">
        <v>0</v>
      </c>
      <c r="M382" s="697">
        <v>1.17086256</v>
      </c>
    </row>
    <row r="383" spans="2:13" ht="15.75" customHeight="1">
      <c r="B383" s="708" t="s">
        <v>753</v>
      </c>
      <c r="C383" s="457">
        <v>159813</v>
      </c>
      <c r="D383" s="457">
        <v>0</v>
      </c>
      <c r="E383" s="457">
        <v>0</v>
      </c>
      <c r="F383" s="457">
        <v>0</v>
      </c>
      <c r="G383" s="457">
        <v>0</v>
      </c>
      <c r="H383" s="457">
        <v>159813</v>
      </c>
      <c r="I383" s="457">
        <v>0</v>
      </c>
      <c r="J383" s="457">
        <v>0</v>
      </c>
      <c r="K383" s="479">
        <v>0</v>
      </c>
      <c r="L383" s="479">
        <v>0</v>
      </c>
      <c r="M383" s="697">
        <v>1.3317749999999999</v>
      </c>
    </row>
    <row r="384" spans="2:13" ht="15.75" customHeight="1">
      <c r="B384" s="708" t="s">
        <v>755</v>
      </c>
      <c r="C384" s="457">
        <v>416</v>
      </c>
      <c r="D384" s="457">
        <v>0</v>
      </c>
      <c r="E384" s="457">
        <v>0</v>
      </c>
      <c r="F384" s="457">
        <v>0</v>
      </c>
      <c r="G384" s="457">
        <v>0</v>
      </c>
      <c r="H384" s="457">
        <v>416</v>
      </c>
      <c r="I384" s="457">
        <v>0</v>
      </c>
      <c r="J384" s="457">
        <v>0</v>
      </c>
      <c r="K384" s="479">
        <v>0</v>
      </c>
      <c r="L384" s="479">
        <v>0</v>
      </c>
      <c r="M384" s="697">
        <v>1.485714E-2</v>
      </c>
    </row>
    <row r="385" spans="2:13" ht="15.75" customHeight="1">
      <c r="B385" s="708" t="s">
        <v>1266</v>
      </c>
      <c r="C385" s="457">
        <v>26452</v>
      </c>
      <c r="D385" s="457">
        <v>0</v>
      </c>
      <c r="E385" s="457">
        <v>0</v>
      </c>
      <c r="F385" s="457">
        <v>0</v>
      </c>
      <c r="G385" s="457">
        <v>0</v>
      </c>
      <c r="H385" s="457">
        <v>26452</v>
      </c>
      <c r="I385" s="457">
        <v>0</v>
      </c>
      <c r="J385" s="457">
        <v>0</v>
      </c>
      <c r="K385" s="479">
        <v>0</v>
      </c>
      <c r="L385" s="479">
        <v>0</v>
      </c>
      <c r="M385" s="697">
        <v>7.5577142899999998</v>
      </c>
    </row>
    <row r="386" spans="2:13" ht="15.75" customHeight="1">
      <c r="B386" s="708" t="s">
        <v>1268</v>
      </c>
      <c r="C386" s="457">
        <v>24629</v>
      </c>
      <c r="D386" s="457">
        <v>0</v>
      </c>
      <c r="E386" s="457">
        <v>0</v>
      </c>
      <c r="F386" s="457">
        <v>0</v>
      </c>
      <c r="G386" s="457">
        <v>0</v>
      </c>
      <c r="H386" s="457">
        <v>24629</v>
      </c>
      <c r="I386" s="457">
        <v>0</v>
      </c>
      <c r="J386" s="457">
        <v>0</v>
      </c>
      <c r="K386" s="479">
        <v>0</v>
      </c>
      <c r="L386" s="479">
        <v>0</v>
      </c>
      <c r="M386" s="697">
        <v>0</v>
      </c>
    </row>
    <row r="387" spans="2:13" ht="15.75" customHeight="1">
      <c r="B387" s="708" t="s">
        <v>1270</v>
      </c>
      <c r="C387" s="457">
        <v>70637</v>
      </c>
      <c r="D387" s="457">
        <v>0</v>
      </c>
      <c r="E387" s="457">
        <v>0</v>
      </c>
      <c r="F387" s="457">
        <v>0</v>
      </c>
      <c r="G387" s="457">
        <v>0</v>
      </c>
      <c r="H387" s="457">
        <v>70637</v>
      </c>
      <c r="I387" s="457">
        <v>0</v>
      </c>
      <c r="J387" s="457">
        <v>0</v>
      </c>
      <c r="K387" s="479">
        <v>0</v>
      </c>
      <c r="L387" s="479">
        <v>0</v>
      </c>
      <c r="M387" s="697">
        <v>3.6224102600000001</v>
      </c>
    </row>
    <row r="388" spans="2:13" ht="15.75" customHeight="1">
      <c r="B388" s="708" t="s">
        <v>758</v>
      </c>
      <c r="C388" s="457">
        <v>136500</v>
      </c>
      <c r="D388" s="457">
        <v>0</v>
      </c>
      <c r="E388" s="457">
        <v>0</v>
      </c>
      <c r="F388" s="457">
        <v>0</v>
      </c>
      <c r="G388" s="457">
        <v>0</v>
      </c>
      <c r="H388" s="457">
        <v>136500</v>
      </c>
      <c r="I388" s="457">
        <v>0</v>
      </c>
      <c r="J388" s="457">
        <v>0</v>
      </c>
      <c r="K388" s="479">
        <v>0</v>
      </c>
      <c r="L388" s="479">
        <v>0</v>
      </c>
      <c r="M388" s="697">
        <v>2.80864198</v>
      </c>
    </row>
    <row r="389" spans="2:13" ht="15.75" customHeight="1">
      <c r="B389" s="708" t="s">
        <v>1064</v>
      </c>
      <c r="C389" s="457">
        <v>26057</v>
      </c>
      <c r="D389" s="457">
        <v>0</v>
      </c>
      <c r="E389" s="457">
        <v>0</v>
      </c>
      <c r="F389" s="457">
        <v>0</v>
      </c>
      <c r="G389" s="457">
        <v>0</v>
      </c>
      <c r="H389" s="457">
        <v>26057</v>
      </c>
      <c r="I389" s="457">
        <v>0</v>
      </c>
      <c r="J389" s="457">
        <v>0</v>
      </c>
      <c r="K389" s="479">
        <v>0</v>
      </c>
      <c r="L389" s="479">
        <v>0</v>
      </c>
      <c r="M389" s="697">
        <v>5.2114000000000003</v>
      </c>
    </row>
    <row r="390" spans="2:13" ht="15.75" customHeight="1">
      <c r="B390" s="708" t="s">
        <v>1274</v>
      </c>
      <c r="C390" s="457">
        <v>306342</v>
      </c>
      <c r="D390" s="457">
        <v>0</v>
      </c>
      <c r="E390" s="457">
        <v>0</v>
      </c>
      <c r="F390" s="457">
        <v>0</v>
      </c>
      <c r="G390" s="457">
        <v>0</v>
      </c>
      <c r="H390" s="457">
        <v>306342</v>
      </c>
      <c r="I390" s="457">
        <v>0</v>
      </c>
      <c r="J390" s="457">
        <v>0</v>
      </c>
      <c r="K390" s="479">
        <v>0</v>
      </c>
      <c r="L390" s="479">
        <v>0</v>
      </c>
      <c r="M390" s="697">
        <v>6.8075999999999999</v>
      </c>
    </row>
    <row r="391" spans="2:13" ht="15.75" customHeight="1">
      <c r="B391" s="708" t="s">
        <v>685</v>
      </c>
      <c r="C391" s="457">
        <v>58618</v>
      </c>
      <c r="D391" s="457">
        <v>0</v>
      </c>
      <c r="E391" s="457">
        <v>0</v>
      </c>
      <c r="F391" s="457">
        <v>0</v>
      </c>
      <c r="G391" s="457">
        <v>0</v>
      </c>
      <c r="H391" s="457">
        <v>58618</v>
      </c>
      <c r="I391" s="457">
        <v>0</v>
      </c>
      <c r="J391" s="457">
        <v>0</v>
      </c>
      <c r="K391" s="479">
        <v>0</v>
      </c>
      <c r="L391" s="479">
        <v>0</v>
      </c>
      <c r="M391" s="697">
        <v>2.6644545499999999</v>
      </c>
    </row>
    <row r="392" spans="2:13" ht="15.75" customHeight="1">
      <c r="B392" s="708" t="s">
        <v>1052</v>
      </c>
      <c r="C392" s="457">
        <v>103848</v>
      </c>
      <c r="D392" s="457">
        <v>0</v>
      </c>
      <c r="E392" s="457">
        <v>0</v>
      </c>
      <c r="F392" s="457">
        <v>0</v>
      </c>
      <c r="G392" s="457">
        <v>0</v>
      </c>
      <c r="H392" s="457">
        <v>103848</v>
      </c>
      <c r="I392" s="457">
        <v>0</v>
      </c>
      <c r="J392" s="457">
        <v>0</v>
      </c>
      <c r="K392" s="479">
        <v>0</v>
      </c>
      <c r="L392" s="479">
        <v>0</v>
      </c>
      <c r="M392" s="697">
        <v>0</v>
      </c>
    </row>
    <row r="393" spans="2:13" ht="15.75" customHeight="1">
      <c r="B393" s="708" t="s">
        <v>1280</v>
      </c>
      <c r="C393" s="457">
        <v>229970</v>
      </c>
      <c r="D393" s="457">
        <v>0</v>
      </c>
      <c r="E393" s="457">
        <v>0</v>
      </c>
      <c r="F393" s="457">
        <v>0</v>
      </c>
      <c r="G393" s="457">
        <v>0</v>
      </c>
      <c r="H393" s="457">
        <v>229970</v>
      </c>
      <c r="I393" s="457">
        <v>0</v>
      </c>
      <c r="J393" s="457">
        <v>0</v>
      </c>
      <c r="K393" s="479">
        <v>0</v>
      </c>
      <c r="L393" s="479">
        <v>0</v>
      </c>
      <c r="M393" s="697">
        <v>2.63630319</v>
      </c>
    </row>
    <row r="394" spans="2:13" ht="15.75" customHeight="1">
      <c r="B394" s="708" t="s">
        <v>1041</v>
      </c>
      <c r="C394" s="457">
        <v>147</v>
      </c>
      <c r="D394" s="457">
        <v>0</v>
      </c>
      <c r="E394" s="457">
        <v>0</v>
      </c>
      <c r="F394" s="457">
        <v>0</v>
      </c>
      <c r="G394" s="457">
        <v>0</v>
      </c>
      <c r="H394" s="457">
        <v>147</v>
      </c>
      <c r="I394" s="457">
        <v>0</v>
      </c>
      <c r="J394" s="457">
        <v>0</v>
      </c>
      <c r="K394" s="479">
        <v>0</v>
      </c>
      <c r="L394" s="479">
        <v>0</v>
      </c>
      <c r="M394" s="697">
        <v>8.5464999999999998E-4</v>
      </c>
    </row>
    <row r="395" spans="2:13" ht="15.75" customHeight="1">
      <c r="B395" s="708" t="s">
        <v>1055</v>
      </c>
      <c r="C395" s="457">
        <v>29998</v>
      </c>
      <c r="D395" s="457">
        <v>0</v>
      </c>
      <c r="E395" s="457">
        <v>0</v>
      </c>
      <c r="F395" s="457">
        <v>0</v>
      </c>
      <c r="G395" s="457">
        <v>0</v>
      </c>
      <c r="H395" s="457">
        <v>29998</v>
      </c>
      <c r="I395" s="457">
        <v>0</v>
      </c>
      <c r="J395" s="457">
        <v>0</v>
      </c>
      <c r="K395" s="479">
        <v>0</v>
      </c>
      <c r="L395" s="479">
        <v>0</v>
      </c>
      <c r="M395" s="697">
        <v>0</v>
      </c>
    </row>
    <row r="396" spans="2:13" ht="15.75" customHeight="1">
      <c r="B396" s="708" t="s">
        <v>1078</v>
      </c>
      <c r="C396" s="457">
        <v>443845</v>
      </c>
      <c r="D396" s="457">
        <v>0</v>
      </c>
      <c r="E396" s="457">
        <v>0</v>
      </c>
      <c r="F396" s="457">
        <v>0</v>
      </c>
      <c r="G396" s="457">
        <v>0</v>
      </c>
      <c r="H396" s="457">
        <v>443845</v>
      </c>
      <c r="I396" s="457">
        <v>0</v>
      </c>
      <c r="J396" s="457">
        <v>0</v>
      </c>
      <c r="K396" s="479">
        <v>0</v>
      </c>
      <c r="L396" s="479">
        <v>0</v>
      </c>
      <c r="M396" s="697">
        <v>0</v>
      </c>
    </row>
    <row r="397" spans="2:13" ht="15.75" customHeight="1">
      <c r="B397" s="708" t="s">
        <v>1282</v>
      </c>
      <c r="C397" s="457">
        <v>56155</v>
      </c>
      <c r="D397" s="457">
        <v>0</v>
      </c>
      <c r="E397" s="457">
        <v>0</v>
      </c>
      <c r="F397" s="457">
        <v>0</v>
      </c>
      <c r="G397" s="457">
        <v>0</v>
      </c>
      <c r="H397" s="457">
        <v>56155</v>
      </c>
      <c r="I397" s="457">
        <v>0</v>
      </c>
      <c r="J397" s="457">
        <v>0</v>
      </c>
      <c r="K397" s="479">
        <v>0</v>
      </c>
      <c r="L397" s="479">
        <v>0</v>
      </c>
      <c r="M397" s="697">
        <v>0</v>
      </c>
    </row>
    <row r="398" spans="2:13" ht="15.75" customHeight="1">
      <c r="B398" s="708" t="s">
        <v>1100</v>
      </c>
      <c r="C398" s="457">
        <v>108468</v>
      </c>
      <c r="D398" s="457">
        <v>0</v>
      </c>
      <c r="E398" s="457">
        <v>0</v>
      </c>
      <c r="F398" s="457">
        <v>0</v>
      </c>
      <c r="G398" s="457">
        <v>0</v>
      </c>
      <c r="H398" s="457">
        <v>108468</v>
      </c>
      <c r="I398" s="457">
        <v>0</v>
      </c>
      <c r="J398" s="457">
        <v>0</v>
      </c>
      <c r="K398" s="479">
        <v>0</v>
      </c>
      <c r="L398" s="479">
        <v>0</v>
      </c>
      <c r="M398" s="697">
        <v>0</v>
      </c>
    </row>
    <row r="399" spans="2:13" ht="15.75" customHeight="1">
      <c r="B399" s="708" t="s">
        <v>760</v>
      </c>
      <c r="C399" s="457">
        <v>149</v>
      </c>
      <c r="D399" s="457">
        <v>0</v>
      </c>
      <c r="E399" s="457">
        <v>0</v>
      </c>
      <c r="F399" s="457">
        <v>0</v>
      </c>
      <c r="G399" s="457">
        <v>0</v>
      </c>
      <c r="H399" s="457">
        <v>149</v>
      </c>
      <c r="I399" s="457">
        <v>0</v>
      </c>
      <c r="J399" s="457">
        <v>0</v>
      </c>
      <c r="K399" s="479">
        <v>0</v>
      </c>
      <c r="L399" s="479">
        <v>0</v>
      </c>
      <c r="M399" s="697">
        <v>1.2416700000000001E-3</v>
      </c>
    </row>
    <row r="400" spans="2:13" ht="15.75" customHeight="1">
      <c r="B400" s="708" t="s">
        <v>1067</v>
      </c>
      <c r="C400" s="457">
        <v>19716</v>
      </c>
      <c r="D400" s="457">
        <v>0</v>
      </c>
      <c r="E400" s="457">
        <v>0</v>
      </c>
      <c r="F400" s="457">
        <v>0</v>
      </c>
      <c r="G400" s="457">
        <v>0</v>
      </c>
      <c r="H400" s="457">
        <v>19716</v>
      </c>
      <c r="I400" s="457">
        <v>0</v>
      </c>
      <c r="J400" s="457">
        <v>0</v>
      </c>
      <c r="K400" s="479">
        <v>0</v>
      </c>
      <c r="L400" s="479">
        <v>0</v>
      </c>
      <c r="M400" s="697">
        <v>1.3144</v>
      </c>
    </row>
    <row r="401" spans="1:13" ht="15.75" customHeight="1">
      <c r="B401" s="708" t="s">
        <v>1103</v>
      </c>
      <c r="C401" s="457">
        <v>26</v>
      </c>
      <c r="D401" s="457">
        <v>0</v>
      </c>
      <c r="E401" s="457">
        <v>0</v>
      </c>
      <c r="F401" s="457">
        <v>0</v>
      </c>
      <c r="G401" s="457">
        <v>0</v>
      </c>
      <c r="H401" s="457">
        <v>26</v>
      </c>
      <c r="I401" s="457">
        <v>0</v>
      </c>
      <c r="J401" s="457">
        <v>0</v>
      </c>
      <c r="K401" s="479">
        <v>0</v>
      </c>
      <c r="L401" s="479">
        <v>0</v>
      </c>
      <c r="M401" s="697">
        <v>5.1975999999999997E-4</v>
      </c>
    </row>
    <row r="402" spans="1:13" ht="15.75" customHeight="1">
      <c r="B402" s="708" t="s">
        <v>671</v>
      </c>
      <c r="C402" s="457">
        <v>56155</v>
      </c>
      <c r="D402" s="457">
        <v>0</v>
      </c>
      <c r="E402" s="457">
        <v>0</v>
      </c>
      <c r="F402" s="457">
        <v>0</v>
      </c>
      <c r="G402" s="457">
        <v>0</v>
      </c>
      <c r="H402" s="457">
        <v>56155</v>
      </c>
      <c r="I402" s="457">
        <v>0</v>
      </c>
      <c r="J402" s="457">
        <v>0</v>
      </c>
      <c r="K402" s="479">
        <v>0</v>
      </c>
      <c r="L402" s="479">
        <v>0</v>
      </c>
      <c r="M402" s="697">
        <v>1.4974666700000001</v>
      </c>
    </row>
    <row r="403" spans="1:13" ht="15.75" customHeight="1">
      <c r="B403" s="708" t="s">
        <v>672</v>
      </c>
      <c r="C403" s="457">
        <v>482</v>
      </c>
      <c r="D403" s="457">
        <v>0</v>
      </c>
      <c r="E403" s="457">
        <v>0</v>
      </c>
      <c r="F403" s="457">
        <v>0</v>
      </c>
      <c r="G403" s="457">
        <v>0</v>
      </c>
      <c r="H403" s="457">
        <v>482</v>
      </c>
      <c r="I403" s="457">
        <v>0</v>
      </c>
      <c r="J403" s="457">
        <v>0</v>
      </c>
      <c r="K403" s="479">
        <v>0</v>
      </c>
      <c r="L403" s="479">
        <v>0</v>
      </c>
      <c r="M403" s="697">
        <v>1.8660469999999998E-2</v>
      </c>
    </row>
    <row r="404" spans="1:13" ht="15.75" customHeight="1">
      <c r="B404" s="708" t="s">
        <v>767</v>
      </c>
      <c r="C404" s="457">
        <v>358212</v>
      </c>
      <c r="D404" s="457">
        <v>0</v>
      </c>
      <c r="E404" s="457">
        <v>0</v>
      </c>
      <c r="F404" s="457">
        <v>0</v>
      </c>
      <c r="G404" s="457">
        <v>0</v>
      </c>
      <c r="H404" s="457">
        <v>358212</v>
      </c>
      <c r="I404" s="457">
        <v>0</v>
      </c>
      <c r="J404" s="457">
        <v>0</v>
      </c>
      <c r="K404" s="479">
        <v>0</v>
      </c>
      <c r="L404" s="479">
        <v>0</v>
      </c>
      <c r="M404" s="697">
        <v>4.8407026999999996</v>
      </c>
    </row>
    <row r="405" spans="1:13" ht="15.75" customHeight="1">
      <c r="B405" s="708" t="s">
        <v>1291</v>
      </c>
      <c r="C405" s="457">
        <v>162160</v>
      </c>
      <c r="D405" s="457">
        <v>0</v>
      </c>
      <c r="E405" s="457">
        <v>0</v>
      </c>
      <c r="F405" s="457">
        <v>0</v>
      </c>
      <c r="G405" s="457">
        <v>0</v>
      </c>
      <c r="H405" s="457">
        <v>162160</v>
      </c>
      <c r="I405" s="457">
        <v>0</v>
      </c>
      <c r="J405" s="457">
        <v>0</v>
      </c>
      <c r="K405" s="479">
        <v>0</v>
      </c>
      <c r="L405" s="479">
        <v>0</v>
      </c>
      <c r="M405" s="697">
        <v>3.7678330799999999</v>
      </c>
    </row>
    <row r="406" spans="1:13" ht="15.75" customHeight="1">
      <c r="A406" s="611"/>
      <c r="B406" s="708" t="s">
        <v>1305</v>
      </c>
      <c r="C406" s="712">
        <v>890850</v>
      </c>
      <c r="D406" s="712">
        <v>0</v>
      </c>
      <c r="E406" s="712">
        <v>0</v>
      </c>
      <c r="F406" s="712">
        <v>0</v>
      </c>
      <c r="G406" s="712">
        <v>0</v>
      </c>
      <c r="H406" s="712">
        <v>890850</v>
      </c>
      <c r="I406" s="712">
        <v>0</v>
      </c>
      <c r="J406" s="712">
        <v>0</v>
      </c>
      <c r="K406" s="716">
        <v>0</v>
      </c>
      <c r="L406" s="716">
        <v>0</v>
      </c>
      <c r="M406" s="717">
        <v>6.3721352800000002</v>
      </c>
    </row>
    <row r="407" spans="1:13" ht="15.75" customHeight="1">
      <c r="B407" s="708" t="s">
        <v>773</v>
      </c>
      <c r="C407" s="457">
        <v>352976</v>
      </c>
      <c r="D407" s="457">
        <v>0</v>
      </c>
      <c r="E407" s="457">
        <v>0</v>
      </c>
      <c r="F407" s="457">
        <v>0</v>
      </c>
      <c r="G407" s="457">
        <v>0</v>
      </c>
      <c r="H407" s="457">
        <v>352976</v>
      </c>
      <c r="I407" s="457">
        <v>0</v>
      </c>
      <c r="J407" s="457">
        <v>3529.76</v>
      </c>
      <c r="K407" s="479">
        <v>5.3397200000000001E-3</v>
      </c>
      <c r="L407" s="479">
        <v>5.6176826392267225E-3</v>
      </c>
      <c r="M407" s="697">
        <v>1.7575772700000001</v>
      </c>
    </row>
    <row r="408" spans="1:13" ht="15.75" customHeight="1">
      <c r="B408" s="708" t="s">
        <v>1308</v>
      </c>
      <c r="C408" s="457">
        <v>78469</v>
      </c>
      <c r="D408" s="457">
        <v>0</v>
      </c>
      <c r="E408" s="457">
        <v>0</v>
      </c>
      <c r="F408" s="457">
        <v>0</v>
      </c>
      <c r="G408" s="457">
        <v>0</v>
      </c>
      <c r="H408" s="457">
        <v>78469</v>
      </c>
      <c r="I408" s="457">
        <v>0</v>
      </c>
      <c r="J408" s="457">
        <v>0</v>
      </c>
      <c r="K408" s="479">
        <v>0</v>
      </c>
      <c r="L408" s="479">
        <v>0</v>
      </c>
      <c r="M408" s="697">
        <v>3.79077295</v>
      </c>
    </row>
    <row r="409" spans="1:13" ht="15.75" customHeight="1">
      <c r="B409" s="708" t="s">
        <v>1310</v>
      </c>
      <c r="C409" s="457">
        <v>222109</v>
      </c>
      <c r="D409" s="457">
        <v>0</v>
      </c>
      <c r="E409" s="457">
        <v>0</v>
      </c>
      <c r="F409" s="457">
        <v>0</v>
      </c>
      <c r="G409" s="457">
        <v>0</v>
      </c>
      <c r="H409" s="457">
        <v>222109</v>
      </c>
      <c r="I409" s="457">
        <v>0</v>
      </c>
      <c r="J409" s="457">
        <v>0</v>
      </c>
      <c r="K409" s="479">
        <v>0</v>
      </c>
      <c r="L409" s="479">
        <v>0</v>
      </c>
      <c r="M409" s="697">
        <v>5.1414120399999996</v>
      </c>
    </row>
    <row r="410" spans="1:13" ht="15.75" customHeight="1">
      <c r="B410" s="708" t="s">
        <v>782</v>
      </c>
      <c r="C410" s="457">
        <v>108222</v>
      </c>
      <c r="D410" s="457">
        <v>0</v>
      </c>
      <c r="E410" s="457">
        <v>0</v>
      </c>
      <c r="F410" s="457">
        <v>0</v>
      </c>
      <c r="G410" s="457">
        <v>0</v>
      </c>
      <c r="H410" s="457">
        <v>108222</v>
      </c>
      <c r="I410" s="457">
        <v>0</v>
      </c>
      <c r="J410" s="457">
        <v>0</v>
      </c>
      <c r="K410" s="479">
        <v>0</v>
      </c>
      <c r="L410" s="479">
        <v>0</v>
      </c>
      <c r="M410" s="697">
        <v>3.5861223400000002</v>
      </c>
    </row>
    <row r="411" spans="1:13" ht="15.75" customHeight="1">
      <c r="B411" s="708" t="s">
        <v>623</v>
      </c>
      <c r="C411" s="457">
        <v>704745</v>
      </c>
      <c r="D411" s="457">
        <v>0</v>
      </c>
      <c r="E411" s="457">
        <v>0</v>
      </c>
      <c r="F411" s="457">
        <v>0</v>
      </c>
      <c r="G411" s="457">
        <v>0</v>
      </c>
      <c r="H411" s="457">
        <v>704745</v>
      </c>
      <c r="I411" s="457">
        <v>0</v>
      </c>
      <c r="J411" s="457">
        <v>0</v>
      </c>
      <c r="K411" s="479">
        <v>0</v>
      </c>
      <c r="L411" s="479">
        <v>0</v>
      </c>
      <c r="M411" s="697">
        <v>9.4212207899999996</v>
      </c>
    </row>
    <row r="412" spans="1:13" ht="15.75" customHeight="1">
      <c r="B412" s="708" t="s">
        <v>783</v>
      </c>
      <c r="C412" s="457">
        <v>15024</v>
      </c>
      <c r="D412" s="457">
        <v>0</v>
      </c>
      <c r="E412" s="457">
        <v>0</v>
      </c>
      <c r="F412" s="457">
        <v>0</v>
      </c>
      <c r="G412" s="457">
        <v>0</v>
      </c>
      <c r="H412" s="457">
        <v>15024</v>
      </c>
      <c r="I412" s="457">
        <v>0</v>
      </c>
      <c r="J412" s="457">
        <v>0</v>
      </c>
      <c r="K412" s="479">
        <v>0</v>
      </c>
      <c r="L412" s="479">
        <v>0</v>
      </c>
      <c r="M412" s="697">
        <v>0.13968017999999999</v>
      </c>
    </row>
    <row r="413" spans="1:13" ht="15.75" customHeight="1">
      <c r="B413" s="708" t="s">
        <v>784</v>
      </c>
      <c r="C413" s="457">
        <v>440918</v>
      </c>
      <c r="D413" s="457">
        <v>0</v>
      </c>
      <c r="E413" s="457">
        <v>0</v>
      </c>
      <c r="F413" s="457">
        <v>0</v>
      </c>
      <c r="G413" s="457">
        <v>0</v>
      </c>
      <c r="H413" s="457">
        <v>440918</v>
      </c>
      <c r="I413" s="457">
        <v>0</v>
      </c>
      <c r="J413" s="457">
        <v>0</v>
      </c>
      <c r="K413" s="479">
        <v>0</v>
      </c>
      <c r="L413" s="479">
        <v>0</v>
      </c>
      <c r="M413" s="697">
        <v>5.6160028500000001</v>
      </c>
    </row>
    <row r="414" spans="1:13" ht="15.75" customHeight="1">
      <c r="B414" s="708" t="s">
        <v>673</v>
      </c>
      <c r="C414" s="457">
        <v>96055</v>
      </c>
      <c r="D414" s="457">
        <v>0</v>
      </c>
      <c r="E414" s="457">
        <v>0</v>
      </c>
      <c r="F414" s="457">
        <v>0</v>
      </c>
      <c r="G414" s="457">
        <v>0</v>
      </c>
      <c r="H414" s="457">
        <v>96055</v>
      </c>
      <c r="I414" s="457">
        <v>0</v>
      </c>
      <c r="J414" s="457">
        <v>0</v>
      </c>
      <c r="K414" s="479">
        <v>0</v>
      </c>
      <c r="L414" s="479">
        <v>0</v>
      </c>
      <c r="M414" s="697">
        <v>3.69442308</v>
      </c>
    </row>
    <row r="415" spans="1:13" ht="15.75" customHeight="1">
      <c r="B415" s="708" t="s">
        <v>789</v>
      </c>
      <c r="C415" s="457">
        <v>43100</v>
      </c>
      <c r="D415" s="457">
        <v>0</v>
      </c>
      <c r="E415" s="457">
        <v>0</v>
      </c>
      <c r="F415" s="457">
        <v>0</v>
      </c>
      <c r="G415" s="457">
        <v>0</v>
      </c>
      <c r="H415" s="457">
        <v>43100</v>
      </c>
      <c r="I415" s="457">
        <v>0</v>
      </c>
      <c r="J415" s="457">
        <v>0</v>
      </c>
      <c r="K415" s="479">
        <v>0</v>
      </c>
      <c r="L415" s="479">
        <v>0</v>
      </c>
      <c r="M415" s="697">
        <v>6.1571428600000004</v>
      </c>
    </row>
    <row r="416" spans="1:13" ht="15.75" customHeight="1">
      <c r="B416" s="708" t="s">
        <v>791</v>
      </c>
      <c r="C416" s="457">
        <v>118664</v>
      </c>
      <c r="D416" s="457">
        <v>0</v>
      </c>
      <c r="E416" s="457">
        <v>0</v>
      </c>
      <c r="F416" s="457">
        <v>0</v>
      </c>
      <c r="G416" s="457">
        <v>0</v>
      </c>
      <c r="H416" s="457">
        <v>118664</v>
      </c>
      <c r="I416" s="457">
        <v>0</v>
      </c>
      <c r="J416" s="457">
        <v>0</v>
      </c>
      <c r="K416" s="479">
        <v>0</v>
      </c>
      <c r="L416" s="479">
        <v>0</v>
      </c>
      <c r="M416" s="697">
        <v>0.97665844000000002</v>
      </c>
    </row>
    <row r="417" spans="1:13" ht="15.75" customHeight="1">
      <c r="A417" s="611"/>
      <c r="B417" s="708" t="s">
        <v>1398</v>
      </c>
      <c r="C417" s="712">
        <v>474032</v>
      </c>
      <c r="D417" s="712">
        <v>0</v>
      </c>
      <c r="E417" s="712">
        <v>0</v>
      </c>
      <c r="F417" s="712">
        <v>0</v>
      </c>
      <c r="G417" s="712">
        <v>0</v>
      </c>
      <c r="H417" s="712">
        <v>474032</v>
      </c>
      <c r="I417" s="712">
        <v>0</v>
      </c>
      <c r="J417" s="712">
        <v>0</v>
      </c>
      <c r="K417" s="716">
        <v>0</v>
      </c>
      <c r="L417" s="716">
        <v>0</v>
      </c>
      <c r="M417" s="717">
        <v>1.8320077299999999</v>
      </c>
    </row>
    <row r="418" spans="1:13" ht="15.75" customHeight="1">
      <c r="B418" s="708" t="s">
        <v>792</v>
      </c>
      <c r="C418" s="457">
        <v>113264</v>
      </c>
      <c r="D418" s="457">
        <v>0</v>
      </c>
      <c r="E418" s="457">
        <v>0</v>
      </c>
      <c r="F418" s="457">
        <v>0</v>
      </c>
      <c r="G418" s="457">
        <v>0</v>
      </c>
      <c r="H418" s="457">
        <v>113264</v>
      </c>
      <c r="I418" s="457">
        <v>0</v>
      </c>
      <c r="J418" s="457">
        <v>0</v>
      </c>
      <c r="K418" s="479">
        <v>0</v>
      </c>
      <c r="L418" s="479">
        <v>0</v>
      </c>
      <c r="M418" s="697">
        <v>0.81227768</v>
      </c>
    </row>
    <row r="419" spans="1:13" ht="15.75" customHeight="1">
      <c r="A419" s="718"/>
      <c r="B419" s="708" t="s">
        <v>661</v>
      </c>
      <c r="C419" s="457">
        <v>206888</v>
      </c>
      <c r="D419" s="457">
        <v>0</v>
      </c>
      <c r="E419" s="457">
        <v>0</v>
      </c>
      <c r="F419" s="457">
        <v>0</v>
      </c>
      <c r="G419" s="457">
        <v>0</v>
      </c>
      <c r="H419" s="457">
        <v>206888</v>
      </c>
      <c r="I419" s="457">
        <v>0</v>
      </c>
      <c r="J419" s="457">
        <v>0</v>
      </c>
      <c r="K419" s="479">
        <v>0</v>
      </c>
      <c r="L419" s="479">
        <v>0</v>
      </c>
      <c r="M419" s="697">
        <v>4.8679529400000003</v>
      </c>
    </row>
    <row r="420" spans="1:13" ht="15.75" customHeight="1">
      <c r="B420" s="708" t="s">
        <v>794</v>
      </c>
      <c r="C420" s="457">
        <v>170879</v>
      </c>
      <c r="D420" s="457">
        <v>0</v>
      </c>
      <c r="E420" s="457">
        <v>0</v>
      </c>
      <c r="F420" s="457">
        <v>0</v>
      </c>
      <c r="G420" s="457">
        <v>0</v>
      </c>
      <c r="H420" s="457">
        <v>170879</v>
      </c>
      <c r="I420" s="457">
        <v>0</v>
      </c>
      <c r="J420" s="457">
        <v>0</v>
      </c>
      <c r="K420" s="479">
        <v>0</v>
      </c>
      <c r="L420" s="479">
        <v>0</v>
      </c>
      <c r="M420" s="697">
        <v>1.70879</v>
      </c>
    </row>
    <row r="421" spans="1:13" ht="15.75" customHeight="1">
      <c r="B421" s="708" t="s">
        <v>1351</v>
      </c>
      <c r="C421" s="457">
        <v>306</v>
      </c>
      <c r="D421" s="457">
        <v>0</v>
      </c>
      <c r="E421" s="457">
        <v>0</v>
      </c>
      <c r="F421" s="457">
        <v>0</v>
      </c>
      <c r="G421" s="457">
        <v>0</v>
      </c>
      <c r="H421" s="457">
        <v>306</v>
      </c>
      <c r="I421" s="457">
        <v>0</v>
      </c>
      <c r="J421" s="457">
        <v>0</v>
      </c>
      <c r="K421" s="479">
        <v>0</v>
      </c>
      <c r="L421" s="479">
        <v>0</v>
      </c>
      <c r="M421" s="697">
        <v>3.7499999999999999E-3</v>
      </c>
    </row>
    <row r="422" spans="1:13" ht="15.75" customHeight="1">
      <c r="B422" s="708" t="s">
        <v>693</v>
      </c>
      <c r="C422" s="457">
        <v>139748</v>
      </c>
      <c r="D422" s="457">
        <v>0</v>
      </c>
      <c r="E422" s="457">
        <v>0</v>
      </c>
      <c r="F422" s="457">
        <v>0</v>
      </c>
      <c r="G422" s="457">
        <v>0</v>
      </c>
      <c r="H422" s="457">
        <v>139748</v>
      </c>
      <c r="I422" s="457">
        <v>0</v>
      </c>
      <c r="J422" s="457">
        <v>0</v>
      </c>
      <c r="K422" s="479">
        <v>0</v>
      </c>
      <c r="L422" s="479">
        <v>0</v>
      </c>
      <c r="M422" s="697">
        <v>5.2735094299999998</v>
      </c>
    </row>
    <row r="423" spans="1:13" ht="15.75" customHeight="1">
      <c r="B423" s="708" t="s">
        <v>1328</v>
      </c>
      <c r="C423" s="457">
        <v>66844</v>
      </c>
      <c r="D423" s="457">
        <v>0</v>
      </c>
      <c r="E423" s="457">
        <v>0</v>
      </c>
      <c r="F423" s="457">
        <v>0</v>
      </c>
      <c r="G423" s="457">
        <v>0</v>
      </c>
      <c r="H423" s="457">
        <v>66844</v>
      </c>
      <c r="I423" s="457">
        <v>0</v>
      </c>
      <c r="J423" s="457">
        <v>0</v>
      </c>
      <c r="K423" s="479">
        <v>0</v>
      </c>
      <c r="L423" s="479">
        <v>0</v>
      </c>
      <c r="M423" s="697">
        <v>6.6844000000000001</v>
      </c>
    </row>
    <row r="424" spans="1:13" ht="15.75" customHeight="1">
      <c r="B424" s="708" t="s">
        <v>796</v>
      </c>
      <c r="C424" s="457">
        <v>412147</v>
      </c>
      <c r="D424" s="457">
        <v>0</v>
      </c>
      <c r="E424" s="457">
        <v>0</v>
      </c>
      <c r="F424" s="457">
        <v>0</v>
      </c>
      <c r="G424" s="457">
        <v>0</v>
      </c>
      <c r="H424" s="457">
        <v>412147</v>
      </c>
      <c r="I424" s="457">
        <v>0</v>
      </c>
      <c r="J424" s="457">
        <v>0</v>
      </c>
      <c r="K424" s="479">
        <v>0</v>
      </c>
      <c r="L424" s="479">
        <v>0</v>
      </c>
      <c r="M424" s="697">
        <v>0.55197273000000002</v>
      </c>
    </row>
    <row r="425" spans="1:13" ht="15.75" customHeight="1">
      <c r="B425" s="647"/>
      <c r="C425" s="492">
        <v>21199174</v>
      </c>
      <c r="D425" s="492">
        <v>0</v>
      </c>
      <c r="E425" s="492">
        <v>0</v>
      </c>
      <c r="F425" s="492">
        <v>0</v>
      </c>
      <c r="G425" s="492">
        <v>3769256</v>
      </c>
      <c r="H425" s="492">
        <v>17429918</v>
      </c>
      <c r="I425" s="492">
        <v>0</v>
      </c>
      <c r="J425" s="492">
        <v>3529.76</v>
      </c>
      <c r="K425" s="493">
        <v>5.3397200000000001E-3</v>
      </c>
      <c r="L425" s="493">
        <v>5.6176826392267225E-3</v>
      </c>
      <c r="M425" s="626"/>
    </row>
    <row r="426" spans="1:13" ht="4.5" customHeight="1">
      <c r="B426" s="647"/>
      <c r="C426" s="494"/>
      <c r="D426" s="494"/>
      <c r="E426" s="494"/>
      <c r="F426" s="494"/>
      <c r="G426" s="494"/>
      <c r="H426" s="494"/>
      <c r="I426" s="494"/>
      <c r="J426" s="494"/>
      <c r="K426" s="495"/>
      <c r="L426" s="495"/>
      <c r="M426" s="626"/>
    </row>
    <row r="427" spans="1:13" ht="15.75" customHeight="1">
      <c r="C427" s="492">
        <v>907025268.15789998</v>
      </c>
      <c r="D427" s="492">
        <v>6207190</v>
      </c>
      <c r="E427" s="492">
        <v>3558093</v>
      </c>
      <c r="F427" s="492">
        <v>14729156</v>
      </c>
      <c r="G427" s="492">
        <v>117160313</v>
      </c>
      <c r="H427" s="492">
        <v>814359394</v>
      </c>
      <c r="I427" s="492">
        <v>12913584.570154101</v>
      </c>
      <c r="J427" s="492">
        <v>59498770.170146197</v>
      </c>
      <c r="K427" s="493">
        <v>90.008041230000003</v>
      </c>
      <c r="L427" s="493">
        <v>94.693440448429598</v>
      </c>
      <c r="M427" s="626"/>
    </row>
  </sheetData>
  <mergeCells count="1">
    <mergeCell ref="A4:A5"/>
  </mergeCells>
  <pageMargins left="1.45" right="1.5" top="0.75" bottom="0.75" header="0.3" footer="0.3"/>
  <pageSetup scale="43" orientation="portrait" r:id="rId1"/>
  <headerFooter>
    <oddFooter>&amp;C14 of 19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386"/>
  <sheetViews>
    <sheetView view="pageBreakPreview" topLeftCell="A49" zoomScaleNormal="100" zoomScaleSheetLayoutView="100" workbookViewId="0">
      <selection activeCell="B4" sqref="B4:K6"/>
    </sheetView>
  </sheetViews>
  <sheetFormatPr defaultRowHeight="12"/>
  <cols>
    <col min="1" max="1" width="3.875" style="472" customWidth="1"/>
    <col min="2" max="2" width="12.375" style="472" customWidth="1"/>
    <col min="3" max="3" width="7.25" style="472" customWidth="1"/>
    <col min="4" max="4" width="7.5" style="472" bestFit="1" customWidth="1"/>
    <col min="5" max="7" width="8.75" style="472" bestFit="1" customWidth="1"/>
    <col min="8" max="8" width="9.625" style="472" customWidth="1"/>
    <col min="9" max="9" width="9.75" style="472" customWidth="1"/>
    <col min="10" max="10" width="8.375" style="472" hidden="1" customWidth="1"/>
    <col min="11" max="11" width="6.125" style="472" customWidth="1"/>
    <col min="12" max="12" width="9" style="472" customWidth="1"/>
    <col min="13" max="14" width="5.625" style="472" customWidth="1"/>
    <col min="15" max="15" width="11.125" style="472" customWidth="1"/>
    <col min="16" max="257" width="9" style="472"/>
    <col min="258" max="258" width="22.625" style="472" customWidth="1"/>
    <col min="259" max="259" width="9.5" style="472" bestFit="1" customWidth="1"/>
    <col min="260" max="262" width="9" style="472" bestFit="1" customWidth="1"/>
    <col min="263" max="263" width="10.375" style="472" customWidth="1"/>
    <col min="264" max="264" width="12.5" style="472" customWidth="1"/>
    <col min="265" max="265" width="11.375" style="472" customWidth="1"/>
    <col min="266" max="266" width="11.25" style="472" customWidth="1"/>
    <col min="267" max="267" width="12.125" style="472" customWidth="1"/>
    <col min="268" max="268" width="14.375" style="472" customWidth="1"/>
    <col min="269" max="513" width="9" style="472"/>
    <col min="514" max="514" width="22.625" style="472" customWidth="1"/>
    <col min="515" max="515" width="9.5" style="472" bestFit="1" customWidth="1"/>
    <col min="516" max="518" width="9" style="472" bestFit="1" customWidth="1"/>
    <col min="519" max="519" width="10.375" style="472" customWidth="1"/>
    <col min="520" max="520" width="12.5" style="472" customWidth="1"/>
    <col min="521" max="521" width="11.375" style="472" customWidth="1"/>
    <col min="522" max="522" width="11.25" style="472" customWidth="1"/>
    <col min="523" max="523" width="12.125" style="472" customWidth="1"/>
    <col min="524" max="524" width="14.375" style="472" customWidth="1"/>
    <col min="525" max="769" width="9" style="472"/>
    <col min="770" max="770" width="22.625" style="472" customWidth="1"/>
    <col min="771" max="771" width="9.5" style="472" bestFit="1" customWidth="1"/>
    <col min="772" max="774" width="9" style="472" bestFit="1" customWidth="1"/>
    <col min="775" max="775" width="10.375" style="472" customWidth="1"/>
    <col min="776" max="776" width="12.5" style="472" customWidth="1"/>
    <col min="777" max="777" width="11.375" style="472" customWidth="1"/>
    <col min="778" max="778" width="11.25" style="472" customWidth="1"/>
    <col min="779" max="779" width="12.125" style="472" customWidth="1"/>
    <col min="780" max="780" width="14.375" style="472" customWidth="1"/>
    <col min="781" max="1025" width="9" style="472"/>
    <col min="1026" max="1026" width="22.625" style="472" customWidth="1"/>
    <col min="1027" max="1027" width="9.5" style="472" bestFit="1" customWidth="1"/>
    <col min="1028" max="1030" width="9" style="472" bestFit="1" customWidth="1"/>
    <col min="1031" max="1031" width="10.375" style="472" customWidth="1"/>
    <col min="1032" max="1032" width="12.5" style="472" customWidth="1"/>
    <col min="1033" max="1033" width="11.375" style="472" customWidth="1"/>
    <col min="1034" max="1034" width="11.25" style="472" customWidth="1"/>
    <col min="1035" max="1035" width="12.125" style="472" customWidth="1"/>
    <col min="1036" max="1036" width="14.375" style="472" customWidth="1"/>
    <col min="1037" max="1281" width="9" style="472"/>
    <col min="1282" max="1282" width="22.625" style="472" customWidth="1"/>
    <col min="1283" max="1283" width="9.5" style="472" bestFit="1" customWidth="1"/>
    <col min="1284" max="1286" width="9" style="472" bestFit="1" customWidth="1"/>
    <col min="1287" max="1287" width="10.375" style="472" customWidth="1"/>
    <col min="1288" max="1288" width="12.5" style="472" customWidth="1"/>
    <col min="1289" max="1289" width="11.375" style="472" customWidth="1"/>
    <col min="1290" max="1290" width="11.25" style="472" customWidth="1"/>
    <col min="1291" max="1291" width="12.125" style="472" customWidth="1"/>
    <col min="1292" max="1292" width="14.375" style="472" customWidth="1"/>
    <col min="1293" max="1537" width="9" style="472"/>
    <col min="1538" max="1538" width="22.625" style="472" customWidth="1"/>
    <col min="1539" max="1539" width="9.5" style="472" bestFit="1" customWidth="1"/>
    <col min="1540" max="1542" width="9" style="472" bestFit="1" customWidth="1"/>
    <col min="1543" max="1543" width="10.375" style="472" customWidth="1"/>
    <col min="1544" max="1544" width="12.5" style="472" customWidth="1"/>
    <col min="1545" max="1545" width="11.375" style="472" customWidth="1"/>
    <col min="1546" max="1546" width="11.25" style="472" customWidth="1"/>
    <col min="1547" max="1547" width="12.125" style="472" customWidth="1"/>
    <col min="1548" max="1548" width="14.375" style="472" customWidth="1"/>
    <col min="1549" max="1793" width="9" style="472"/>
    <col min="1794" max="1794" width="22.625" style="472" customWidth="1"/>
    <col min="1795" max="1795" width="9.5" style="472" bestFit="1" customWidth="1"/>
    <col min="1796" max="1798" width="9" style="472" bestFit="1" customWidth="1"/>
    <col min="1799" max="1799" width="10.375" style="472" customWidth="1"/>
    <col min="1800" max="1800" width="12.5" style="472" customWidth="1"/>
    <col min="1801" max="1801" width="11.375" style="472" customWidth="1"/>
    <col min="1802" max="1802" width="11.25" style="472" customWidth="1"/>
    <col min="1803" max="1803" width="12.125" style="472" customWidth="1"/>
    <col min="1804" max="1804" width="14.375" style="472" customWidth="1"/>
    <col min="1805" max="2049" width="9" style="472"/>
    <col min="2050" max="2050" width="22.625" style="472" customWidth="1"/>
    <col min="2051" max="2051" width="9.5" style="472" bestFit="1" customWidth="1"/>
    <col min="2052" max="2054" width="9" style="472" bestFit="1" customWidth="1"/>
    <col min="2055" max="2055" width="10.375" style="472" customWidth="1"/>
    <col min="2056" max="2056" width="12.5" style="472" customWidth="1"/>
    <col min="2057" max="2057" width="11.375" style="472" customWidth="1"/>
    <col min="2058" max="2058" width="11.25" style="472" customWidth="1"/>
    <col min="2059" max="2059" width="12.125" style="472" customWidth="1"/>
    <col min="2060" max="2060" width="14.375" style="472" customWidth="1"/>
    <col min="2061" max="2305" width="9" style="472"/>
    <col min="2306" max="2306" width="22.625" style="472" customWidth="1"/>
    <col min="2307" max="2307" width="9.5" style="472" bestFit="1" customWidth="1"/>
    <col min="2308" max="2310" width="9" style="472" bestFit="1" customWidth="1"/>
    <col min="2311" max="2311" width="10.375" style="472" customWidth="1"/>
    <col min="2312" max="2312" width="12.5" style="472" customWidth="1"/>
    <col min="2313" max="2313" width="11.375" style="472" customWidth="1"/>
    <col min="2314" max="2314" width="11.25" style="472" customWidth="1"/>
    <col min="2315" max="2315" width="12.125" style="472" customWidth="1"/>
    <col min="2316" max="2316" width="14.375" style="472" customWidth="1"/>
    <col min="2317" max="2561" width="9" style="472"/>
    <col min="2562" max="2562" width="22.625" style="472" customWidth="1"/>
    <col min="2563" max="2563" width="9.5" style="472" bestFit="1" customWidth="1"/>
    <col min="2564" max="2566" width="9" style="472" bestFit="1" customWidth="1"/>
    <col min="2567" max="2567" width="10.375" style="472" customWidth="1"/>
    <col min="2568" max="2568" width="12.5" style="472" customWidth="1"/>
    <col min="2569" max="2569" width="11.375" style="472" customWidth="1"/>
    <col min="2570" max="2570" width="11.25" style="472" customWidth="1"/>
    <col min="2571" max="2571" width="12.125" style="472" customWidth="1"/>
    <col min="2572" max="2572" width="14.375" style="472" customWidth="1"/>
    <col min="2573" max="2817" width="9" style="472"/>
    <col min="2818" max="2818" width="22.625" style="472" customWidth="1"/>
    <col min="2819" max="2819" width="9.5" style="472" bestFit="1" customWidth="1"/>
    <col min="2820" max="2822" width="9" style="472" bestFit="1" customWidth="1"/>
    <col min="2823" max="2823" width="10.375" style="472" customWidth="1"/>
    <col min="2824" max="2824" width="12.5" style="472" customWidth="1"/>
    <col min="2825" max="2825" width="11.375" style="472" customWidth="1"/>
    <col min="2826" max="2826" width="11.25" style="472" customWidth="1"/>
    <col min="2827" max="2827" width="12.125" style="472" customWidth="1"/>
    <col min="2828" max="2828" width="14.375" style="472" customWidth="1"/>
    <col min="2829" max="3073" width="9" style="472"/>
    <col min="3074" max="3074" width="22.625" style="472" customWidth="1"/>
    <col min="3075" max="3075" width="9.5" style="472" bestFit="1" customWidth="1"/>
    <col min="3076" max="3078" width="9" style="472" bestFit="1" customWidth="1"/>
    <col min="3079" max="3079" width="10.375" style="472" customWidth="1"/>
    <col min="3080" max="3080" width="12.5" style="472" customWidth="1"/>
    <col min="3081" max="3081" width="11.375" style="472" customWidth="1"/>
    <col min="3082" max="3082" width="11.25" style="472" customWidth="1"/>
    <col min="3083" max="3083" width="12.125" style="472" customWidth="1"/>
    <col min="3084" max="3084" width="14.375" style="472" customWidth="1"/>
    <col min="3085" max="3329" width="9" style="472"/>
    <col min="3330" max="3330" width="22.625" style="472" customWidth="1"/>
    <col min="3331" max="3331" width="9.5" style="472" bestFit="1" customWidth="1"/>
    <col min="3332" max="3334" width="9" style="472" bestFit="1" customWidth="1"/>
    <col min="3335" max="3335" width="10.375" style="472" customWidth="1"/>
    <col min="3336" max="3336" width="12.5" style="472" customWidth="1"/>
    <col min="3337" max="3337" width="11.375" style="472" customWidth="1"/>
    <col min="3338" max="3338" width="11.25" style="472" customWidth="1"/>
    <col min="3339" max="3339" width="12.125" style="472" customWidth="1"/>
    <col min="3340" max="3340" width="14.375" style="472" customWidth="1"/>
    <col min="3341" max="3585" width="9" style="472"/>
    <col min="3586" max="3586" width="22.625" style="472" customWidth="1"/>
    <col min="3587" max="3587" width="9.5" style="472" bestFit="1" customWidth="1"/>
    <col min="3588" max="3590" width="9" style="472" bestFit="1" customWidth="1"/>
    <col min="3591" max="3591" width="10.375" style="472" customWidth="1"/>
    <col min="3592" max="3592" width="12.5" style="472" customWidth="1"/>
    <col min="3593" max="3593" width="11.375" style="472" customWidth="1"/>
    <col min="3594" max="3594" width="11.25" style="472" customWidth="1"/>
    <col min="3595" max="3595" width="12.125" style="472" customWidth="1"/>
    <col min="3596" max="3596" width="14.375" style="472" customWidth="1"/>
    <col min="3597" max="3841" width="9" style="472"/>
    <col min="3842" max="3842" width="22.625" style="472" customWidth="1"/>
    <col min="3843" max="3843" width="9.5" style="472" bestFit="1" customWidth="1"/>
    <col min="3844" max="3846" width="9" style="472" bestFit="1" customWidth="1"/>
    <col min="3847" max="3847" width="10.375" style="472" customWidth="1"/>
    <col min="3848" max="3848" width="12.5" style="472" customWidth="1"/>
    <col min="3849" max="3849" width="11.375" style="472" customWidth="1"/>
    <col min="3850" max="3850" width="11.25" style="472" customWidth="1"/>
    <col min="3851" max="3851" width="12.125" style="472" customWidth="1"/>
    <col min="3852" max="3852" width="14.375" style="472" customWidth="1"/>
    <col min="3853" max="4097" width="9" style="472"/>
    <col min="4098" max="4098" width="22.625" style="472" customWidth="1"/>
    <col min="4099" max="4099" width="9.5" style="472" bestFit="1" customWidth="1"/>
    <col min="4100" max="4102" width="9" style="472" bestFit="1" customWidth="1"/>
    <col min="4103" max="4103" width="10.375" style="472" customWidth="1"/>
    <col min="4104" max="4104" width="12.5" style="472" customWidth="1"/>
    <col min="4105" max="4105" width="11.375" style="472" customWidth="1"/>
    <col min="4106" max="4106" width="11.25" style="472" customWidth="1"/>
    <col min="4107" max="4107" width="12.125" style="472" customWidth="1"/>
    <col min="4108" max="4108" width="14.375" style="472" customWidth="1"/>
    <col min="4109" max="4353" width="9" style="472"/>
    <col min="4354" max="4354" width="22.625" style="472" customWidth="1"/>
    <col min="4355" max="4355" width="9.5" style="472" bestFit="1" customWidth="1"/>
    <col min="4356" max="4358" width="9" style="472" bestFit="1" customWidth="1"/>
    <col min="4359" max="4359" width="10.375" style="472" customWidth="1"/>
    <col min="4360" max="4360" width="12.5" style="472" customWidth="1"/>
    <col min="4361" max="4361" width="11.375" style="472" customWidth="1"/>
    <col min="4362" max="4362" width="11.25" style="472" customWidth="1"/>
    <col min="4363" max="4363" width="12.125" style="472" customWidth="1"/>
    <col min="4364" max="4364" width="14.375" style="472" customWidth="1"/>
    <col min="4365" max="4609" width="9" style="472"/>
    <col min="4610" max="4610" width="22.625" style="472" customWidth="1"/>
    <col min="4611" max="4611" width="9.5" style="472" bestFit="1" customWidth="1"/>
    <col min="4612" max="4614" width="9" style="472" bestFit="1" customWidth="1"/>
    <col min="4615" max="4615" width="10.375" style="472" customWidth="1"/>
    <col min="4616" max="4616" width="12.5" style="472" customWidth="1"/>
    <col min="4617" max="4617" width="11.375" style="472" customWidth="1"/>
    <col min="4618" max="4618" width="11.25" style="472" customWidth="1"/>
    <col min="4619" max="4619" width="12.125" style="472" customWidth="1"/>
    <col min="4620" max="4620" width="14.375" style="472" customWidth="1"/>
    <col min="4621" max="4865" width="9" style="472"/>
    <col min="4866" max="4866" width="22.625" style="472" customWidth="1"/>
    <col min="4867" max="4867" width="9.5" style="472" bestFit="1" customWidth="1"/>
    <col min="4868" max="4870" width="9" style="472" bestFit="1" customWidth="1"/>
    <col min="4871" max="4871" width="10.375" style="472" customWidth="1"/>
    <col min="4872" max="4872" width="12.5" style="472" customWidth="1"/>
    <col min="4873" max="4873" width="11.375" style="472" customWidth="1"/>
    <col min="4874" max="4874" width="11.25" style="472" customWidth="1"/>
    <col min="4875" max="4875" width="12.125" style="472" customWidth="1"/>
    <col min="4876" max="4876" width="14.375" style="472" customWidth="1"/>
    <col min="4877" max="5121" width="9" style="472"/>
    <col min="5122" max="5122" width="22.625" style="472" customWidth="1"/>
    <col min="5123" max="5123" width="9.5" style="472" bestFit="1" customWidth="1"/>
    <col min="5124" max="5126" width="9" style="472" bestFit="1" customWidth="1"/>
    <col min="5127" max="5127" width="10.375" style="472" customWidth="1"/>
    <col min="5128" max="5128" width="12.5" style="472" customWidth="1"/>
    <col min="5129" max="5129" width="11.375" style="472" customWidth="1"/>
    <col min="5130" max="5130" width="11.25" style="472" customWidth="1"/>
    <col min="5131" max="5131" width="12.125" style="472" customWidth="1"/>
    <col min="5132" max="5132" width="14.375" style="472" customWidth="1"/>
    <col min="5133" max="5377" width="9" style="472"/>
    <col min="5378" max="5378" width="22.625" style="472" customWidth="1"/>
    <col min="5379" max="5379" width="9.5" style="472" bestFit="1" customWidth="1"/>
    <col min="5380" max="5382" width="9" style="472" bestFit="1" customWidth="1"/>
    <col min="5383" max="5383" width="10.375" style="472" customWidth="1"/>
    <col min="5384" max="5384" width="12.5" style="472" customWidth="1"/>
    <col min="5385" max="5385" width="11.375" style="472" customWidth="1"/>
    <col min="5386" max="5386" width="11.25" style="472" customWidth="1"/>
    <col min="5387" max="5387" width="12.125" style="472" customWidth="1"/>
    <col min="5388" max="5388" width="14.375" style="472" customWidth="1"/>
    <col min="5389" max="5633" width="9" style="472"/>
    <col min="5634" max="5634" width="22.625" style="472" customWidth="1"/>
    <col min="5635" max="5635" width="9.5" style="472" bestFit="1" customWidth="1"/>
    <col min="5636" max="5638" width="9" style="472" bestFit="1" customWidth="1"/>
    <col min="5639" max="5639" width="10.375" style="472" customWidth="1"/>
    <col min="5640" max="5640" width="12.5" style="472" customWidth="1"/>
    <col min="5641" max="5641" width="11.375" style="472" customWidth="1"/>
    <col min="5642" max="5642" width="11.25" style="472" customWidth="1"/>
    <col min="5643" max="5643" width="12.125" style="472" customWidth="1"/>
    <col min="5644" max="5644" width="14.375" style="472" customWidth="1"/>
    <col min="5645" max="5889" width="9" style="472"/>
    <col min="5890" max="5890" width="22.625" style="472" customWidth="1"/>
    <col min="5891" max="5891" width="9.5" style="472" bestFit="1" customWidth="1"/>
    <col min="5892" max="5894" width="9" style="472" bestFit="1" customWidth="1"/>
    <col min="5895" max="5895" width="10.375" style="472" customWidth="1"/>
    <col min="5896" max="5896" width="12.5" style="472" customWidth="1"/>
    <col min="5897" max="5897" width="11.375" style="472" customWidth="1"/>
    <col min="5898" max="5898" width="11.25" style="472" customWidth="1"/>
    <col min="5899" max="5899" width="12.125" style="472" customWidth="1"/>
    <col min="5900" max="5900" width="14.375" style="472" customWidth="1"/>
    <col min="5901" max="6145" width="9" style="472"/>
    <col min="6146" max="6146" width="22.625" style="472" customWidth="1"/>
    <col min="6147" max="6147" width="9.5" style="472" bestFit="1" customWidth="1"/>
    <col min="6148" max="6150" width="9" style="472" bestFit="1" customWidth="1"/>
    <col min="6151" max="6151" width="10.375" style="472" customWidth="1"/>
    <col min="6152" max="6152" width="12.5" style="472" customWidth="1"/>
    <col min="6153" max="6153" width="11.375" style="472" customWidth="1"/>
    <col min="6154" max="6154" width="11.25" style="472" customWidth="1"/>
    <col min="6155" max="6155" width="12.125" style="472" customWidth="1"/>
    <col min="6156" max="6156" width="14.375" style="472" customWidth="1"/>
    <col min="6157" max="6401" width="9" style="472"/>
    <col min="6402" max="6402" width="22.625" style="472" customWidth="1"/>
    <col min="6403" max="6403" width="9.5" style="472" bestFit="1" customWidth="1"/>
    <col min="6404" max="6406" width="9" style="472" bestFit="1" customWidth="1"/>
    <col min="6407" max="6407" width="10.375" style="472" customWidth="1"/>
    <col min="6408" max="6408" width="12.5" style="472" customWidth="1"/>
    <col min="6409" max="6409" width="11.375" style="472" customWidth="1"/>
    <col min="6410" max="6410" width="11.25" style="472" customWidth="1"/>
    <col min="6411" max="6411" width="12.125" style="472" customWidth="1"/>
    <col min="6412" max="6412" width="14.375" style="472" customWidth="1"/>
    <col min="6413" max="6657" width="9" style="472"/>
    <col min="6658" max="6658" width="22.625" style="472" customWidth="1"/>
    <col min="6659" max="6659" width="9.5" style="472" bestFit="1" customWidth="1"/>
    <col min="6660" max="6662" width="9" style="472" bestFit="1" customWidth="1"/>
    <col min="6663" max="6663" width="10.375" style="472" customWidth="1"/>
    <col min="6664" max="6664" width="12.5" style="472" customWidth="1"/>
    <col min="6665" max="6665" width="11.375" style="472" customWidth="1"/>
    <col min="6666" max="6666" width="11.25" style="472" customWidth="1"/>
    <col min="6667" max="6667" width="12.125" style="472" customWidth="1"/>
    <col min="6668" max="6668" width="14.375" style="472" customWidth="1"/>
    <col min="6669" max="6913" width="9" style="472"/>
    <col min="6914" max="6914" width="22.625" style="472" customWidth="1"/>
    <col min="6915" max="6915" width="9.5" style="472" bestFit="1" customWidth="1"/>
    <col min="6916" max="6918" width="9" style="472" bestFit="1" customWidth="1"/>
    <col min="6919" max="6919" width="10.375" style="472" customWidth="1"/>
    <col min="6920" max="6920" width="12.5" style="472" customWidth="1"/>
    <col min="6921" max="6921" width="11.375" style="472" customWidth="1"/>
    <col min="6922" max="6922" width="11.25" style="472" customWidth="1"/>
    <col min="6923" max="6923" width="12.125" style="472" customWidth="1"/>
    <col min="6924" max="6924" width="14.375" style="472" customWidth="1"/>
    <col min="6925" max="7169" width="9" style="472"/>
    <col min="7170" max="7170" width="22.625" style="472" customWidth="1"/>
    <col min="7171" max="7171" width="9.5" style="472" bestFit="1" customWidth="1"/>
    <col min="7172" max="7174" width="9" style="472" bestFit="1" customWidth="1"/>
    <col min="7175" max="7175" width="10.375" style="472" customWidth="1"/>
    <col min="7176" max="7176" width="12.5" style="472" customWidth="1"/>
    <col min="7177" max="7177" width="11.375" style="472" customWidth="1"/>
    <col min="7178" max="7178" width="11.25" style="472" customWidth="1"/>
    <col min="7179" max="7179" width="12.125" style="472" customWidth="1"/>
    <col min="7180" max="7180" width="14.375" style="472" customWidth="1"/>
    <col min="7181" max="7425" width="9" style="472"/>
    <col min="7426" max="7426" width="22.625" style="472" customWidth="1"/>
    <col min="7427" max="7427" width="9.5" style="472" bestFit="1" customWidth="1"/>
    <col min="7428" max="7430" width="9" style="472" bestFit="1" customWidth="1"/>
    <col min="7431" max="7431" width="10.375" style="472" customWidth="1"/>
    <col min="7432" max="7432" width="12.5" style="472" customWidth="1"/>
    <col min="7433" max="7433" width="11.375" style="472" customWidth="1"/>
    <col min="7434" max="7434" width="11.25" style="472" customWidth="1"/>
    <col min="7435" max="7435" width="12.125" style="472" customWidth="1"/>
    <col min="7436" max="7436" width="14.375" style="472" customWidth="1"/>
    <col min="7437" max="7681" width="9" style="472"/>
    <col min="7682" max="7682" width="22.625" style="472" customWidth="1"/>
    <col min="7683" max="7683" width="9.5" style="472" bestFit="1" customWidth="1"/>
    <col min="7684" max="7686" width="9" style="472" bestFit="1" customWidth="1"/>
    <col min="7687" max="7687" width="10.375" style="472" customWidth="1"/>
    <col min="7688" max="7688" width="12.5" style="472" customWidth="1"/>
    <col min="7689" max="7689" width="11.375" style="472" customWidth="1"/>
    <col min="7690" max="7690" width="11.25" style="472" customWidth="1"/>
    <col min="7691" max="7691" width="12.125" style="472" customWidth="1"/>
    <col min="7692" max="7692" width="14.375" style="472" customWidth="1"/>
    <col min="7693" max="7937" width="9" style="472"/>
    <col min="7938" max="7938" width="22.625" style="472" customWidth="1"/>
    <col min="7939" max="7939" width="9.5" style="472" bestFit="1" customWidth="1"/>
    <col min="7940" max="7942" width="9" style="472" bestFit="1" customWidth="1"/>
    <col min="7943" max="7943" width="10.375" style="472" customWidth="1"/>
    <col min="7944" max="7944" width="12.5" style="472" customWidth="1"/>
    <col min="7945" max="7945" width="11.375" style="472" customWidth="1"/>
    <col min="7946" max="7946" width="11.25" style="472" customWidth="1"/>
    <col min="7947" max="7947" width="12.125" style="472" customWidth="1"/>
    <col min="7948" max="7948" width="14.375" style="472" customWidth="1"/>
    <col min="7949" max="8193" width="9" style="472"/>
    <col min="8194" max="8194" width="22.625" style="472" customWidth="1"/>
    <col min="8195" max="8195" width="9.5" style="472" bestFit="1" customWidth="1"/>
    <col min="8196" max="8198" width="9" style="472" bestFit="1" customWidth="1"/>
    <col min="8199" max="8199" width="10.375" style="472" customWidth="1"/>
    <col min="8200" max="8200" width="12.5" style="472" customWidth="1"/>
    <col min="8201" max="8201" width="11.375" style="472" customWidth="1"/>
    <col min="8202" max="8202" width="11.25" style="472" customWidth="1"/>
    <col min="8203" max="8203" width="12.125" style="472" customWidth="1"/>
    <col min="8204" max="8204" width="14.375" style="472" customWidth="1"/>
    <col min="8205" max="8449" width="9" style="472"/>
    <col min="8450" max="8450" width="22.625" style="472" customWidth="1"/>
    <col min="8451" max="8451" width="9.5" style="472" bestFit="1" customWidth="1"/>
    <col min="8452" max="8454" width="9" style="472" bestFit="1" customWidth="1"/>
    <col min="8455" max="8455" width="10.375" style="472" customWidth="1"/>
    <col min="8456" max="8456" width="12.5" style="472" customWidth="1"/>
    <col min="8457" max="8457" width="11.375" style="472" customWidth="1"/>
    <col min="8458" max="8458" width="11.25" style="472" customWidth="1"/>
    <col min="8459" max="8459" width="12.125" style="472" customWidth="1"/>
    <col min="8460" max="8460" width="14.375" style="472" customWidth="1"/>
    <col min="8461" max="8705" width="9" style="472"/>
    <col min="8706" max="8706" width="22.625" style="472" customWidth="1"/>
    <col min="8707" max="8707" width="9.5" style="472" bestFit="1" customWidth="1"/>
    <col min="8708" max="8710" width="9" style="472" bestFit="1" customWidth="1"/>
    <col min="8711" max="8711" width="10.375" style="472" customWidth="1"/>
    <col min="8712" max="8712" width="12.5" style="472" customWidth="1"/>
    <col min="8713" max="8713" width="11.375" style="472" customWidth="1"/>
    <col min="8714" max="8714" width="11.25" style="472" customWidth="1"/>
    <col min="8715" max="8715" width="12.125" style="472" customWidth="1"/>
    <col min="8716" max="8716" width="14.375" style="472" customWidth="1"/>
    <col min="8717" max="8961" width="9" style="472"/>
    <col min="8962" max="8962" width="22.625" style="472" customWidth="1"/>
    <col min="8963" max="8963" width="9.5" style="472" bestFit="1" customWidth="1"/>
    <col min="8964" max="8966" width="9" style="472" bestFit="1" customWidth="1"/>
    <col min="8967" max="8967" width="10.375" style="472" customWidth="1"/>
    <col min="8968" max="8968" width="12.5" style="472" customWidth="1"/>
    <col min="8969" max="8969" width="11.375" style="472" customWidth="1"/>
    <col min="8970" max="8970" width="11.25" style="472" customWidth="1"/>
    <col min="8971" max="8971" width="12.125" style="472" customWidth="1"/>
    <col min="8972" max="8972" width="14.375" style="472" customWidth="1"/>
    <col min="8973" max="9217" width="9" style="472"/>
    <col min="9218" max="9218" width="22.625" style="472" customWidth="1"/>
    <col min="9219" max="9219" width="9.5" style="472" bestFit="1" customWidth="1"/>
    <col min="9220" max="9222" width="9" style="472" bestFit="1" customWidth="1"/>
    <col min="9223" max="9223" width="10.375" style="472" customWidth="1"/>
    <col min="9224" max="9224" width="12.5" style="472" customWidth="1"/>
    <col min="9225" max="9225" width="11.375" style="472" customWidth="1"/>
    <col min="9226" max="9226" width="11.25" style="472" customWidth="1"/>
    <col min="9227" max="9227" width="12.125" style="472" customWidth="1"/>
    <col min="9228" max="9228" width="14.375" style="472" customWidth="1"/>
    <col min="9229" max="9473" width="9" style="472"/>
    <col min="9474" max="9474" width="22.625" style="472" customWidth="1"/>
    <col min="9475" max="9475" width="9.5" style="472" bestFit="1" customWidth="1"/>
    <col min="9476" max="9478" width="9" style="472" bestFit="1" customWidth="1"/>
    <col min="9479" max="9479" width="10.375" style="472" customWidth="1"/>
    <col min="9480" max="9480" width="12.5" style="472" customWidth="1"/>
    <col min="9481" max="9481" width="11.375" style="472" customWidth="1"/>
    <col min="9482" max="9482" width="11.25" style="472" customWidth="1"/>
    <col min="9483" max="9483" width="12.125" style="472" customWidth="1"/>
    <col min="9484" max="9484" width="14.375" style="472" customWidth="1"/>
    <col min="9485" max="9729" width="9" style="472"/>
    <col min="9730" max="9730" width="22.625" style="472" customWidth="1"/>
    <col min="9731" max="9731" width="9.5" style="472" bestFit="1" customWidth="1"/>
    <col min="9732" max="9734" width="9" style="472" bestFit="1" customWidth="1"/>
    <col min="9735" max="9735" width="10.375" style="472" customWidth="1"/>
    <col min="9736" max="9736" width="12.5" style="472" customWidth="1"/>
    <col min="9737" max="9737" width="11.375" style="472" customWidth="1"/>
    <col min="9738" max="9738" width="11.25" style="472" customWidth="1"/>
    <col min="9739" max="9739" width="12.125" style="472" customWidth="1"/>
    <col min="9740" max="9740" width="14.375" style="472" customWidth="1"/>
    <col min="9741" max="9985" width="9" style="472"/>
    <col min="9986" max="9986" width="22.625" style="472" customWidth="1"/>
    <col min="9987" max="9987" width="9.5" style="472" bestFit="1" customWidth="1"/>
    <col min="9988" max="9990" width="9" style="472" bestFit="1" customWidth="1"/>
    <col min="9991" max="9991" width="10.375" style="472" customWidth="1"/>
    <col min="9992" max="9992" width="12.5" style="472" customWidth="1"/>
    <col min="9993" max="9993" width="11.375" style="472" customWidth="1"/>
    <col min="9994" max="9994" width="11.25" style="472" customWidth="1"/>
    <col min="9995" max="9995" width="12.125" style="472" customWidth="1"/>
    <col min="9996" max="9996" width="14.375" style="472" customWidth="1"/>
    <col min="9997" max="10241" width="9" style="472"/>
    <col min="10242" max="10242" width="22.625" style="472" customWidth="1"/>
    <col min="10243" max="10243" width="9.5" style="472" bestFit="1" customWidth="1"/>
    <col min="10244" max="10246" width="9" style="472" bestFit="1" customWidth="1"/>
    <col min="10247" max="10247" width="10.375" style="472" customWidth="1"/>
    <col min="10248" max="10248" width="12.5" style="472" customWidth="1"/>
    <col min="10249" max="10249" width="11.375" style="472" customWidth="1"/>
    <col min="10250" max="10250" width="11.25" style="472" customWidth="1"/>
    <col min="10251" max="10251" width="12.125" style="472" customWidth="1"/>
    <col min="10252" max="10252" width="14.375" style="472" customWidth="1"/>
    <col min="10253" max="10497" width="9" style="472"/>
    <col min="10498" max="10498" width="22.625" style="472" customWidth="1"/>
    <col min="10499" max="10499" width="9.5" style="472" bestFit="1" customWidth="1"/>
    <col min="10500" max="10502" width="9" style="472" bestFit="1" customWidth="1"/>
    <col min="10503" max="10503" width="10.375" style="472" customWidth="1"/>
    <col min="10504" max="10504" width="12.5" style="472" customWidth="1"/>
    <col min="10505" max="10505" width="11.375" style="472" customWidth="1"/>
    <col min="10506" max="10506" width="11.25" style="472" customWidth="1"/>
    <col min="10507" max="10507" width="12.125" style="472" customWidth="1"/>
    <col min="10508" max="10508" width="14.375" style="472" customWidth="1"/>
    <col min="10509" max="10753" width="9" style="472"/>
    <col min="10754" max="10754" width="22.625" style="472" customWidth="1"/>
    <col min="10755" max="10755" width="9.5" style="472" bestFit="1" customWidth="1"/>
    <col min="10756" max="10758" width="9" style="472" bestFit="1" customWidth="1"/>
    <col min="10759" max="10759" width="10.375" style="472" customWidth="1"/>
    <col min="10760" max="10760" width="12.5" style="472" customWidth="1"/>
    <col min="10761" max="10761" width="11.375" style="472" customWidth="1"/>
    <col min="10762" max="10762" width="11.25" style="472" customWidth="1"/>
    <col min="10763" max="10763" width="12.125" style="472" customWidth="1"/>
    <col min="10764" max="10764" width="14.375" style="472" customWidth="1"/>
    <col min="10765" max="11009" width="9" style="472"/>
    <col min="11010" max="11010" width="22.625" style="472" customWidth="1"/>
    <col min="11011" max="11011" width="9.5" style="472" bestFit="1" customWidth="1"/>
    <col min="11012" max="11014" width="9" style="472" bestFit="1" customWidth="1"/>
    <col min="11015" max="11015" width="10.375" style="472" customWidth="1"/>
    <col min="11016" max="11016" width="12.5" style="472" customWidth="1"/>
    <col min="11017" max="11017" width="11.375" style="472" customWidth="1"/>
    <col min="11018" max="11018" width="11.25" style="472" customWidth="1"/>
    <col min="11019" max="11019" width="12.125" style="472" customWidth="1"/>
    <col min="11020" max="11020" width="14.375" style="472" customWidth="1"/>
    <col min="11021" max="11265" width="9" style="472"/>
    <col min="11266" max="11266" width="22.625" style="472" customWidth="1"/>
    <col min="11267" max="11267" width="9.5" style="472" bestFit="1" customWidth="1"/>
    <col min="11268" max="11270" width="9" style="472" bestFit="1" customWidth="1"/>
    <col min="11271" max="11271" width="10.375" style="472" customWidth="1"/>
    <col min="11272" max="11272" width="12.5" style="472" customWidth="1"/>
    <col min="11273" max="11273" width="11.375" style="472" customWidth="1"/>
    <col min="11274" max="11274" width="11.25" style="472" customWidth="1"/>
    <col min="11275" max="11275" width="12.125" style="472" customWidth="1"/>
    <col min="11276" max="11276" width="14.375" style="472" customWidth="1"/>
    <col min="11277" max="11521" width="9" style="472"/>
    <col min="11522" max="11522" width="22.625" style="472" customWidth="1"/>
    <col min="11523" max="11523" width="9.5" style="472" bestFit="1" customWidth="1"/>
    <col min="11524" max="11526" width="9" style="472" bestFit="1" customWidth="1"/>
    <col min="11527" max="11527" width="10.375" style="472" customWidth="1"/>
    <col min="11528" max="11528" width="12.5" style="472" customWidth="1"/>
    <col min="11529" max="11529" width="11.375" style="472" customWidth="1"/>
    <col min="11530" max="11530" width="11.25" style="472" customWidth="1"/>
    <col min="11531" max="11531" width="12.125" style="472" customWidth="1"/>
    <col min="11532" max="11532" width="14.375" style="472" customWidth="1"/>
    <col min="11533" max="11777" width="9" style="472"/>
    <col min="11778" max="11778" width="22.625" style="472" customWidth="1"/>
    <col min="11779" max="11779" width="9.5" style="472" bestFit="1" customWidth="1"/>
    <col min="11780" max="11782" width="9" style="472" bestFit="1" customWidth="1"/>
    <col min="11783" max="11783" width="10.375" style="472" customWidth="1"/>
    <col min="11784" max="11784" width="12.5" style="472" customWidth="1"/>
    <col min="11785" max="11785" width="11.375" style="472" customWidth="1"/>
    <col min="11786" max="11786" width="11.25" style="472" customWidth="1"/>
    <col min="11787" max="11787" width="12.125" style="472" customWidth="1"/>
    <col min="11788" max="11788" width="14.375" style="472" customWidth="1"/>
    <col min="11789" max="12033" width="9" style="472"/>
    <col min="12034" max="12034" width="22.625" style="472" customWidth="1"/>
    <col min="12035" max="12035" width="9.5" style="472" bestFit="1" customWidth="1"/>
    <col min="12036" max="12038" width="9" style="472" bestFit="1" customWidth="1"/>
    <col min="12039" max="12039" width="10.375" style="472" customWidth="1"/>
    <col min="12040" max="12040" width="12.5" style="472" customWidth="1"/>
    <col min="12041" max="12041" width="11.375" style="472" customWidth="1"/>
    <col min="12042" max="12042" width="11.25" style="472" customWidth="1"/>
    <col min="12043" max="12043" width="12.125" style="472" customWidth="1"/>
    <col min="12044" max="12044" width="14.375" style="472" customWidth="1"/>
    <col min="12045" max="12289" width="9" style="472"/>
    <col min="12290" max="12290" width="22.625" style="472" customWidth="1"/>
    <col min="12291" max="12291" width="9.5" style="472" bestFit="1" customWidth="1"/>
    <col min="12292" max="12294" width="9" style="472" bestFit="1" customWidth="1"/>
    <col min="12295" max="12295" width="10.375" style="472" customWidth="1"/>
    <col min="12296" max="12296" width="12.5" style="472" customWidth="1"/>
    <col min="12297" max="12297" width="11.375" style="472" customWidth="1"/>
    <col min="12298" max="12298" width="11.25" style="472" customWidth="1"/>
    <col min="12299" max="12299" width="12.125" style="472" customWidth="1"/>
    <col min="12300" max="12300" width="14.375" style="472" customWidth="1"/>
    <col min="12301" max="12545" width="9" style="472"/>
    <col min="12546" max="12546" width="22.625" style="472" customWidth="1"/>
    <col min="12547" max="12547" width="9.5" style="472" bestFit="1" customWidth="1"/>
    <col min="12548" max="12550" width="9" style="472" bestFit="1" customWidth="1"/>
    <col min="12551" max="12551" width="10.375" style="472" customWidth="1"/>
    <col min="12552" max="12552" width="12.5" style="472" customWidth="1"/>
    <col min="12553" max="12553" width="11.375" style="472" customWidth="1"/>
    <col min="12554" max="12554" width="11.25" style="472" customWidth="1"/>
    <col min="12555" max="12555" width="12.125" style="472" customWidth="1"/>
    <col min="12556" max="12556" width="14.375" style="472" customWidth="1"/>
    <col min="12557" max="12801" width="9" style="472"/>
    <col min="12802" max="12802" width="22.625" style="472" customWidth="1"/>
    <col min="12803" max="12803" width="9.5" style="472" bestFit="1" customWidth="1"/>
    <col min="12804" max="12806" width="9" style="472" bestFit="1" customWidth="1"/>
    <col min="12807" max="12807" width="10.375" style="472" customWidth="1"/>
    <col min="12808" max="12808" width="12.5" style="472" customWidth="1"/>
    <col min="12809" max="12809" width="11.375" style="472" customWidth="1"/>
    <col min="12810" max="12810" width="11.25" style="472" customWidth="1"/>
    <col min="12811" max="12811" width="12.125" style="472" customWidth="1"/>
    <col min="12812" max="12812" width="14.375" style="472" customWidth="1"/>
    <col min="12813" max="13057" width="9" style="472"/>
    <col min="13058" max="13058" width="22.625" style="472" customWidth="1"/>
    <col min="13059" max="13059" width="9.5" style="472" bestFit="1" customWidth="1"/>
    <col min="13060" max="13062" width="9" style="472" bestFit="1" customWidth="1"/>
    <col min="13063" max="13063" width="10.375" style="472" customWidth="1"/>
    <col min="13064" max="13064" width="12.5" style="472" customWidth="1"/>
    <col min="13065" max="13065" width="11.375" style="472" customWidth="1"/>
    <col min="13066" max="13066" width="11.25" style="472" customWidth="1"/>
    <col min="13067" max="13067" width="12.125" style="472" customWidth="1"/>
    <col min="13068" max="13068" width="14.375" style="472" customWidth="1"/>
    <col min="13069" max="13313" width="9" style="472"/>
    <col min="13314" max="13314" width="22.625" style="472" customWidth="1"/>
    <col min="13315" max="13315" width="9.5" style="472" bestFit="1" customWidth="1"/>
    <col min="13316" max="13318" width="9" style="472" bestFit="1" customWidth="1"/>
    <col min="13319" max="13319" width="10.375" style="472" customWidth="1"/>
    <col min="13320" max="13320" width="12.5" style="472" customWidth="1"/>
    <col min="13321" max="13321" width="11.375" style="472" customWidth="1"/>
    <col min="13322" max="13322" width="11.25" style="472" customWidth="1"/>
    <col min="13323" max="13323" width="12.125" style="472" customWidth="1"/>
    <col min="13324" max="13324" width="14.375" style="472" customWidth="1"/>
    <col min="13325" max="13569" width="9" style="472"/>
    <col min="13570" max="13570" width="22.625" style="472" customWidth="1"/>
    <col min="13571" max="13571" width="9.5" style="472" bestFit="1" customWidth="1"/>
    <col min="13572" max="13574" width="9" style="472" bestFit="1" customWidth="1"/>
    <col min="13575" max="13575" width="10.375" style="472" customWidth="1"/>
    <col min="13576" max="13576" width="12.5" style="472" customWidth="1"/>
    <col min="13577" max="13577" width="11.375" style="472" customWidth="1"/>
    <col min="13578" max="13578" width="11.25" style="472" customWidth="1"/>
    <col min="13579" max="13579" width="12.125" style="472" customWidth="1"/>
    <col min="13580" max="13580" width="14.375" style="472" customWidth="1"/>
    <col min="13581" max="13825" width="9" style="472"/>
    <col min="13826" max="13826" width="22.625" style="472" customWidth="1"/>
    <col min="13827" max="13827" width="9.5" style="472" bestFit="1" customWidth="1"/>
    <col min="13828" max="13830" width="9" style="472" bestFit="1" customWidth="1"/>
    <col min="13831" max="13831" width="10.375" style="472" customWidth="1"/>
    <col min="13832" max="13832" width="12.5" style="472" customWidth="1"/>
    <col min="13833" max="13833" width="11.375" style="472" customWidth="1"/>
    <col min="13834" max="13834" width="11.25" style="472" customWidth="1"/>
    <col min="13835" max="13835" width="12.125" style="472" customWidth="1"/>
    <col min="13836" max="13836" width="14.375" style="472" customWidth="1"/>
    <col min="13837" max="14081" width="9" style="472"/>
    <col min="14082" max="14082" width="22.625" style="472" customWidth="1"/>
    <col min="14083" max="14083" width="9.5" style="472" bestFit="1" customWidth="1"/>
    <col min="14084" max="14086" width="9" style="472" bestFit="1" customWidth="1"/>
    <col min="14087" max="14087" width="10.375" style="472" customWidth="1"/>
    <col min="14088" max="14088" width="12.5" style="472" customWidth="1"/>
    <col min="14089" max="14089" width="11.375" style="472" customWidth="1"/>
    <col min="14090" max="14090" width="11.25" style="472" customWidth="1"/>
    <col min="14091" max="14091" width="12.125" style="472" customWidth="1"/>
    <col min="14092" max="14092" width="14.375" style="472" customWidth="1"/>
    <col min="14093" max="14337" width="9" style="472"/>
    <col min="14338" max="14338" width="22.625" style="472" customWidth="1"/>
    <col min="14339" max="14339" width="9.5" style="472" bestFit="1" customWidth="1"/>
    <col min="14340" max="14342" width="9" style="472" bestFit="1" customWidth="1"/>
    <col min="14343" max="14343" width="10.375" style="472" customWidth="1"/>
    <col min="14344" max="14344" width="12.5" style="472" customWidth="1"/>
    <col min="14345" max="14345" width="11.375" style="472" customWidth="1"/>
    <col min="14346" max="14346" width="11.25" style="472" customWidth="1"/>
    <col min="14347" max="14347" width="12.125" style="472" customWidth="1"/>
    <col min="14348" max="14348" width="14.375" style="472" customWidth="1"/>
    <col min="14349" max="14593" width="9" style="472"/>
    <col min="14594" max="14594" width="22.625" style="472" customWidth="1"/>
    <col min="14595" max="14595" width="9.5" style="472" bestFit="1" customWidth="1"/>
    <col min="14596" max="14598" width="9" style="472" bestFit="1" customWidth="1"/>
    <col min="14599" max="14599" width="10.375" style="472" customWidth="1"/>
    <col min="14600" max="14600" width="12.5" style="472" customWidth="1"/>
    <col min="14601" max="14601" width="11.375" style="472" customWidth="1"/>
    <col min="14602" max="14602" width="11.25" style="472" customWidth="1"/>
    <col min="14603" max="14603" width="12.125" style="472" customWidth="1"/>
    <col min="14604" max="14604" width="14.375" style="472" customWidth="1"/>
    <col min="14605" max="14849" width="9" style="472"/>
    <col min="14850" max="14850" width="22.625" style="472" customWidth="1"/>
    <col min="14851" max="14851" width="9.5" style="472" bestFit="1" customWidth="1"/>
    <col min="14852" max="14854" width="9" style="472" bestFit="1" customWidth="1"/>
    <col min="14855" max="14855" width="10.375" style="472" customWidth="1"/>
    <col min="14856" max="14856" width="12.5" style="472" customWidth="1"/>
    <col min="14857" max="14857" width="11.375" style="472" customWidth="1"/>
    <col min="14858" max="14858" width="11.25" style="472" customWidth="1"/>
    <col min="14859" max="14859" width="12.125" style="472" customWidth="1"/>
    <col min="14860" max="14860" width="14.375" style="472" customWidth="1"/>
    <col min="14861" max="15105" width="9" style="472"/>
    <col min="15106" max="15106" width="22.625" style="472" customWidth="1"/>
    <col min="15107" max="15107" width="9.5" style="472" bestFit="1" customWidth="1"/>
    <col min="15108" max="15110" width="9" style="472" bestFit="1" customWidth="1"/>
    <col min="15111" max="15111" width="10.375" style="472" customWidth="1"/>
    <col min="15112" max="15112" width="12.5" style="472" customWidth="1"/>
    <col min="15113" max="15113" width="11.375" style="472" customWidth="1"/>
    <col min="15114" max="15114" width="11.25" style="472" customWidth="1"/>
    <col min="15115" max="15115" width="12.125" style="472" customWidth="1"/>
    <col min="15116" max="15116" width="14.375" style="472" customWidth="1"/>
    <col min="15117" max="15361" width="9" style="472"/>
    <col min="15362" max="15362" width="22.625" style="472" customWidth="1"/>
    <col min="15363" max="15363" width="9.5" style="472" bestFit="1" customWidth="1"/>
    <col min="15364" max="15366" width="9" style="472" bestFit="1" customWidth="1"/>
    <col min="15367" max="15367" width="10.375" style="472" customWidth="1"/>
    <col min="15368" max="15368" width="12.5" style="472" customWidth="1"/>
    <col min="15369" max="15369" width="11.375" style="472" customWidth="1"/>
    <col min="15370" max="15370" width="11.25" style="472" customWidth="1"/>
    <col min="15371" max="15371" width="12.125" style="472" customWidth="1"/>
    <col min="15372" max="15372" width="14.375" style="472" customWidth="1"/>
    <col min="15373" max="15617" width="9" style="472"/>
    <col min="15618" max="15618" width="22.625" style="472" customWidth="1"/>
    <col min="15619" max="15619" width="9.5" style="472" bestFit="1" customWidth="1"/>
    <col min="15620" max="15622" width="9" style="472" bestFit="1" customWidth="1"/>
    <col min="15623" max="15623" width="10.375" style="472" customWidth="1"/>
    <col min="15624" max="15624" width="12.5" style="472" customWidth="1"/>
    <col min="15625" max="15625" width="11.375" style="472" customWidth="1"/>
    <col min="15626" max="15626" width="11.25" style="472" customWidth="1"/>
    <col min="15627" max="15627" width="12.125" style="472" customWidth="1"/>
    <col min="15628" max="15628" width="14.375" style="472" customWidth="1"/>
    <col min="15629" max="15873" width="9" style="472"/>
    <col min="15874" max="15874" width="22.625" style="472" customWidth="1"/>
    <col min="15875" max="15875" width="9.5" style="472" bestFit="1" customWidth="1"/>
    <col min="15876" max="15878" width="9" style="472" bestFit="1" customWidth="1"/>
    <col min="15879" max="15879" width="10.375" style="472" customWidth="1"/>
    <col min="15880" max="15880" width="12.5" style="472" customWidth="1"/>
    <col min="15881" max="15881" width="11.375" style="472" customWidth="1"/>
    <col min="15882" max="15882" width="11.25" style="472" customWidth="1"/>
    <col min="15883" max="15883" width="12.125" style="472" customWidth="1"/>
    <col min="15884" max="15884" width="14.375" style="472" customWidth="1"/>
    <col min="15885" max="16129" width="9" style="472"/>
    <col min="16130" max="16130" width="22.625" style="472" customWidth="1"/>
    <col min="16131" max="16131" width="9.5" style="472" bestFit="1" customWidth="1"/>
    <col min="16132" max="16134" width="9" style="472" bestFit="1" customWidth="1"/>
    <col min="16135" max="16135" width="10.375" style="472" customWidth="1"/>
    <col min="16136" max="16136" width="12.5" style="472" customWidth="1"/>
    <col min="16137" max="16137" width="11.375" style="472" customWidth="1"/>
    <col min="16138" max="16138" width="11.25" style="472" customWidth="1"/>
    <col min="16139" max="16139" width="12.125" style="472" customWidth="1"/>
    <col min="16140" max="16140" width="14.375" style="472" customWidth="1"/>
    <col min="16141" max="16384" width="9" style="472"/>
  </cols>
  <sheetData>
    <row r="1" spans="1:81" s="476" customFormat="1">
      <c r="A1" s="729">
        <v>7.3</v>
      </c>
      <c r="B1" s="473" t="s">
        <v>2059</v>
      </c>
      <c r="C1" s="473"/>
      <c r="D1" s="473"/>
      <c r="E1" s="473"/>
      <c r="F1" s="473"/>
      <c r="G1" s="473"/>
      <c r="H1" s="473"/>
      <c r="I1" s="473"/>
      <c r="J1" s="473"/>
      <c r="K1" s="473"/>
      <c r="L1" s="473"/>
      <c r="M1" s="474"/>
      <c r="N1" s="474"/>
      <c r="O1" s="474"/>
      <c r="P1" s="474"/>
      <c r="Q1" s="474"/>
      <c r="R1" s="474"/>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row>
    <row r="2" spans="1:81" s="476" customFormat="1">
      <c r="B2" s="473"/>
      <c r="C2" s="473"/>
      <c r="D2" s="473"/>
      <c r="E2" s="473"/>
      <c r="F2" s="473"/>
      <c r="G2" s="473"/>
      <c r="H2" s="473"/>
      <c r="I2" s="473"/>
      <c r="J2" s="473"/>
      <c r="K2" s="473"/>
      <c r="L2" s="473"/>
      <c r="M2" s="474"/>
      <c r="N2" s="474"/>
      <c r="O2" s="474"/>
      <c r="P2" s="474"/>
      <c r="Q2" s="474"/>
      <c r="R2" s="474"/>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475"/>
      <c r="BD2" s="475"/>
      <c r="BE2" s="475"/>
      <c r="BF2" s="475"/>
      <c r="BG2" s="475"/>
      <c r="BH2" s="475"/>
      <c r="BI2" s="475"/>
      <c r="BJ2" s="475"/>
      <c r="BK2" s="475"/>
      <c r="BL2" s="475"/>
      <c r="BM2" s="475"/>
      <c r="BN2" s="475"/>
      <c r="BO2" s="475"/>
      <c r="BP2" s="475"/>
      <c r="BQ2" s="475"/>
      <c r="BR2" s="475"/>
      <c r="BS2" s="475"/>
      <c r="BT2" s="475"/>
      <c r="BU2" s="475"/>
      <c r="BV2" s="475"/>
      <c r="BW2" s="475"/>
      <c r="BX2" s="475"/>
      <c r="BY2" s="475"/>
      <c r="BZ2" s="475"/>
      <c r="CA2" s="475"/>
      <c r="CB2" s="475"/>
      <c r="CC2" s="475"/>
    </row>
    <row r="4" spans="1:81">
      <c r="B4" s="1037" t="s">
        <v>1399</v>
      </c>
      <c r="C4" s="1037" t="s">
        <v>85</v>
      </c>
      <c r="D4" s="1037" t="s">
        <v>86</v>
      </c>
      <c r="E4" s="1037"/>
      <c r="F4" s="1037"/>
      <c r="G4" s="1037"/>
      <c r="H4" s="1037" t="s">
        <v>1999</v>
      </c>
      <c r="I4" s="1037"/>
      <c r="J4" s="1037"/>
      <c r="K4" s="1037" t="s">
        <v>1400</v>
      </c>
      <c r="L4" s="1037" t="s">
        <v>1401</v>
      </c>
    </row>
    <row r="5" spans="1:81" ht="48">
      <c r="B5" s="1037"/>
      <c r="C5" s="1037"/>
      <c r="D5" s="730" t="s">
        <v>1481</v>
      </c>
      <c r="E5" s="730" t="s">
        <v>1402</v>
      </c>
      <c r="F5" s="730" t="s">
        <v>1403</v>
      </c>
      <c r="G5" s="730" t="s">
        <v>1998</v>
      </c>
      <c r="H5" s="730" t="s">
        <v>607</v>
      </c>
      <c r="I5" s="730" t="s">
        <v>608</v>
      </c>
      <c r="J5" s="730" t="s">
        <v>87</v>
      </c>
      <c r="K5" s="1037"/>
      <c r="L5" s="1037"/>
    </row>
    <row r="6" spans="1:81">
      <c r="B6" s="583"/>
      <c r="C6" s="583"/>
      <c r="D6" s="1035" t="s">
        <v>1482</v>
      </c>
      <c r="E6" s="1035"/>
      <c r="F6" s="1035"/>
      <c r="G6" s="1035"/>
      <c r="H6" s="1035"/>
      <c r="I6" s="1035"/>
      <c r="J6" s="1035"/>
      <c r="K6" s="731"/>
      <c r="L6" s="732"/>
    </row>
    <row r="7" spans="1:81">
      <c r="B7" s="583"/>
      <c r="C7" s="584"/>
      <c r="D7" s="584"/>
      <c r="E7" s="584"/>
      <c r="F7" s="584"/>
      <c r="G7" s="584"/>
      <c r="H7" s="585"/>
      <c r="I7" s="584"/>
      <c r="J7" s="584"/>
      <c r="K7" s="590">
        <f>BS!F30</f>
        <v>62105625</v>
      </c>
      <c r="L7" s="591">
        <f>BS!F10</f>
        <v>63329237</v>
      </c>
    </row>
    <row r="8" spans="1:81">
      <c r="B8" s="586" t="s">
        <v>1404</v>
      </c>
      <c r="C8" s="587"/>
      <c r="D8" s="588"/>
      <c r="E8" s="588"/>
      <c r="F8" s="588"/>
      <c r="G8" s="588"/>
      <c r="H8" s="585"/>
      <c r="I8" s="584"/>
      <c r="J8" s="584"/>
      <c r="K8" s="235"/>
      <c r="L8" s="589"/>
    </row>
    <row r="9" spans="1:81">
      <c r="B9" s="592">
        <v>41746</v>
      </c>
      <c r="C9" s="593" t="s">
        <v>1405</v>
      </c>
      <c r="D9" s="594">
        <v>675000</v>
      </c>
      <c r="E9" s="594">
        <v>0</v>
      </c>
      <c r="F9" s="594">
        <v>675000</v>
      </c>
      <c r="G9" s="594">
        <f>+D9+E9-F9</f>
        <v>0</v>
      </c>
      <c r="H9" s="18">
        <v>0</v>
      </c>
      <c r="I9" s="18">
        <v>0</v>
      </c>
      <c r="J9" s="596">
        <f>+I9-H9</f>
        <v>0</v>
      </c>
      <c r="K9" s="18">
        <v>0</v>
      </c>
      <c r="L9" s="18">
        <v>0</v>
      </c>
    </row>
    <row r="10" spans="1:81">
      <c r="B10" s="592">
        <v>41844</v>
      </c>
      <c r="C10" s="593" t="s">
        <v>1405</v>
      </c>
      <c r="D10" s="594">
        <v>0</v>
      </c>
      <c r="E10" s="594">
        <v>600000</v>
      </c>
      <c r="F10" s="594">
        <v>600000</v>
      </c>
      <c r="G10" s="594">
        <f>+D10+E10-F10</f>
        <v>0</v>
      </c>
      <c r="H10" s="18">
        <v>0</v>
      </c>
      <c r="I10" s="18">
        <v>0</v>
      </c>
      <c r="J10" s="596">
        <f>+I10-H10</f>
        <v>0</v>
      </c>
      <c r="K10" s="18">
        <v>0</v>
      </c>
      <c r="L10" s="18">
        <v>0</v>
      </c>
    </row>
    <row r="11" spans="1:81">
      <c r="B11" s="592">
        <v>41858</v>
      </c>
      <c r="C11" s="593" t="s">
        <v>1405</v>
      </c>
      <c r="D11" s="594">
        <v>0</v>
      </c>
      <c r="E11" s="594">
        <v>1850000</v>
      </c>
      <c r="F11" s="594">
        <v>1850000</v>
      </c>
      <c r="G11" s="594">
        <f>+D11+E11-F11</f>
        <v>0</v>
      </c>
      <c r="H11" s="18">
        <v>0</v>
      </c>
      <c r="I11" s="18">
        <v>0</v>
      </c>
      <c r="J11" s="596">
        <f>+I11-H11</f>
        <v>0</v>
      </c>
      <c r="K11" s="18">
        <v>0</v>
      </c>
      <c r="L11" s="18">
        <v>0</v>
      </c>
    </row>
    <row r="12" spans="1:81">
      <c r="B12" s="592">
        <v>41872</v>
      </c>
      <c r="C12" s="593" t="s">
        <v>1405</v>
      </c>
      <c r="D12" s="594">
        <v>0</v>
      </c>
      <c r="E12" s="594">
        <v>250000</v>
      </c>
      <c r="F12" s="594">
        <v>250000</v>
      </c>
      <c r="G12" s="594">
        <f>+D12+E12-F12</f>
        <v>0</v>
      </c>
      <c r="H12" s="18">
        <v>0</v>
      </c>
      <c r="I12" s="18">
        <v>0</v>
      </c>
      <c r="J12" s="596">
        <f>+I12-H12</f>
        <v>0</v>
      </c>
      <c r="K12" s="18">
        <v>0</v>
      </c>
      <c r="L12" s="18">
        <v>0</v>
      </c>
    </row>
    <row r="13" spans="1:81">
      <c r="B13" s="592">
        <v>41942</v>
      </c>
      <c r="C13" s="593" t="s">
        <v>1405</v>
      </c>
      <c r="D13" s="594">
        <v>0</v>
      </c>
      <c r="E13" s="594">
        <v>1750000</v>
      </c>
      <c r="F13" s="594">
        <v>1750000</v>
      </c>
      <c r="G13" s="594">
        <f>+D13+E13-F13</f>
        <v>0</v>
      </c>
      <c r="H13" s="18">
        <v>0</v>
      </c>
      <c r="I13" s="18">
        <v>0</v>
      </c>
      <c r="J13" s="596">
        <f>+I13-H13</f>
        <v>0</v>
      </c>
      <c r="K13" s="18">
        <v>0</v>
      </c>
      <c r="L13" s="18">
        <v>0</v>
      </c>
    </row>
    <row r="14" spans="1:81">
      <c r="B14" s="592">
        <v>41942</v>
      </c>
      <c r="C14" s="593" t="s">
        <v>1996</v>
      </c>
      <c r="D14" s="594">
        <v>0</v>
      </c>
      <c r="E14" s="594">
        <v>150000</v>
      </c>
      <c r="F14" s="594">
        <v>0</v>
      </c>
      <c r="G14" s="594">
        <f t="shared" ref="G14:G15" si="0">+D14+E14-F14</f>
        <v>150000</v>
      </c>
      <c r="H14" s="18">
        <v>149034.21106999999</v>
      </c>
      <c r="I14" s="18">
        <v>149004.29999999999</v>
      </c>
      <c r="J14" s="596"/>
      <c r="K14" s="597">
        <f t="shared" ref="K14:K15" si="1">+I14/$K$7</f>
        <v>2.3992078012257342E-3</v>
      </c>
      <c r="L14" s="597">
        <f t="shared" ref="L14:L15" si="2">+I14/$L$7</f>
        <v>2.3528516536524828E-3</v>
      </c>
    </row>
    <row r="15" spans="1:81">
      <c r="B15" s="592">
        <v>41774</v>
      </c>
      <c r="C15" s="593" t="s">
        <v>1997</v>
      </c>
      <c r="D15" s="594">
        <v>0</v>
      </c>
      <c r="E15" s="594">
        <v>600000</v>
      </c>
      <c r="F15" s="594">
        <v>0</v>
      </c>
      <c r="G15" s="594">
        <f t="shared" si="0"/>
        <v>600000</v>
      </c>
      <c r="H15" s="18">
        <v>594337.91342999996</v>
      </c>
      <c r="I15" s="18">
        <v>594186.6</v>
      </c>
      <c r="J15" s="596"/>
      <c r="K15" s="597">
        <f t="shared" si="1"/>
        <v>9.5673556139238593E-3</v>
      </c>
      <c r="L15" s="597">
        <f t="shared" si="2"/>
        <v>9.3825005344687785E-3</v>
      </c>
    </row>
    <row r="16" spans="1:81">
      <c r="B16" s="598"/>
      <c r="C16" s="593"/>
      <c r="D16" s="594"/>
      <c r="E16" s="594"/>
      <c r="F16" s="594"/>
      <c r="G16" s="594"/>
      <c r="H16" s="595"/>
      <c r="I16" s="595"/>
      <c r="J16" s="596"/>
      <c r="K16" s="599"/>
      <c r="L16" s="600"/>
    </row>
    <row r="17" spans="1:17" ht="12.75" thickBot="1">
      <c r="B17" s="598"/>
      <c r="C17" s="601"/>
      <c r="D17" s="602">
        <f t="shared" ref="D17:I17" si="3">SUM(D9:D16)</f>
        <v>675000</v>
      </c>
      <c r="E17" s="602">
        <f t="shared" si="3"/>
        <v>5200000</v>
      </c>
      <c r="F17" s="602">
        <f t="shared" si="3"/>
        <v>5125000</v>
      </c>
      <c r="G17" s="602">
        <f t="shared" si="3"/>
        <v>750000</v>
      </c>
      <c r="H17" s="602">
        <f t="shared" si="3"/>
        <v>743372.12449999992</v>
      </c>
      <c r="I17" s="602">
        <f t="shared" si="3"/>
        <v>743190.89999999991</v>
      </c>
      <c r="J17" s="603">
        <f>SUM(J9:J12)</f>
        <v>0</v>
      </c>
      <c r="K17" s="721">
        <f>SUM(K9:K16)</f>
        <v>1.1966563415149593E-2</v>
      </c>
      <c r="L17" s="721">
        <f>SUM(L9:L16)</f>
        <v>1.1735352188121261E-2</v>
      </c>
      <c r="N17" s="477">
        <f>I17-'1'!F55</f>
        <v>743190.89999999991</v>
      </c>
    </row>
    <row r="18" spans="1:17" ht="12.75" thickTop="1"/>
    <row r="19" spans="1:17">
      <c r="A19" s="728">
        <v>7.4</v>
      </c>
      <c r="B19" s="728" t="s">
        <v>2063</v>
      </c>
      <c r="H19" s="673"/>
      <c r="I19" s="674"/>
    </row>
    <row r="20" spans="1:17" ht="12" customHeight="1">
      <c r="A20" s="723"/>
      <c r="B20" s="1036" t="s">
        <v>30</v>
      </c>
      <c r="D20" s="723"/>
      <c r="E20" s="723"/>
      <c r="F20" s="723"/>
      <c r="G20" s="1034" t="s">
        <v>384</v>
      </c>
      <c r="H20" s="1034"/>
      <c r="I20" s="1034"/>
      <c r="J20" s="722" t="s">
        <v>383</v>
      </c>
      <c r="K20" s="166"/>
      <c r="L20" s="1038" t="s">
        <v>2061</v>
      </c>
      <c r="M20" s="166"/>
      <c r="N20" s="166"/>
      <c r="O20" s="166"/>
      <c r="P20" s="166"/>
      <c r="Q20" s="166"/>
    </row>
    <row r="21" spans="1:17" ht="12" customHeight="1">
      <c r="A21" s="723"/>
      <c r="B21" s="1036"/>
      <c r="D21" s="723"/>
      <c r="E21" s="723"/>
      <c r="F21" s="723"/>
      <c r="G21" s="1038" t="s">
        <v>382</v>
      </c>
      <c r="H21" s="1038" t="s">
        <v>2000</v>
      </c>
      <c r="I21" s="1038" t="s">
        <v>381</v>
      </c>
      <c r="J21" s="722"/>
      <c r="K21" s="166"/>
      <c r="L21" s="1038"/>
      <c r="M21" s="166"/>
      <c r="N21" s="166"/>
      <c r="O21" s="166"/>
      <c r="P21" s="166"/>
      <c r="Q21" s="166"/>
    </row>
    <row r="22" spans="1:17">
      <c r="A22" s="723"/>
      <c r="B22" s="1036"/>
      <c r="D22" s="723"/>
      <c r="E22" s="723"/>
      <c r="F22" s="723"/>
      <c r="G22" s="1038"/>
      <c r="H22" s="1038"/>
      <c r="I22" s="1038"/>
      <c r="J22" s="722"/>
      <c r="K22" s="166"/>
      <c r="L22" s="1038"/>
      <c r="M22" s="166"/>
      <c r="N22" s="166"/>
      <c r="O22" s="166"/>
      <c r="P22" s="166"/>
      <c r="Q22" s="166"/>
    </row>
    <row r="23" spans="1:17">
      <c r="A23" s="723"/>
      <c r="B23" s="1036"/>
      <c r="D23" s="723"/>
      <c r="E23" s="723"/>
      <c r="F23" s="723"/>
      <c r="G23" s="1038"/>
      <c r="H23" s="1038"/>
      <c r="I23" s="1038"/>
      <c r="J23" s="722"/>
      <c r="K23" s="166"/>
      <c r="L23" s="1038"/>
      <c r="M23" s="166"/>
      <c r="N23" s="166"/>
      <c r="O23" s="166"/>
      <c r="P23" s="166"/>
      <c r="Q23" s="166"/>
    </row>
    <row r="24" spans="1:17">
      <c r="A24" s="723"/>
      <c r="B24" s="167"/>
      <c r="C24" s="167"/>
      <c r="D24" s="723"/>
      <c r="E24" s="723"/>
      <c r="F24" s="723"/>
      <c r="G24" s="1034" t="s">
        <v>380</v>
      </c>
      <c r="H24" s="1034"/>
      <c r="I24" s="1034"/>
      <c r="J24" s="167"/>
      <c r="K24" s="166"/>
      <c r="L24" s="727" t="s">
        <v>2062</v>
      </c>
      <c r="M24" s="166"/>
      <c r="N24" s="166"/>
      <c r="O24" s="166"/>
      <c r="P24" s="166"/>
      <c r="Q24" s="166"/>
    </row>
    <row r="25" spans="1:17">
      <c r="B25" s="168" t="s">
        <v>2060</v>
      </c>
      <c r="C25" s="167"/>
      <c r="G25" s="719"/>
      <c r="H25" s="167"/>
      <c r="I25" s="167"/>
      <c r="J25" s="167"/>
      <c r="K25" s="166"/>
      <c r="L25" s="166"/>
      <c r="M25" s="166"/>
      <c r="N25" s="166"/>
      <c r="O25" s="166"/>
      <c r="P25" s="166"/>
      <c r="Q25" s="166"/>
    </row>
    <row r="26" spans="1:17">
      <c r="B26" s="736" t="s">
        <v>379</v>
      </c>
      <c r="C26" s="150"/>
      <c r="G26" s="150"/>
      <c r="H26" s="150"/>
      <c r="I26" s="150"/>
      <c r="J26" s="150"/>
      <c r="K26" s="150"/>
      <c r="L26" s="150"/>
      <c r="M26" s="150"/>
      <c r="N26" s="150"/>
      <c r="O26" s="150"/>
      <c r="P26" s="150"/>
      <c r="Q26" s="150"/>
    </row>
    <row r="27" spans="1:17">
      <c r="B27" s="152"/>
      <c r="C27" s="150"/>
      <c r="G27" s="150"/>
      <c r="H27" s="150"/>
      <c r="I27" s="150"/>
      <c r="J27" s="150"/>
      <c r="K27" s="150"/>
      <c r="L27" s="150"/>
      <c r="M27" s="150"/>
      <c r="N27" s="150"/>
      <c r="O27" s="150"/>
      <c r="P27" s="150"/>
      <c r="Q27" s="150"/>
    </row>
    <row r="28" spans="1:17">
      <c r="B28" s="150" t="s">
        <v>378</v>
      </c>
      <c r="G28" s="156">
        <v>4125</v>
      </c>
      <c r="H28" s="156">
        <v>0</v>
      </c>
      <c r="I28" s="156">
        <f>G28+H28</f>
        <v>4125</v>
      </c>
      <c r="J28" s="157" t="e">
        <f>I28/$I$3</f>
        <v>#DIV/0!</v>
      </c>
      <c r="K28" s="150"/>
      <c r="L28" s="154">
        <f>I28/BS!$F$30*100</f>
        <v>6.6419104549708657E-3</v>
      </c>
      <c r="M28" s="150"/>
      <c r="N28" s="150"/>
      <c r="O28" s="150"/>
      <c r="P28" s="150"/>
      <c r="Q28" s="150"/>
    </row>
    <row r="29" spans="1:17">
      <c r="B29" s="150"/>
      <c r="G29" s="156"/>
      <c r="H29" s="163"/>
      <c r="I29" s="155"/>
      <c r="J29" s="150"/>
      <c r="K29" s="150"/>
      <c r="L29" s="150"/>
      <c r="M29" s="150"/>
      <c r="N29" s="150"/>
      <c r="O29" s="150"/>
      <c r="P29" s="150"/>
      <c r="Q29" s="150"/>
    </row>
    <row r="30" spans="1:17">
      <c r="B30" s="150" t="s">
        <v>377</v>
      </c>
      <c r="G30" s="156">
        <v>27000</v>
      </c>
      <c r="H30" s="156">
        <v>0</v>
      </c>
      <c r="I30" s="156">
        <f>G30+H30</f>
        <v>27000</v>
      </c>
      <c r="J30" s="157" t="e">
        <f>I30/$I$3</f>
        <v>#DIV/0!</v>
      </c>
      <c r="K30" s="150"/>
      <c r="L30" s="154">
        <f>I30/BS!$F$30*100</f>
        <v>4.3474322977991128E-2</v>
      </c>
      <c r="M30" s="150"/>
      <c r="N30" s="150"/>
      <c r="O30" s="150"/>
      <c r="P30" s="150"/>
      <c r="Q30" s="150"/>
    </row>
    <row r="31" spans="1:17">
      <c r="B31" s="150"/>
      <c r="G31" s="156"/>
      <c r="H31" s="163"/>
      <c r="I31" s="155"/>
      <c r="J31" s="150"/>
      <c r="K31" s="150"/>
      <c r="L31" s="150"/>
      <c r="M31" s="150"/>
      <c r="N31" s="150"/>
      <c r="O31" s="150"/>
      <c r="P31" s="150"/>
      <c r="Q31" s="150"/>
    </row>
    <row r="32" spans="1:17">
      <c r="B32" s="150" t="s">
        <v>364</v>
      </c>
      <c r="G32" s="156">
        <v>23000</v>
      </c>
      <c r="H32" s="156">
        <v>0</v>
      </c>
      <c r="I32" s="156">
        <f>G32+H32</f>
        <v>23000</v>
      </c>
      <c r="J32" s="157" t="e">
        <f>I32/$I$3</f>
        <v>#DIV/0!</v>
      </c>
      <c r="K32" s="150"/>
      <c r="L32" s="154">
        <f>I32/BS!$F$30*100</f>
        <v>3.703368253680725E-2</v>
      </c>
      <c r="M32" s="150"/>
      <c r="N32" s="150"/>
      <c r="O32" s="150"/>
      <c r="P32" s="150"/>
      <c r="Q32" s="150"/>
    </row>
    <row r="33" spans="2:17">
      <c r="B33" s="150"/>
      <c r="G33" s="160"/>
      <c r="H33" s="165"/>
      <c r="I33" s="159"/>
      <c r="J33" s="164"/>
      <c r="K33" s="150"/>
      <c r="L33" s="164"/>
      <c r="M33" s="150"/>
      <c r="N33" s="150"/>
      <c r="O33" s="150"/>
      <c r="P33" s="150"/>
      <c r="Q33" s="150"/>
    </row>
    <row r="34" spans="2:17">
      <c r="B34" s="150" t="s">
        <v>357</v>
      </c>
      <c r="G34" s="153">
        <v>54125</v>
      </c>
      <c r="H34" s="153">
        <v>0</v>
      </c>
      <c r="I34" s="153">
        <f>I28+I30+I32</f>
        <v>54125</v>
      </c>
      <c r="J34" s="157" t="e">
        <f>I34/$I$3</f>
        <v>#DIV/0!</v>
      </c>
      <c r="K34" s="737"/>
      <c r="L34" s="154">
        <f>I34/BS!$F$30*100</f>
        <v>8.7149915969769245E-2</v>
      </c>
      <c r="M34" s="150"/>
      <c r="N34" s="150"/>
      <c r="O34" s="150"/>
      <c r="P34" s="150"/>
      <c r="Q34" s="150"/>
    </row>
    <row r="35" spans="2:17">
      <c r="B35" s="150" t="s">
        <v>349</v>
      </c>
      <c r="G35" s="153">
        <f>-G34</f>
        <v>-54125</v>
      </c>
      <c r="H35" s="153">
        <v>0</v>
      </c>
      <c r="I35" s="156">
        <f>-I34</f>
        <v>-54125</v>
      </c>
      <c r="J35" s="157" t="e">
        <f>I35/$I$3</f>
        <v>#DIV/0!</v>
      </c>
      <c r="K35" s="150"/>
      <c r="L35" s="154">
        <f>I35/BS!$F$30*100</f>
        <v>-8.7149915969769245E-2</v>
      </c>
      <c r="M35" s="150"/>
      <c r="N35" s="150"/>
      <c r="O35" s="150"/>
      <c r="P35" s="150"/>
      <c r="Q35" s="150"/>
    </row>
    <row r="36" spans="2:17" ht="12.75" thickBot="1">
      <c r="B36" s="152"/>
      <c r="C36" s="150"/>
      <c r="G36" s="151">
        <v>0</v>
      </c>
      <c r="H36" s="151">
        <v>0</v>
      </c>
      <c r="I36" s="151">
        <f>I34+I35</f>
        <v>0</v>
      </c>
      <c r="J36" s="151">
        <v>0</v>
      </c>
      <c r="K36" s="151"/>
      <c r="L36" s="724">
        <f>I36/BS!$F$30*100</f>
        <v>0</v>
      </c>
      <c r="M36" s="150"/>
      <c r="N36" s="150"/>
      <c r="O36" s="150"/>
      <c r="P36" s="150"/>
      <c r="Q36" s="150"/>
    </row>
    <row r="37" spans="2:17" ht="12.75" thickTop="1">
      <c r="B37" s="152"/>
      <c r="C37" s="150"/>
      <c r="G37" s="150"/>
      <c r="H37" s="150"/>
      <c r="I37" s="150"/>
      <c r="J37" s="150"/>
      <c r="K37" s="150"/>
      <c r="L37" s="150"/>
      <c r="M37" s="150"/>
      <c r="N37" s="150"/>
      <c r="O37" s="150"/>
      <c r="P37" s="150"/>
      <c r="Q37" s="150"/>
    </row>
    <row r="38" spans="2:17">
      <c r="B38" s="736" t="s">
        <v>363</v>
      </c>
      <c r="C38" s="150"/>
      <c r="G38" s="150"/>
      <c r="H38" s="150"/>
      <c r="I38" s="150"/>
      <c r="J38" s="150"/>
      <c r="K38" s="150"/>
      <c r="L38" s="150"/>
      <c r="M38" s="150"/>
      <c r="N38" s="150"/>
      <c r="O38" s="150"/>
      <c r="P38" s="150"/>
      <c r="Q38" s="150"/>
    </row>
    <row r="39" spans="2:17">
      <c r="B39" s="152"/>
      <c r="C39" s="150"/>
      <c r="G39" s="150"/>
      <c r="H39" s="150"/>
      <c r="I39" s="150"/>
      <c r="J39" s="150"/>
      <c r="K39" s="150"/>
      <c r="L39" s="150"/>
      <c r="M39" s="150"/>
      <c r="N39" s="150"/>
      <c r="O39" s="150"/>
      <c r="P39" s="150"/>
      <c r="Q39" s="150"/>
    </row>
    <row r="40" spans="2:17">
      <c r="B40" s="150" t="s">
        <v>361</v>
      </c>
      <c r="G40" s="156">
        <v>10500</v>
      </c>
      <c r="H40" s="163">
        <v>0</v>
      </c>
      <c r="I40" s="156">
        <f>G40+H40</f>
        <v>10500</v>
      </c>
      <c r="J40" s="157" t="e">
        <f>I40/$I$3</f>
        <v>#DIV/0!</v>
      </c>
      <c r="K40" s="150"/>
      <c r="L40" s="154">
        <f>I40/BS!$F$30*100</f>
        <v>1.6906681158107659E-2</v>
      </c>
      <c r="M40" s="150"/>
      <c r="N40" s="150"/>
      <c r="O40" s="150"/>
      <c r="P40" s="150"/>
      <c r="Q40" s="150"/>
    </row>
    <row r="41" spans="2:17">
      <c r="B41" s="150" t="s">
        <v>349</v>
      </c>
      <c r="G41" s="153">
        <f>-G40</f>
        <v>-10500</v>
      </c>
      <c r="H41" s="153">
        <v>0</v>
      </c>
      <c r="I41" s="153">
        <v>-10500</v>
      </c>
      <c r="J41" s="157" t="e">
        <f>I41/$I$3</f>
        <v>#DIV/0!</v>
      </c>
      <c r="K41" s="150"/>
      <c r="L41" s="154">
        <f>I41/BS!$F$30*100</f>
        <v>-1.6906681158107659E-2</v>
      </c>
      <c r="M41" s="150"/>
      <c r="N41" s="150"/>
      <c r="O41" s="150"/>
      <c r="P41" s="150"/>
      <c r="Q41" s="150"/>
    </row>
    <row r="42" spans="2:17" ht="12.75" thickBot="1">
      <c r="B42" s="152"/>
      <c r="C42" s="150"/>
      <c r="G42" s="151">
        <v>0</v>
      </c>
      <c r="H42" s="151">
        <v>0</v>
      </c>
      <c r="I42" s="151">
        <f>I40+I41</f>
        <v>0</v>
      </c>
      <c r="J42" s="151">
        <v>0</v>
      </c>
      <c r="K42" s="151"/>
      <c r="L42" s="725"/>
      <c r="M42" s="150"/>
      <c r="N42" s="150"/>
      <c r="O42" s="150"/>
      <c r="P42" s="150"/>
      <c r="Q42" s="150"/>
    </row>
    <row r="43" spans="2:17" ht="12.75" thickTop="1">
      <c r="B43" s="152"/>
      <c r="C43" s="150"/>
      <c r="G43" s="150"/>
      <c r="H43" s="150"/>
      <c r="I43" s="150"/>
      <c r="J43" s="150"/>
      <c r="K43" s="150"/>
      <c r="L43" s="150"/>
      <c r="M43" s="150"/>
      <c r="N43" s="150"/>
      <c r="O43" s="150"/>
      <c r="P43" s="150"/>
      <c r="Q43" s="150"/>
    </row>
    <row r="44" spans="2:17">
      <c r="B44" s="736" t="s">
        <v>362</v>
      </c>
      <c r="C44" s="150"/>
      <c r="G44" s="150"/>
      <c r="H44" s="150"/>
      <c r="I44" s="150"/>
      <c r="J44" s="150"/>
      <c r="K44" s="150"/>
      <c r="L44" s="150"/>
      <c r="M44" s="150"/>
      <c r="N44" s="150"/>
      <c r="O44" s="150"/>
      <c r="P44" s="150"/>
      <c r="Q44" s="150"/>
    </row>
    <row r="45" spans="2:17">
      <c r="B45" s="152"/>
      <c r="C45" s="150"/>
      <c r="G45" s="150"/>
      <c r="H45" s="150"/>
      <c r="I45" s="150"/>
      <c r="J45" s="150"/>
      <c r="K45" s="150"/>
      <c r="L45" s="150"/>
      <c r="M45" s="150"/>
      <c r="N45" s="150"/>
      <c r="O45" s="150"/>
      <c r="P45" s="150"/>
      <c r="Q45" s="150"/>
    </row>
    <row r="46" spans="2:17">
      <c r="B46" s="150" t="s">
        <v>361</v>
      </c>
      <c r="G46" s="156">
        <v>8125</v>
      </c>
      <c r="H46" s="156">
        <v>0</v>
      </c>
      <c r="I46" s="156">
        <f>G46+H46</f>
        <v>8125</v>
      </c>
      <c r="J46" s="157" t="e">
        <f>I46/$I$3</f>
        <v>#DIV/0!</v>
      </c>
      <c r="K46" s="150"/>
      <c r="L46" s="154">
        <f>I46/BS!$F$30*100</f>
        <v>1.3082550896154736E-2</v>
      </c>
      <c r="M46" s="150"/>
      <c r="N46" s="150"/>
      <c r="O46" s="150"/>
      <c r="P46" s="150"/>
      <c r="Q46" s="150"/>
    </row>
    <row r="47" spans="2:17">
      <c r="B47" s="150"/>
      <c r="G47" s="156"/>
      <c r="H47" s="156"/>
      <c r="I47" s="150"/>
      <c r="J47" s="150"/>
      <c r="K47" s="150"/>
      <c r="L47" s="150"/>
      <c r="M47" s="150"/>
      <c r="N47" s="150"/>
      <c r="O47" s="150"/>
      <c r="P47" s="150"/>
      <c r="Q47" s="150"/>
    </row>
    <row r="48" spans="2:17">
      <c r="B48" s="150" t="s">
        <v>360</v>
      </c>
      <c r="G48" s="156">
        <f>1959</f>
        <v>1959</v>
      </c>
      <c r="H48" s="156">
        <v>-1959</v>
      </c>
      <c r="I48" s="156">
        <f>G48+H48</f>
        <v>0</v>
      </c>
      <c r="J48" s="157" t="e">
        <f>I48/$I$3</f>
        <v>#DIV/0!</v>
      </c>
      <c r="K48" s="150"/>
      <c r="L48" s="154">
        <f>I48/BS!$F$30*100</f>
        <v>0</v>
      </c>
      <c r="M48" s="150"/>
      <c r="N48" s="150"/>
      <c r="O48" s="150"/>
      <c r="P48" s="150"/>
      <c r="Q48" s="150"/>
    </row>
    <row r="49" spans="2:17">
      <c r="B49" s="150"/>
      <c r="G49" s="156"/>
      <c r="H49" s="156"/>
      <c r="I49" s="150"/>
      <c r="J49" s="150"/>
      <c r="K49" s="150"/>
      <c r="L49" s="150"/>
      <c r="M49" s="150"/>
      <c r="N49" s="150"/>
      <c r="O49" s="150"/>
      <c r="P49" s="150"/>
      <c r="Q49" s="150"/>
    </row>
    <row r="50" spans="2:17">
      <c r="B50" s="150" t="s">
        <v>359</v>
      </c>
      <c r="G50" s="156">
        <v>2</v>
      </c>
      <c r="H50" s="156">
        <v>0</v>
      </c>
      <c r="I50" s="156">
        <f>G50+H50</f>
        <v>2</v>
      </c>
      <c r="J50" s="157" t="e">
        <f>I50/$I$3</f>
        <v>#DIV/0!</v>
      </c>
      <c r="K50" s="150"/>
      <c r="L50" s="154">
        <f>I50/BS!$F$30*100</f>
        <v>3.2203202205919354E-6</v>
      </c>
      <c r="M50" s="150"/>
      <c r="N50" s="150"/>
      <c r="O50" s="150"/>
      <c r="P50" s="150"/>
      <c r="Q50" s="150"/>
    </row>
    <row r="51" spans="2:17">
      <c r="B51" s="150"/>
      <c r="G51" s="156"/>
      <c r="H51" s="156"/>
      <c r="I51" s="150"/>
      <c r="J51" s="150"/>
      <c r="K51" s="150"/>
      <c r="L51" s="150"/>
      <c r="M51" s="150"/>
      <c r="N51" s="150"/>
      <c r="O51" s="150"/>
      <c r="P51" s="150"/>
      <c r="Q51" s="150"/>
    </row>
    <row r="52" spans="2:17">
      <c r="B52" s="150" t="s">
        <v>358</v>
      </c>
      <c r="G52" s="160">
        <f>2819-2066</f>
        <v>753</v>
      </c>
      <c r="H52" s="160">
        <v>0</v>
      </c>
      <c r="I52" s="156">
        <f>G52+H52</f>
        <v>753</v>
      </c>
      <c r="J52" s="158" t="e">
        <f>I52/$I$3</f>
        <v>#DIV/0!</v>
      </c>
      <c r="K52" s="150"/>
      <c r="L52" s="726">
        <f>I52/BS!$F$30*100</f>
        <v>1.2124505630528636E-3</v>
      </c>
      <c r="M52" s="150"/>
      <c r="N52" s="150"/>
      <c r="O52" s="150"/>
      <c r="P52" s="150"/>
      <c r="Q52" s="150"/>
    </row>
    <row r="53" spans="2:17">
      <c r="B53" s="150" t="s">
        <v>357</v>
      </c>
      <c r="G53" s="162">
        <f>G46+G48+G50+G52</f>
        <v>10839</v>
      </c>
      <c r="H53" s="162">
        <f>H46+H48+H50+H52</f>
        <v>-1959</v>
      </c>
      <c r="I53" s="162">
        <f>I46+I48+I50+I52</f>
        <v>8880</v>
      </c>
      <c r="J53" s="157" t="e">
        <f>I53/$I$3</f>
        <v>#DIV/0!</v>
      </c>
      <c r="K53" s="737"/>
      <c r="L53" s="154">
        <f>I53/BS!$F$30*100</f>
        <v>1.4298221779428192E-2</v>
      </c>
      <c r="M53" s="150"/>
      <c r="N53" s="150"/>
      <c r="O53" s="150"/>
      <c r="P53" s="150"/>
      <c r="Q53" s="150"/>
    </row>
    <row r="54" spans="2:17">
      <c r="B54" s="150" t="s">
        <v>349</v>
      </c>
      <c r="G54" s="153">
        <f>-G53</f>
        <v>-10839</v>
      </c>
      <c r="H54" s="153">
        <f>-H53</f>
        <v>1959</v>
      </c>
      <c r="I54" s="153">
        <f>-I53</f>
        <v>-8880</v>
      </c>
      <c r="J54" s="157" t="e">
        <f>I54/$I$3</f>
        <v>#DIV/0!</v>
      </c>
      <c r="K54" s="150"/>
      <c r="L54" s="154">
        <f>I54/BS!$F$30*100</f>
        <v>-1.4298221779428192E-2</v>
      </c>
      <c r="M54" s="150"/>
      <c r="N54" s="150"/>
      <c r="O54" s="150"/>
      <c r="P54" s="150"/>
      <c r="Q54" s="150"/>
    </row>
    <row r="55" spans="2:17" ht="12.75" thickBot="1">
      <c r="B55" s="150"/>
      <c r="G55" s="151">
        <f t="shared" ref="G55:H55" si="4">G53+G54</f>
        <v>0</v>
      </c>
      <c r="H55" s="151">
        <f t="shared" si="4"/>
        <v>0</v>
      </c>
      <c r="I55" s="151">
        <f>I53+I54</f>
        <v>0</v>
      </c>
      <c r="J55" s="151">
        <v>0</v>
      </c>
      <c r="K55" s="151"/>
      <c r="L55" s="724">
        <f>I55/BS!$F$30*100</f>
        <v>0</v>
      </c>
      <c r="M55" s="150"/>
      <c r="N55" s="150"/>
      <c r="O55" s="150"/>
      <c r="P55" s="150"/>
      <c r="Q55" s="150"/>
    </row>
    <row r="56" spans="2:17" ht="12.75" thickTop="1">
      <c r="B56" s="150"/>
      <c r="G56" s="161"/>
      <c r="H56" s="161"/>
      <c r="I56" s="161"/>
      <c r="J56" s="161"/>
      <c r="K56" s="150"/>
      <c r="L56" s="150"/>
      <c r="M56" s="150"/>
      <c r="N56" s="150"/>
      <c r="O56" s="150"/>
      <c r="P56" s="150"/>
      <c r="Q56" s="150"/>
    </row>
    <row r="57" spans="2:17">
      <c r="B57" s="150" t="s">
        <v>117</v>
      </c>
      <c r="G57" s="161">
        <f>77530-2066</f>
        <v>75464</v>
      </c>
      <c r="H57" s="161">
        <v>-1959</v>
      </c>
      <c r="I57" s="161">
        <f>77530-2066-1959</f>
        <v>73505</v>
      </c>
      <c r="J57" s="157" t="e">
        <f>I57/$I$3</f>
        <v>#DIV/0!</v>
      </c>
      <c r="K57" s="150"/>
      <c r="L57" s="154">
        <f>I57/BS!$F$30*100</f>
        <v>0.11835481890730511</v>
      </c>
      <c r="M57" s="150"/>
      <c r="N57" s="150"/>
      <c r="O57" s="150"/>
      <c r="P57" s="150"/>
      <c r="Q57" s="150"/>
    </row>
    <row r="58" spans="2:17">
      <c r="B58" s="152"/>
      <c r="C58" s="150"/>
      <c r="G58" s="161"/>
      <c r="H58" s="161"/>
      <c r="I58" s="161"/>
      <c r="J58" s="157"/>
      <c r="K58" s="150"/>
      <c r="L58" s="150"/>
      <c r="M58" s="150"/>
      <c r="N58" s="150"/>
      <c r="O58" s="150"/>
      <c r="P58" s="150"/>
      <c r="Q58" s="150"/>
    </row>
    <row r="59" spans="2:17">
      <c r="B59" s="150" t="s">
        <v>356</v>
      </c>
      <c r="G59" s="161">
        <f>-G57</f>
        <v>-75464</v>
      </c>
      <c r="H59" s="161">
        <v>1959</v>
      </c>
      <c r="I59" s="161">
        <f>-I57</f>
        <v>-73505</v>
      </c>
      <c r="J59" s="157" t="e">
        <f>I59/$I$3</f>
        <v>#DIV/0!</v>
      </c>
      <c r="K59" s="150"/>
      <c r="L59" s="154">
        <f>I59/BS!$F$30*100</f>
        <v>-0.11835481890730511</v>
      </c>
      <c r="M59" s="150"/>
      <c r="N59" s="150"/>
      <c r="O59" s="150"/>
      <c r="P59" s="150"/>
      <c r="Q59" s="150"/>
    </row>
    <row r="60" spans="2:17" ht="12.75" thickBot="1">
      <c r="B60" s="152"/>
      <c r="C60" s="150"/>
      <c r="G60" s="151">
        <v>0</v>
      </c>
      <c r="H60" s="151">
        <v>0</v>
      </c>
      <c r="I60" s="151">
        <v>0</v>
      </c>
      <c r="J60" s="151">
        <v>0</v>
      </c>
      <c r="K60" s="151"/>
      <c r="L60" s="724">
        <f>I60/BS!$F$30*100</f>
        <v>0</v>
      </c>
      <c r="M60" s="150"/>
      <c r="N60" s="150"/>
      <c r="O60" s="150"/>
      <c r="P60" s="150"/>
      <c r="Q60" s="150"/>
    </row>
    <row r="61" spans="2:17" ht="12.75" thickTop="1">
      <c r="B61" s="152"/>
      <c r="C61" s="150"/>
      <c r="D61" s="161"/>
      <c r="E61" s="161"/>
      <c r="F61" s="161"/>
      <c r="G61" s="161"/>
      <c r="H61" s="150"/>
      <c r="I61" s="150"/>
      <c r="J61" s="150"/>
      <c r="K61" s="150"/>
      <c r="L61" s="150"/>
      <c r="M61" s="150"/>
      <c r="N61" s="150"/>
      <c r="O61" s="150"/>
    </row>
    <row r="62" spans="2:17">
      <c r="B62" s="152"/>
      <c r="C62" s="150"/>
      <c r="D62" s="150"/>
      <c r="E62" s="150"/>
      <c r="F62" s="150"/>
      <c r="G62" s="150"/>
      <c r="H62" s="150"/>
      <c r="I62" s="150"/>
      <c r="J62" s="150"/>
      <c r="K62" s="150"/>
      <c r="L62" s="150"/>
      <c r="M62" s="150"/>
      <c r="N62" s="150"/>
      <c r="O62" s="150"/>
    </row>
    <row r="63" spans="2:17">
      <c r="B63" s="152"/>
      <c r="C63" s="161"/>
      <c r="D63" s="150"/>
      <c r="E63" s="150"/>
      <c r="F63" s="150"/>
      <c r="G63" s="150"/>
      <c r="H63" s="150"/>
      <c r="I63" s="150"/>
      <c r="J63" s="150"/>
      <c r="K63" s="150"/>
      <c r="L63" s="150"/>
      <c r="M63" s="150"/>
      <c r="N63" s="150"/>
      <c r="O63" s="150"/>
    </row>
    <row r="64" spans="2:17">
      <c r="B64" s="152"/>
      <c r="C64" s="161"/>
      <c r="D64" s="150"/>
      <c r="E64" s="150"/>
      <c r="F64" s="150"/>
      <c r="G64" s="150"/>
      <c r="H64" s="150"/>
      <c r="I64" s="150"/>
      <c r="J64" s="150"/>
      <c r="K64" s="150"/>
      <c r="L64" s="150"/>
      <c r="M64" s="150"/>
      <c r="N64" s="150"/>
      <c r="O64" s="150"/>
    </row>
    <row r="65" spans="2:15">
      <c r="B65" s="152"/>
      <c r="C65" s="161"/>
      <c r="D65" s="150"/>
      <c r="E65" s="150"/>
      <c r="F65" s="150"/>
      <c r="G65" s="150"/>
      <c r="H65" s="150"/>
      <c r="I65" s="150"/>
      <c r="J65" s="150"/>
      <c r="K65" s="150"/>
      <c r="L65" s="150"/>
      <c r="M65" s="150"/>
      <c r="N65" s="150"/>
      <c r="O65" s="150"/>
    </row>
    <row r="66" spans="2:15">
      <c r="B66" s="152"/>
      <c r="C66" s="150"/>
      <c r="D66" s="150"/>
      <c r="E66" s="150"/>
      <c r="F66" s="150"/>
      <c r="G66" s="150"/>
      <c r="H66" s="150"/>
      <c r="I66" s="150"/>
      <c r="J66" s="150"/>
      <c r="K66" s="150"/>
      <c r="L66" s="150"/>
      <c r="M66" s="150"/>
      <c r="N66" s="150"/>
      <c r="O66" s="150"/>
    </row>
    <row r="67" spans="2:15">
      <c r="B67" s="152"/>
      <c r="C67" s="150"/>
      <c r="D67" s="150"/>
      <c r="E67" s="150"/>
      <c r="F67" s="150"/>
      <c r="G67" s="150"/>
      <c r="H67" s="150"/>
      <c r="I67" s="150"/>
      <c r="J67" s="150"/>
      <c r="K67" s="150"/>
      <c r="L67" s="150"/>
      <c r="M67" s="150"/>
      <c r="N67" s="150"/>
      <c r="O67" s="150"/>
    </row>
    <row r="68" spans="2:15">
      <c r="B68" s="152"/>
      <c r="C68" s="150"/>
      <c r="D68" s="150"/>
      <c r="E68" s="150"/>
      <c r="F68" s="150"/>
      <c r="G68" s="150"/>
      <c r="H68" s="150"/>
      <c r="I68" s="150"/>
      <c r="J68" s="150"/>
      <c r="K68" s="150"/>
      <c r="L68" s="150"/>
      <c r="M68" s="150"/>
      <c r="N68" s="150"/>
      <c r="O68" s="150"/>
    </row>
    <row r="69" spans="2:15">
      <c r="B69" s="152"/>
      <c r="C69" s="150"/>
      <c r="D69" s="150"/>
      <c r="E69" s="150"/>
      <c r="F69" s="150"/>
      <c r="G69" s="150"/>
      <c r="H69" s="150"/>
      <c r="I69" s="150"/>
      <c r="J69" s="150"/>
      <c r="K69" s="150"/>
      <c r="L69" s="150"/>
      <c r="M69" s="150"/>
      <c r="N69" s="150"/>
      <c r="O69" s="150"/>
    </row>
    <row r="70" spans="2:15">
      <c r="B70" s="152"/>
      <c r="C70" s="150"/>
      <c r="D70" s="150"/>
      <c r="E70" s="150"/>
      <c r="F70" s="150"/>
      <c r="G70" s="150"/>
      <c r="H70" s="150"/>
      <c r="I70" s="150"/>
      <c r="J70" s="150"/>
      <c r="K70" s="150"/>
      <c r="L70" s="150"/>
      <c r="M70" s="150"/>
      <c r="N70" s="150"/>
      <c r="O70" s="150"/>
    </row>
    <row r="71" spans="2:15">
      <c r="B71" s="152"/>
      <c r="C71" s="150"/>
      <c r="D71" s="150"/>
      <c r="E71" s="150"/>
      <c r="F71" s="150"/>
      <c r="G71" s="150"/>
      <c r="H71" s="150"/>
      <c r="I71" s="150"/>
      <c r="J71" s="150"/>
      <c r="K71" s="150"/>
      <c r="L71" s="150"/>
      <c r="M71" s="150"/>
      <c r="N71" s="150"/>
      <c r="O71" s="150"/>
    </row>
    <row r="72" spans="2:15">
      <c r="B72" s="152"/>
      <c r="C72" s="150"/>
      <c r="D72" s="150"/>
      <c r="E72" s="150"/>
      <c r="F72" s="150"/>
      <c r="G72" s="150"/>
      <c r="H72" s="150"/>
      <c r="I72" s="150"/>
      <c r="J72" s="150"/>
      <c r="K72" s="150"/>
      <c r="L72" s="150"/>
      <c r="M72" s="150"/>
      <c r="N72" s="150"/>
      <c r="O72" s="150"/>
    </row>
    <row r="73" spans="2:15">
      <c r="B73" s="152"/>
      <c r="C73" s="150"/>
      <c r="D73" s="150"/>
      <c r="E73" s="150"/>
      <c r="F73" s="150"/>
      <c r="G73" s="150"/>
      <c r="H73" s="150"/>
      <c r="I73" s="150"/>
      <c r="J73" s="150"/>
      <c r="K73" s="150"/>
      <c r="L73" s="150"/>
      <c r="M73" s="150"/>
      <c r="N73" s="150"/>
      <c r="O73" s="150"/>
    </row>
    <row r="74" spans="2:15">
      <c r="B74" s="152"/>
      <c r="C74" s="150"/>
      <c r="D74" s="150"/>
      <c r="E74" s="150"/>
      <c r="F74" s="150"/>
      <c r="G74" s="150"/>
      <c r="H74" s="150"/>
      <c r="I74" s="150"/>
      <c r="J74" s="150"/>
      <c r="K74" s="150"/>
      <c r="L74" s="150"/>
      <c r="M74" s="150"/>
      <c r="N74" s="150"/>
      <c r="O74" s="150"/>
    </row>
    <row r="75" spans="2:15">
      <c r="B75" s="152"/>
      <c r="C75" s="150"/>
      <c r="D75" s="150"/>
      <c r="E75" s="150"/>
      <c r="F75" s="150"/>
      <c r="G75" s="150"/>
      <c r="H75" s="150"/>
      <c r="I75" s="150"/>
      <c r="J75" s="150"/>
      <c r="K75" s="150"/>
      <c r="L75" s="150"/>
      <c r="M75" s="150"/>
      <c r="N75" s="150"/>
      <c r="O75" s="150"/>
    </row>
    <row r="76" spans="2:15">
      <c r="B76" s="152"/>
      <c r="C76" s="150"/>
      <c r="D76" s="150"/>
      <c r="E76" s="150"/>
      <c r="F76" s="150"/>
      <c r="G76" s="150"/>
      <c r="H76" s="150"/>
      <c r="I76" s="150"/>
      <c r="J76" s="150"/>
      <c r="K76" s="150"/>
      <c r="L76" s="150"/>
      <c r="M76" s="150"/>
      <c r="N76" s="150"/>
      <c r="O76" s="150"/>
    </row>
    <row r="77" spans="2:15">
      <c r="B77" s="152"/>
      <c r="C77" s="150"/>
      <c r="D77" s="150"/>
      <c r="E77" s="150"/>
      <c r="F77" s="150"/>
      <c r="G77" s="150"/>
      <c r="H77" s="150"/>
      <c r="I77" s="150"/>
      <c r="J77" s="150"/>
      <c r="K77" s="150"/>
      <c r="L77" s="150"/>
      <c r="M77" s="150"/>
      <c r="N77" s="150"/>
      <c r="O77" s="150"/>
    </row>
    <row r="78" spans="2:15">
      <c r="B78" s="152"/>
      <c r="C78" s="150"/>
      <c r="D78" s="150"/>
      <c r="E78" s="150"/>
      <c r="F78" s="150"/>
      <c r="G78" s="150"/>
      <c r="H78" s="150"/>
      <c r="I78" s="150"/>
      <c r="J78" s="150"/>
      <c r="K78" s="150"/>
      <c r="L78" s="150"/>
      <c r="M78" s="150"/>
      <c r="N78" s="150"/>
      <c r="O78" s="150"/>
    </row>
    <row r="79" spans="2:15">
      <c r="B79" s="152"/>
      <c r="C79" s="150"/>
      <c r="D79" s="150"/>
      <c r="E79" s="150"/>
      <c r="F79" s="150"/>
      <c r="G79" s="150"/>
      <c r="H79" s="150"/>
      <c r="I79" s="150"/>
      <c r="J79" s="150"/>
      <c r="K79" s="150"/>
      <c r="L79" s="150"/>
      <c r="M79" s="150"/>
      <c r="N79" s="150"/>
      <c r="O79" s="150"/>
    </row>
    <row r="80" spans="2:15">
      <c r="B80" s="152"/>
      <c r="C80" s="150"/>
      <c r="D80" s="150"/>
      <c r="E80" s="150"/>
      <c r="F80" s="150"/>
      <c r="G80" s="150"/>
      <c r="H80" s="150"/>
      <c r="I80" s="150"/>
      <c r="J80" s="150"/>
      <c r="K80" s="150"/>
      <c r="L80" s="150"/>
      <c r="M80" s="150"/>
      <c r="N80" s="150"/>
      <c r="O80" s="150"/>
    </row>
    <row r="81" spans="2:15">
      <c r="B81" s="152"/>
      <c r="C81" s="150"/>
      <c r="D81" s="150"/>
      <c r="E81" s="150"/>
      <c r="F81" s="150"/>
      <c r="G81" s="150"/>
      <c r="H81" s="150"/>
      <c r="I81" s="150"/>
      <c r="J81" s="150"/>
      <c r="K81" s="150"/>
      <c r="L81" s="150"/>
      <c r="M81" s="150"/>
      <c r="N81" s="150"/>
      <c r="O81" s="150"/>
    </row>
    <row r="82" spans="2:15">
      <c r="B82" s="152"/>
      <c r="C82" s="150"/>
      <c r="D82" s="150"/>
      <c r="E82" s="150"/>
      <c r="F82" s="150"/>
      <c r="G82" s="150"/>
      <c r="H82" s="150"/>
      <c r="I82" s="150"/>
      <c r="J82" s="150"/>
      <c r="K82" s="150"/>
      <c r="L82" s="150"/>
      <c r="M82" s="150"/>
      <c r="N82" s="150"/>
      <c r="O82" s="150"/>
    </row>
    <row r="83" spans="2:15">
      <c r="B83" s="152"/>
      <c r="C83" s="150"/>
      <c r="D83" s="150"/>
      <c r="E83" s="150"/>
      <c r="F83" s="150"/>
      <c r="G83" s="150"/>
      <c r="H83" s="150"/>
      <c r="I83" s="150"/>
      <c r="J83" s="150"/>
      <c r="K83" s="150"/>
      <c r="L83" s="150"/>
      <c r="M83" s="150"/>
      <c r="N83" s="150"/>
      <c r="O83" s="150"/>
    </row>
    <row r="84" spans="2:15">
      <c r="B84" s="152"/>
      <c r="C84" s="150"/>
      <c r="D84" s="150"/>
      <c r="E84" s="150"/>
      <c r="F84" s="150"/>
      <c r="G84" s="150"/>
      <c r="H84" s="150"/>
      <c r="I84" s="150"/>
      <c r="J84" s="150"/>
      <c r="K84" s="150"/>
      <c r="L84" s="150"/>
      <c r="M84" s="150"/>
      <c r="N84" s="150"/>
      <c r="O84" s="150"/>
    </row>
    <row r="386" spans="13:13">
      <c r="M386" s="477"/>
    </row>
  </sheetData>
  <mergeCells count="14">
    <mergeCell ref="K4:K5"/>
    <mergeCell ref="L4:L5"/>
    <mergeCell ref="G21:G23"/>
    <mergeCell ref="H21:H23"/>
    <mergeCell ref="I21:I23"/>
    <mergeCell ref="L20:L23"/>
    <mergeCell ref="G24:I24"/>
    <mergeCell ref="G20:I20"/>
    <mergeCell ref="D6:J6"/>
    <mergeCell ref="B20:B23"/>
    <mergeCell ref="B4:B5"/>
    <mergeCell ref="C4:C5"/>
    <mergeCell ref="D4:G4"/>
    <mergeCell ref="H4:J4"/>
  </mergeCells>
  <pageMargins left="0.7" right="0.7" top="0.75" bottom="0.75" header="0.3" footer="0.3"/>
  <pageSetup scale="92" orientation="portrait" r:id="rId1"/>
  <headerFooter>
    <oddFooter>&amp;C15 of 19</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
  <sheetViews>
    <sheetView view="pageBreakPreview" topLeftCell="D37" zoomScaleSheetLayoutView="100" workbookViewId="0">
      <selection activeCell="L1" sqref="L1:S1048576"/>
    </sheetView>
  </sheetViews>
  <sheetFormatPr defaultRowHeight="12"/>
  <cols>
    <col min="1" max="1" width="3.5" style="206" bestFit="1" customWidth="1"/>
    <col min="2" max="2" width="3.625" style="521" customWidth="1"/>
    <col min="3" max="3" width="25.375" style="521" customWidth="1"/>
    <col min="4" max="4" width="4" style="521" customWidth="1"/>
    <col min="5" max="5" width="11.875" style="525" customWidth="1"/>
    <col min="6" max="6" width="0.375" style="521" customWidth="1"/>
    <col min="7" max="7" width="8.5" style="525" customWidth="1"/>
    <col min="8" max="8" width="0.375" style="521" customWidth="1"/>
    <col min="9" max="9" width="13.875" style="525" customWidth="1"/>
    <col min="10" max="10" width="0.375" style="521" customWidth="1"/>
    <col min="11" max="11" width="12" style="525" customWidth="1"/>
    <col min="12" max="16384" width="9" style="521"/>
  </cols>
  <sheetData>
    <row r="1" spans="1:11" ht="14.25" customHeight="1">
      <c r="A1" s="678">
        <v>4</v>
      </c>
      <c r="B1" s="562" t="s">
        <v>52</v>
      </c>
      <c r="C1" s="563"/>
      <c r="D1" s="563"/>
      <c r="E1" s="564"/>
      <c r="F1" s="574"/>
      <c r="G1" s="659"/>
      <c r="H1" s="574"/>
      <c r="I1" s="772" t="s">
        <v>2111</v>
      </c>
      <c r="J1" s="770"/>
      <c r="K1" s="772" t="s">
        <v>2076</v>
      </c>
    </row>
    <row r="2" spans="1:11" ht="14.25" customHeight="1">
      <c r="A2" s="678"/>
      <c r="B2" s="562"/>
      <c r="C2" s="563"/>
      <c r="D2" s="563"/>
      <c r="E2" s="564"/>
      <c r="F2" s="574"/>
      <c r="G2" s="659"/>
      <c r="H2" s="574"/>
      <c r="I2" s="20" t="s">
        <v>447</v>
      </c>
      <c r="J2" s="770"/>
      <c r="K2" s="20" t="s">
        <v>448</v>
      </c>
    </row>
    <row r="3" spans="1:11" ht="14.25" customHeight="1">
      <c r="A3" s="250"/>
      <c r="B3" s="565"/>
      <c r="C3" s="18"/>
      <c r="D3" s="18"/>
      <c r="E3" s="564"/>
      <c r="F3" s="574"/>
      <c r="G3" s="659"/>
      <c r="H3" s="574"/>
      <c r="I3" s="986" t="s">
        <v>114</v>
      </c>
      <c r="J3" s="986"/>
      <c r="K3" s="986"/>
    </row>
    <row r="4" spans="1:11" ht="14.25" customHeight="1">
      <c r="A4" s="250"/>
      <c r="B4" s="566" t="s">
        <v>1473</v>
      </c>
      <c r="C4" s="18"/>
      <c r="D4" s="18"/>
      <c r="E4" s="567"/>
      <c r="F4" s="574"/>
      <c r="G4" s="659"/>
      <c r="H4" s="574"/>
      <c r="I4" s="790">
        <v>392287</v>
      </c>
      <c r="K4" s="145">
        <v>50367</v>
      </c>
    </row>
    <row r="5" spans="1:11" ht="14.25" customHeight="1">
      <c r="A5" s="250"/>
      <c r="B5" s="566" t="s">
        <v>2070</v>
      </c>
      <c r="C5" s="18"/>
      <c r="D5" s="18"/>
      <c r="E5" s="567"/>
      <c r="F5" s="574"/>
      <c r="G5" s="659"/>
      <c r="H5" s="574"/>
      <c r="I5" s="790">
        <v>6602</v>
      </c>
      <c r="K5" s="145">
        <v>21385</v>
      </c>
    </row>
    <row r="6" spans="1:11" ht="14.25" hidden="1" customHeight="1">
      <c r="A6" s="250"/>
      <c r="B6" s="566"/>
      <c r="C6" s="18"/>
      <c r="D6" s="18"/>
      <c r="E6" s="567"/>
      <c r="F6" s="574"/>
      <c r="G6" s="659"/>
      <c r="H6" s="574"/>
      <c r="I6" s="790"/>
      <c r="K6" s="145"/>
    </row>
    <row r="7" spans="1:11" ht="14.25" customHeight="1" thickBot="1">
      <c r="A7" s="250"/>
      <c r="B7" s="566"/>
      <c r="C7" s="18"/>
      <c r="D7" s="18"/>
      <c r="E7" s="567"/>
      <c r="F7" s="574"/>
      <c r="G7" s="659"/>
      <c r="H7" s="574"/>
      <c r="I7" s="788">
        <v>398889</v>
      </c>
      <c r="K7" s="568">
        <v>71752</v>
      </c>
    </row>
    <row r="8" spans="1:11" ht="6.75" customHeight="1" thickTop="1">
      <c r="A8" s="518"/>
      <c r="B8" s="752"/>
      <c r="C8" s="750"/>
      <c r="D8" s="751"/>
      <c r="E8" s="750"/>
      <c r="F8" s="750"/>
      <c r="G8" s="750"/>
      <c r="H8" s="750"/>
      <c r="I8" s="750"/>
      <c r="J8" s="750"/>
      <c r="K8" s="750"/>
    </row>
    <row r="9" spans="1:11" ht="14.25" hidden="1" customHeight="1">
      <c r="A9" s="789" t="e">
        <v>#REF!</v>
      </c>
      <c r="B9" s="1041" t="s">
        <v>2071</v>
      </c>
      <c r="C9" s="1041"/>
      <c r="D9" s="1041"/>
      <c r="E9" s="1041"/>
      <c r="F9" s="1041"/>
      <c r="G9" s="1041"/>
      <c r="H9" s="1041"/>
      <c r="I9" s="1042"/>
      <c r="J9" s="1042"/>
      <c r="K9" s="1042"/>
    </row>
    <row r="10" spans="1:11" ht="14.25" hidden="1" customHeight="1">
      <c r="A10" s="518"/>
      <c r="B10" s="1041"/>
      <c r="C10" s="1041"/>
      <c r="D10" s="1041"/>
      <c r="E10" s="1041"/>
      <c r="F10" s="1041"/>
      <c r="G10" s="1041"/>
      <c r="H10" s="1041"/>
      <c r="I10" s="1042"/>
      <c r="J10" s="1042"/>
      <c r="K10" s="1042"/>
    </row>
    <row r="11" spans="1:11" ht="14.25" hidden="1" customHeight="1">
      <c r="A11" s="518"/>
      <c r="B11" s="1043"/>
      <c r="C11" s="1043"/>
      <c r="D11" s="1043"/>
      <c r="E11" s="1043"/>
      <c r="F11" s="1043"/>
      <c r="G11" s="1043"/>
      <c r="H11" s="1043"/>
      <c r="I11" s="1043"/>
      <c r="J11" s="1043"/>
      <c r="K11" s="1043"/>
    </row>
    <row r="12" spans="1:11" ht="6.75" hidden="1" customHeight="1">
      <c r="A12" s="518"/>
      <c r="B12" s="1043"/>
      <c r="C12" s="1043"/>
      <c r="D12" s="1043"/>
      <c r="E12" s="1043"/>
      <c r="F12" s="1043"/>
      <c r="G12" s="1043"/>
      <c r="H12" s="1043"/>
      <c r="I12" s="1043"/>
      <c r="J12" s="1043"/>
      <c r="K12" s="1043"/>
    </row>
    <row r="13" spans="1:11" ht="14.25" customHeight="1">
      <c r="A13" s="518"/>
      <c r="B13" s="73"/>
      <c r="C13" s="519"/>
      <c r="D13" s="517"/>
      <c r="E13" s="519"/>
      <c r="F13" s="574"/>
      <c r="G13" s="659"/>
      <c r="H13" s="574"/>
      <c r="I13" s="772" t="s">
        <v>2111</v>
      </c>
      <c r="J13" s="770"/>
      <c r="K13" s="772" t="s">
        <v>2076</v>
      </c>
    </row>
    <row r="14" spans="1:11" ht="14.25" customHeight="1">
      <c r="A14" s="534">
        <v>5</v>
      </c>
      <c r="B14" s="512" t="s">
        <v>1492</v>
      </c>
      <c r="C14" s="559"/>
      <c r="D14" s="523"/>
      <c r="E14" s="559"/>
      <c r="F14" s="574"/>
      <c r="G14" s="659"/>
      <c r="H14" s="574"/>
      <c r="I14" s="20" t="s">
        <v>447</v>
      </c>
      <c r="J14" s="770"/>
      <c r="K14" s="20" t="s">
        <v>448</v>
      </c>
    </row>
    <row r="15" spans="1:11" ht="14.25" customHeight="1">
      <c r="A15" s="522"/>
      <c r="B15" s="609" t="s">
        <v>1493</v>
      </c>
      <c r="C15" s="559"/>
      <c r="D15" s="523"/>
      <c r="E15" s="559"/>
      <c r="F15" s="574"/>
      <c r="G15" s="659"/>
      <c r="H15" s="574"/>
      <c r="I15" s="986" t="s">
        <v>114</v>
      </c>
      <c r="J15" s="986"/>
      <c r="K15" s="986"/>
    </row>
    <row r="16" spans="1:11" ht="14.25" customHeight="1">
      <c r="A16" s="522"/>
      <c r="B16" s="524" t="s">
        <v>1446</v>
      </c>
      <c r="C16" s="550"/>
      <c r="D16" s="523"/>
      <c r="E16" s="559"/>
      <c r="F16" s="574"/>
      <c r="G16" s="659"/>
      <c r="H16" s="574"/>
      <c r="I16" s="739"/>
      <c r="J16" s="739"/>
      <c r="K16" s="739"/>
    </row>
    <row r="17" spans="1:11" ht="14.25" customHeight="1">
      <c r="A17" s="522"/>
      <c r="B17" s="574" t="s">
        <v>1459</v>
      </c>
      <c r="C17" s="575" t="s">
        <v>1474</v>
      </c>
      <c r="D17" s="523"/>
      <c r="E17" s="559"/>
      <c r="F17" s="574"/>
      <c r="G17" s="757"/>
      <c r="H17" s="574"/>
      <c r="I17" s="791">
        <v>52087</v>
      </c>
      <c r="J17" s="531"/>
      <c r="K17" s="530">
        <v>58920</v>
      </c>
    </row>
    <row r="18" spans="1:11" ht="14.25" customHeight="1">
      <c r="A18" s="522"/>
      <c r="B18" s="574" t="s">
        <v>1459</v>
      </c>
      <c r="C18" s="575" t="s">
        <v>1475</v>
      </c>
      <c r="D18" s="523"/>
      <c r="E18" s="559"/>
      <c r="F18" s="574"/>
      <c r="G18" s="659"/>
      <c r="H18" s="574"/>
      <c r="I18" s="791">
        <v>8453</v>
      </c>
      <c r="J18" s="531"/>
      <c r="K18" s="530">
        <v>10253</v>
      </c>
    </row>
    <row r="19" spans="1:11" ht="14.25" customHeight="1">
      <c r="A19" s="522"/>
      <c r="B19" s="574" t="s">
        <v>1459</v>
      </c>
      <c r="C19" s="576" t="s">
        <v>1490</v>
      </c>
      <c r="D19" s="523"/>
      <c r="E19" s="559"/>
      <c r="F19" s="574"/>
      <c r="G19" s="659"/>
      <c r="H19" s="574"/>
      <c r="I19" s="791">
        <v>4329</v>
      </c>
      <c r="J19" s="531"/>
      <c r="K19" s="530">
        <v>561</v>
      </c>
    </row>
    <row r="20" spans="1:11" ht="14.25" hidden="1" customHeight="1">
      <c r="A20" s="522"/>
      <c r="B20" s="574" t="s">
        <v>1459</v>
      </c>
      <c r="C20" s="576" t="s">
        <v>1485</v>
      </c>
      <c r="D20" s="523"/>
      <c r="E20" s="582"/>
      <c r="F20" s="574"/>
      <c r="G20" s="659"/>
      <c r="H20" s="574"/>
      <c r="I20" s="791">
        <v>0</v>
      </c>
      <c r="J20" s="531"/>
      <c r="K20" s="530">
        <v>0</v>
      </c>
    </row>
    <row r="21" spans="1:11" ht="14.25" customHeight="1" thickBot="1">
      <c r="A21" s="522"/>
      <c r="B21" s="516"/>
      <c r="C21" s="559"/>
      <c r="D21" s="523"/>
      <c r="E21" s="559"/>
      <c r="F21" s="574"/>
      <c r="G21" s="659"/>
      <c r="H21" s="574"/>
      <c r="I21" s="792">
        <v>64869</v>
      </c>
      <c r="J21" s="533"/>
      <c r="K21" s="532">
        <v>69734</v>
      </c>
    </row>
    <row r="22" spans="1:11" ht="9.75" customHeight="1" thickTop="1">
      <c r="A22" s="522"/>
      <c r="B22" s="516"/>
      <c r="C22" s="559"/>
      <c r="D22" s="523"/>
      <c r="E22" s="559"/>
      <c r="F22" s="574"/>
      <c r="G22" s="659"/>
      <c r="H22" s="574"/>
      <c r="I22" s="519"/>
      <c r="J22" s="222"/>
      <c r="K22" s="519"/>
    </row>
    <row r="23" spans="1:11" ht="14.25" customHeight="1">
      <c r="A23" s="522"/>
      <c r="B23" s="758"/>
      <c r="C23" s="753"/>
      <c r="D23" s="756"/>
      <c r="E23" s="753"/>
      <c r="F23" s="756"/>
      <c r="G23" s="753"/>
      <c r="H23" s="756"/>
      <c r="I23" s="772" t="s">
        <v>2111</v>
      </c>
      <c r="J23" s="770"/>
      <c r="K23" s="772" t="s">
        <v>2076</v>
      </c>
    </row>
    <row r="24" spans="1:11" ht="14.25" customHeight="1">
      <c r="A24" s="522"/>
      <c r="B24" s="516"/>
      <c r="C24" s="559"/>
      <c r="D24" s="523"/>
      <c r="E24" s="559"/>
      <c r="F24" s="574"/>
      <c r="G24" s="659"/>
      <c r="H24" s="574"/>
      <c r="I24" s="20" t="s">
        <v>447</v>
      </c>
      <c r="J24" s="770"/>
      <c r="K24" s="20" t="s">
        <v>448</v>
      </c>
    </row>
    <row r="25" spans="1:11" ht="14.25" customHeight="1">
      <c r="A25" s="534">
        <v>6</v>
      </c>
      <c r="B25" s="512" t="s">
        <v>2072</v>
      </c>
      <c r="C25" s="559"/>
      <c r="D25" s="523"/>
      <c r="E25" s="559"/>
      <c r="F25" s="574"/>
      <c r="G25" s="659"/>
      <c r="H25" s="574"/>
      <c r="I25" s="986" t="s">
        <v>114</v>
      </c>
      <c r="J25" s="986"/>
      <c r="K25" s="986"/>
    </row>
    <row r="26" spans="1:11" ht="14.25" customHeight="1">
      <c r="A26" s="522"/>
      <c r="B26" s="514" t="s">
        <v>1445</v>
      </c>
      <c r="C26" s="511"/>
      <c r="D26" s="523"/>
      <c r="E26" s="550"/>
      <c r="F26" s="574"/>
      <c r="G26" s="759">
        <v>6.1</v>
      </c>
      <c r="H26" s="574"/>
      <c r="I26" s="530">
        <v>507371</v>
      </c>
      <c r="J26" s="531"/>
      <c r="K26" s="530">
        <v>507371</v>
      </c>
    </row>
    <row r="27" spans="1:11" ht="14.25" customHeight="1">
      <c r="A27" s="522"/>
      <c r="B27" s="514" t="s">
        <v>1464</v>
      </c>
      <c r="C27" s="511"/>
      <c r="D27" s="523"/>
      <c r="E27" s="550"/>
      <c r="F27" s="574"/>
      <c r="G27" s="759">
        <v>6.1999999999999993</v>
      </c>
      <c r="H27" s="574"/>
      <c r="I27" s="530">
        <v>212393</v>
      </c>
      <c r="J27" s="531">
        <v>184860</v>
      </c>
      <c r="K27" s="530">
        <v>184860</v>
      </c>
    </row>
    <row r="28" spans="1:11" ht="14.25" customHeight="1">
      <c r="A28" s="522"/>
      <c r="B28" s="514" t="s">
        <v>185</v>
      </c>
      <c r="C28" s="511"/>
      <c r="D28" s="523"/>
      <c r="E28" s="550"/>
      <c r="F28" s="574"/>
      <c r="G28" s="559"/>
      <c r="H28" s="574"/>
      <c r="I28" s="530">
        <v>18678</v>
      </c>
      <c r="J28" s="531"/>
      <c r="K28" s="530">
        <v>18678</v>
      </c>
    </row>
    <row r="29" spans="1:11" ht="14.25" customHeight="1">
      <c r="A29" s="522"/>
      <c r="B29" s="514" t="s">
        <v>1447</v>
      </c>
      <c r="C29" s="511"/>
      <c r="D29" s="523"/>
      <c r="E29" s="550"/>
      <c r="F29" s="574"/>
      <c r="G29" s="559"/>
      <c r="H29" s="574"/>
      <c r="I29" s="530">
        <v>4548</v>
      </c>
      <c r="J29" s="531"/>
      <c r="K29" s="530">
        <v>4548</v>
      </c>
    </row>
    <row r="30" spans="1:11" ht="14.25" customHeight="1">
      <c r="A30" s="522"/>
      <c r="B30" s="514" t="s">
        <v>1448</v>
      </c>
      <c r="C30" s="511"/>
      <c r="D30" s="523"/>
      <c r="E30" s="550"/>
      <c r="F30" s="574"/>
      <c r="G30" s="559"/>
      <c r="H30" s="574"/>
      <c r="I30" s="530">
        <v>4851</v>
      </c>
      <c r="J30" s="531"/>
      <c r="K30" s="530">
        <v>2050</v>
      </c>
    </row>
    <row r="31" spans="1:11" ht="14.25" customHeight="1">
      <c r="A31" s="522"/>
      <c r="B31" s="514" t="s">
        <v>1479</v>
      </c>
      <c r="C31" s="511"/>
      <c r="D31" s="523"/>
      <c r="E31" s="519"/>
      <c r="F31" s="574"/>
      <c r="G31" s="659"/>
      <c r="H31" s="574"/>
      <c r="I31" s="530">
        <v>3166</v>
      </c>
      <c r="J31" s="531"/>
      <c r="K31" s="530">
        <v>0</v>
      </c>
    </row>
    <row r="32" spans="1:11" ht="14.25" customHeight="1">
      <c r="A32" s="522"/>
      <c r="B32" s="514" t="s">
        <v>1480</v>
      </c>
      <c r="C32" s="511"/>
      <c r="D32" s="523"/>
      <c r="E32" s="577"/>
      <c r="F32" s="574"/>
      <c r="G32" s="757"/>
      <c r="H32" s="574"/>
      <c r="I32" s="530">
        <v>877</v>
      </c>
      <c r="J32" s="531"/>
      <c r="K32" s="530">
        <v>630</v>
      </c>
    </row>
    <row r="33" spans="1:11" ht="14.25" customHeight="1">
      <c r="A33" s="522"/>
      <c r="B33" s="514" t="s">
        <v>2112</v>
      </c>
      <c r="C33" s="511"/>
      <c r="D33" s="523"/>
      <c r="E33" s="773"/>
      <c r="F33" s="574"/>
      <c r="G33" s="757"/>
      <c r="H33" s="574"/>
      <c r="I33" s="530">
        <v>9745</v>
      </c>
      <c r="J33" s="531"/>
      <c r="K33" s="530">
        <v>35895</v>
      </c>
    </row>
    <row r="34" spans="1:11" ht="14.25" customHeight="1">
      <c r="A34" s="522"/>
      <c r="B34" s="514" t="s">
        <v>2113</v>
      </c>
      <c r="C34" s="511"/>
      <c r="D34" s="523"/>
      <c r="E34" s="773"/>
      <c r="F34" s="574"/>
      <c r="G34" s="757"/>
      <c r="H34" s="574"/>
      <c r="I34" s="530">
        <v>4358</v>
      </c>
      <c r="J34" s="531"/>
      <c r="K34" s="530">
        <v>1759</v>
      </c>
    </row>
    <row r="35" spans="1:11" ht="14.25" customHeight="1">
      <c r="A35" s="522"/>
      <c r="B35" s="514" t="s">
        <v>2114</v>
      </c>
      <c r="C35" s="511"/>
      <c r="D35" s="523"/>
      <c r="E35" s="773"/>
      <c r="F35" s="574"/>
      <c r="G35" s="757"/>
      <c r="H35" s="574"/>
      <c r="I35" s="530">
        <v>5199</v>
      </c>
      <c r="J35" s="531"/>
      <c r="K35" s="530">
        <v>336347</v>
      </c>
    </row>
    <row r="36" spans="1:11" ht="14.25" customHeight="1">
      <c r="A36" s="522"/>
      <c r="B36" s="514" t="s">
        <v>257</v>
      </c>
      <c r="C36" s="511"/>
      <c r="D36" s="523"/>
      <c r="E36" s="773"/>
      <c r="F36" s="574"/>
      <c r="G36" s="757"/>
      <c r="H36" s="574"/>
      <c r="I36" s="530">
        <v>1157</v>
      </c>
      <c r="J36" s="531"/>
      <c r="K36" s="530">
        <v>1157</v>
      </c>
    </row>
    <row r="37" spans="1:11" ht="14.25" customHeight="1">
      <c r="A37" s="522"/>
      <c r="B37" s="514" t="s">
        <v>2115</v>
      </c>
      <c r="C37" s="511"/>
      <c r="D37" s="523"/>
      <c r="E37" s="667"/>
      <c r="F37" s="574"/>
      <c r="G37" s="659"/>
      <c r="H37" s="574"/>
      <c r="I37" s="530">
        <v>26</v>
      </c>
      <c r="J37" s="531"/>
      <c r="K37" s="530">
        <v>26</v>
      </c>
    </row>
    <row r="38" spans="1:11" ht="14.25" customHeight="1">
      <c r="A38" s="522"/>
      <c r="B38" s="514" t="s">
        <v>2116</v>
      </c>
      <c r="C38" s="511"/>
      <c r="D38" s="523"/>
      <c r="E38" s="773"/>
      <c r="F38" s="574"/>
      <c r="G38" s="659"/>
      <c r="H38" s="574"/>
      <c r="I38" s="530">
        <v>20171</v>
      </c>
      <c r="J38" s="531"/>
      <c r="K38" s="530">
        <v>20171</v>
      </c>
    </row>
    <row r="39" spans="1:11" ht="14.25" customHeight="1">
      <c r="A39" s="522"/>
      <c r="B39" s="514" t="s">
        <v>59</v>
      </c>
      <c r="C39" s="511"/>
      <c r="D39" s="523"/>
      <c r="E39" s="559"/>
      <c r="F39" s="574"/>
      <c r="G39" s="659"/>
      <c r="H39" s="574"/>
      <c r="I39" s="530">
        <v>1003</v>
      </c>
      <c r="J39" s="531"/>
      <c r="K39" s="530">
        <v>170</v>
      </c>
    </row>
    <row r="40" spans="1:11" ht="14.25" customHeight="1" thickBot="1">
      <c r="A40" s="522"/>
      <c r="B40" s="516"/>
      <c r="C40" s="559"/>
      <c r="D40" s="523"/>
      <c r="E40" s="559"/>
      <c r="F40" s="574"/>
      <c r="G40" s="659"/>
      <c r="H40" s="574"/>
      <c r="I40" s="513">
        <v>793543</v>
      </c>
      <c r="J40" s="510"/>
      <c r="K40" s="513">
        <v>1113662</v>
      </c>
    </row>
    <row r="41" spans="1:11" ht="7.5" customHeight="1" thickTop="1"/>
    <row r="42" spans="1:11" ht="14.25" customHeight="1">
      <c r="A42" s="733">
        <v>6.1</v>
      </c>
      <c r="B42" s="1039" t="s">
        <v>861</v>
      </c>
      <c r="C42" s="1039"/>
      <c r="D42" s="1039"/>
      <c r="E42" s="1039"/>
      <c r="F42" s="1039"/>
      <c r="G42" s="1039"/>
      <c r="H42" s="1039"/>
      <c r="I42" s="1039"/>
      <c r="J42" s="1039"/>
      <c r="K42" s="1039"/>
    </row>
    <row r="43" spans="1:11" ht="14.25" customHeight="1">
      <c r="A43" s="660"/>
      <c r="B43" s="1039"/>
      <c r="C43" s="1039"/>
      <c r="D43" s="1039"/>
      <c r="E43" s="1039"/>
      <c r="F43" s="1039"/>
      <c r="G43" s="1039"/>
      <c r="H43" s="1039"/>
      <c r="I43" s="1039"/>
      <c r="J43" s="1039"/>
      <c r="K43" s="1039"/>
    </row>
    <row r="44" spans="1:11" ht="14.25" customHeight="1">
      <c r="A44" s="660"/>
      <c r="B44" s="1039"/>
      <c r="C44" s="1039"/>
      <c r="D44" s="1039"/>
      <c r="E44" s="1039"/>
      <c r="F44" s="1039"/>
      <c r="G44" s="1039"/>
      <c r="H44" s="1039"/>
      <c r="I44" s="1039"/>
      <c r="J44" s="1039"/>
      <c r="K44" s="1039"/>
    </row>
    <row r="45" spans="1:11" ht="14.25" customHeight="1">
      <c r="A45" s="660"/>
      <c r="B45" s="1039"/>
      <c r="C45" s="1039"/>
      <c r="D45" s="1039"/>
      <c r="E45" s="1039"/>
      <c r="F45" s="1039"/>
      <c r="G45" s="1039"/>
      <c r="H45" s="1039"/>
      <c r="I45" s="1039"/>
      <c r="J45" s="1039"/>
      <c r="K45" s="1039"/>
    </row>
    <row r="46" spans="1:11" ht="14.25" customHeight="1">
      <c r="A46" s="660"/>
      <c r="B46" s="1039"/>
      <c r="C46" s="1039"/>
      <c r="D46" s="1039"/>
      <c r="E46" s="1039"/>
      <c r="F46" s="1039"/>
      <c r="G46" s="1039"/>
      <c r="H46" s="1039"/>
      <c r="I46" s="1039"/>
      <c r="J46" s="1039"/>
      <c r="K46" s="1039"/>
    </row>
    <row r="47" spans="1:11" ht="14.25" customHeight="1">
      <c r="A47" s="660"/>
      <c r="B47" s="1039"/>
      <c r="C47" s="1039"/>
      <c r="D47" s="1039"/>
      <c r="E47" s="1039"/>
      <c r="F47" s="1039"/>
      <c r="G47" s="1039"/>
      <c r="H47" s="1039"/>
      <c r="I47" s="1039"/>
      <c r="J47" s="1039"/>
      <c r="K47" s="1039"/>
    </row>
    <row r="48" spans="1:11" ht="3.75" customHeight="1">
      <c r="A48" s="572"/>
      <c r="B48" s="573"/>
      <c r="C48" s="573"/>
      <c r="D48" s="573"/>
      <c r="E48" s="573"/>
      <c r="F48" s="573"/>
      <c r="G48" s="573"/>
      <c r="H48" s="573"/>
    </row>
    <row r="49" spans="1:11" ht="14.25" customHeight="1">
      <c r="A49" s="572"/>
      <c r="B49" s="1040" t="s">
        <v>1471</v>
      </c>
      <c r="C49" s="1040"/>
      <c r="D49" s="1040"/>
      <c r="E49" s="1040"/>
      <c r="F49" s="1040"/>
      <c r="G49" s="1040"/>
      <c r="H49" s="1040"/>
      <c r="I49" s="991"/>
      <c r="J49" s="991"/>
      <c r="K49" s="991"/>
    </row>
    <row r="50" spans="1:11" ht="14.25" customHeight="1">
      <c r="A50" s="572"/>
      <c r="B50" s="1040"/>
      <c r="C50" s="1040"/>
      <c r="D50" s="1040"/>
      <c r="E50" s="1040"/>
      <c r="F50" s="1040"/>
      <c r="G50" s="1040"/>
      <c r="H50" s="1040"/>
      <c r="I50" s="991"/>
      <c r="J50" s="991"/>
      <c r="K50" s="991"/>
    </row>
    <row r="51" spans="1:11" ht="14.25" customHeight="1">
      <c r="A51" s="572"/>
      <c r="B51" s="1040"/>
      <c r="C51" s="1040"/>
      <c r="D51" s="1040"/>
      <c r="E51" s="1040"/>
      <c r="F51" s="1040"/>
      <c r="G51" s="1040"/>
      <c r="H51" s="1040"/>
      <c r="I51" s="991"/>
      <c r="J51" s="991"/>
      <c r="K51" s="991"/>
    </row>
    <row r="52" spans="1:11" ht="20.25" customHeight="1">
      <c r="A52" s="572"/>
      <c r="B52" s="1040"/>
      <c r="C52" s="1040"/>
      <c r="D52" s="1040"/>
      <c r="E52" s="1040"/>
      <c r="F52" s="1040"/>
      <c r="G52" s="1040"/>
      <c r="H52" s="1040"/>
      <c r="I52" s="991"/>
      <c r="J52" s="991"/>
      <c r="K52" s="991"/>
    </row>
    <row r="53" spans="1:11" ht="14.25" customHeight="1">
      <c r="A53" s="572"/>
      <c r="B53" s="1040"/>
      <c r="C53" s="1040"/>
      <c r="D53" s="1040"/>
      <c r="E53" s="1040"/>
      <c r="F53" s="1040"/>
      <c r="G53" s="1040"/>
      <c r="H53" s="1040"/>
      <c r="I53" s="991"/>
      <c r="J53" s="991"/>
      <c r="K53" s="991"/>
    </row>
    <row r="54" spans="1:11" ht="14.25" customHeight="1">
      <c r="A54" s="521"/>
      <c r="E54" s="521"/>
      <c r="G54" s="521"/>
      <c r="I54" s="521"/>
      <c r="K54" s="521"/>
    </row>
    <row r="55" spans="1:11" ht="14.25" customHeight="1">
      <c r="A55" s="521"/>
      <c r="E55" s="521"/>
      <c r="G55" s="521"/>
      <c r="I55" s="521"/>
      <c r="K55" s="521"/>
    </row>
    <row r="56" spans="1:11" ht="14.25" customHeight="1">
      <c r="A56" s="521"/>
      <c r="E56" s="521"/>
      <c r="G56" s="521"/>
      <c r="I56" s="521"/>
      <c r="K56" s="521"/>
    </row>
    <row r="57" spans="1:11" ht="14.25" customHeight="1">
      <c r="A57" s="521"/>
      <c r="E57" s="521"/>
      <c r="G57" s="521"/>
      <c r="I57" s="521"/>
      <c r="K57" s="521"/>
    </row>
    <row r="58" spans="1:11" ht="14.25" customHeight="1">
      <c r="A58" s="521"/>
      <c r="E58" s="521"/>
      <c r="G58" s="521"/>
      <c r="I58" s="521"/>
      <c r="K58" s="521"/>
    </row>
    <row r="59" spans="1:11" ht="14.25" customHeight="1">
      <c r="A59" s="521"/>
      <c r="E59" s="521"/>
      <c r="G59" s="521"/>
      <c r="I59" s="521"/>
      <c r="K59" s="521"/>
    </row>
    <row r="60" spans="1:11" ht="14.25" customHeight="1">
      <c r="A60" s="521"/>
      <c r="E60" s="521"/>
      <c r="G60" s="521"/>
      <c r="I60" s="521"/>
      <c r="K60" s="521"/>
    </row>
    <row r="61" spans="1:11" ht="14.25" customHeight="1">
      <c r="A61" s="521"/>
      <c r="E61" s="521"/>
      <c r="G61" s="521"/>
      <c r="I61" s="521"/>
      <c r="K61" s="521"/>
    </row>
    <row r="62" spans="1:11" ht="14.25" customHeight="1">
      <c r="A62" s="521"/>
      <c r="E62" s="521"/>
      <c r="G62" s="521"/>
      <c r="I62" s="521"/>
      <c r="K62" s="521"/>
    </row>
    <row r="63" spans="1:11" ht="14.25" customHeight="1">
      <c r="A63" s="521"/>
      <c r="E63" s="521"/>
      <c r="G63" s="521"/>
      <c r="I63" s="521"/>
      <c r="K63" s="521"/>
    </row>
    <row r="64" spans="1:11" ht="14.25" customHeight="1">
      <c r="A64" s="521"/>
      <c r="E64" s="521"/>
      <c r="G64" s="521"/>
      <c r="I64" s="521"/>
      <c r="K64" s="521"/>
    </row>
    <row r="65" spans="1:11" ht="14.25" customHeight="1">
      <c r="A65" s="521"/>
      <c r="E65" s="521"/>
      <c r="G65" s="521"/>
      <c r="I65" s="521"/>
      <c r="K65" s="521"/>
    </row>
    <row r="66" spans="1:11" ht="14.25" customHeight="1">
      <c r="A66" s="521"/>
      <c r="E66" s="521"/>
      <c r="G66" s="521"/>
      <c r="I66" s="521"/>
      <c r="K66" s="521"/>
    </row>
    <row r="67" spans="1:11" ht="14.25" customHeight="1">
      <c r="A67" s="521"/>
      <c r="E67" s="521"/>
      <c r="G67" s="521"/>
      <c r="I67" s="521"/>
      <c r="K67" s="521"/>
    </row>
    <row r="68" spans="1:11" ht="14.25" customHeight="1">
      <c r="A68" s="521"/>
      <c r="E68" s="521"/>
      <c r="G68" s="521"/>
      <c r="I68" s="521"/>
      <c r="K68" s="521"/>
    </row>
    <row r="69" spans="1:11" ht="14.25" customHeight="1">
      <c r="A69" s="521"/>
      <c r="E69" s="521"/>
      <c r="G69" s="521"/>
      <c r="I69" s="521"/>
      <c r="K69" s="521"/>
    </row>
    <row r="70" spans="1:11" ht="14.25" customHeight="1">
      <c r="A70" s="521"/>
      <c r="E70" s="521"/>
      <c r="G70" s="521"/>
      <c r="I70" s="521"/>
      <c r="K70" s="521"/>
    </row>
    <row r="71" spans="1:11" ht="14.25" customHeight="1">
      <c r="A71" s="521"/>
      <c r="E71" s="521"/>
      <c r="G71" s="521"/>
      <c r="I71" s="521"/>
      <c r="K71" s="521"/>
    </row>
    <row r="72" spans="1:11" ht="14.25" customHeight="1">
      <c r="A72" s="521"/>
      <c r="E72" s="521"/>
      <c r="G72" s="521"/>
      <c r="I72" s="521"/>
      <c r="K72" s="521"/>
    </row>
    <row r="73" spans="1:11" ht="14.25" customHeight="1">
      <c r="A73" s="521"/>
      <c r="E73" s="521"/>
      <c r="G73" s="521"/>
      <c r="I73" s="521"/>
      <c r="K73" s="521"/>
    </row>
    <row r="74" spans="1:11" ht="14.25" customHeight="1">
      <c r="A74" s="521"/>
      <c r="E74" s="521"/>
      <c r="G74" s="521"/>
      <c r="I74" s="521"/>
      <c r="K74" s="521"/>
    </row>
    <row r="75" spans="1:11" ht="14.25" customHeight="1">
      <c r="A75" s="521"/>
      <c r="E75" s="521"/>
      <c r="G75" s="521"/>
      <c r="I75" s="521"/>
      <c r="K75" s="521"/>
    </row>
    <row r="76" spans="1:11" ht="14.25" customHeight="1">
      <c r="A76" s="521"/>
      <c r="E76" s="521"/>
      <c r="G76" s="521"/>
      <c r="I76" s="521"/>
      <c r="K76" s="521"/>
    </row>
    <row r="77" spans="1:11" ht="14.25" customHeight="1">
      <c r="A77" s="521"/>
      <c r="E77" s="521"/>
      <c r="G77" s="521"/>
      <c r="I77" s="521"/>
      <c r="K77" s="521"/>
    </row>
    <row r="78" spans="1:11" ht="14.25" customHeight="1">
      <c r="A78" s="521"/>
      <c r="E78" s="521"/>
      <c r="G78" s="521"/>
      <c r="I78" s="521"/>
      <c r="K78" s="521"/>
    </row>
    <row r="79" spans="1:11" ht="14.25" customHeight="1">
      <c r="A79" s="518"/>
      <c r="B79" s="80"/>
      <c r="C79" s="80"/>
      <c r="D79" s="80"/>
      <c r="E79" s="80"/>
      <c r="F79" s="80"/>
      <c r="G79" s="80"/>
      <c r="H79" s="80"/>
      <c r="I79" s="362"/>
      <c r="J79" s="362"/>
      <c r="K79" s="519"/>
    </row>
    <row r="80" spans="1:11" ht="14.25" customHeight="1">
      <c r="A80" s="521"/>
      <c r="E80" s="521"/>
      <c r="G80" s="521"/>
      <c r="I80" s="521"/>
      <c r="K80" s="521"/>
    </row>
    <row r="81" spans="1:11" ht="14.25" customHeight="1">
      <c r="A81" s="521"/>
      <c r="E81" s="521"/>
      <c r="G81" s="521"/>
      <c r="I81" s="521"/>
      <c r="K81" s="521"/>
    </row>
    <row r="82" spans="1:11" ht="14.25" customHeight="1">
      <c r="A82" s="521"/>
      <c r="E82" s="521"/>
      <c r="G82" s="521"/>
      <c r="I82" s="521"/>
      <c r="K82" s="521"/>
    </row>
    <row r="83" spans="1:11" ht="14.25" customHeight="1">
      <c r="A83" s="521"/>
      <c r="E83" s="521"/>
      <c r="G83" s="521"/>
      <c r="I83" s="521"/>
      <c r="K83" s="521"/>
    </row>
    <row r="84" spans="1:11" ht="14.25" customHeight="1">
      <c r="A84" s="521"/>
      <c r="E84" s="521"/>
      <c r="G84" s="521"/>
      <c r="I84" s="521"/>
      <c r="K84" s="521"/>
    </row>
    <row r="85" spans="1:11" ht="14.25" customHeight="1">
      <c r="A85" s="521"/>
      <c r="E85" s="521"/>
      <c r="G85" s="521"/>
      <c r="I85" s="521"/>
      <c r="K85" s="521"/>
    </row>
    <row r="86" spans="1:11" ht="14.25" customHeight="1">
      <c r="A86" s="521"/>
      <c r="E86" s="521"/>
      <c r="G86" s="521"/>
      <c r="I86" s="521"/>
      <c r="K86" s="521"/>
    </row>
    <row r="87" spans="1:11" ht="14.25" customHeight="1">
      <c r="A87" s="521"/>
      <c r="E87" s="521"/>
      <c r="G87" s="521"/>
      <c r="I87" s="521"/>
      <c r="K87" s="521"/>
    </row>
    <row r="88" spans="1:11" ht="14.25" customHeight="1">
      <c r="A88" s="521"/>
      <c r="E88" s="521"/>
      <c r="G88" s="521"/>
      <c r="I88" s="521"/>
      <c r="K88" s="521"/>
    </row>
    <row r="89" spans="1:11" ht="14.25" customHeight="1">
      <c r="A89" s="521"/>
      <c r="E89" s="521"/>
      <c r="G89" s="521"/>
      <c r="I89" s="521"/>
      <c r="K89" s="521"/>
    </row>
    <row r="90" spans="1:11" ht="14.25" hidden="1" customHeight="1">
      <c r="A90" s="521"/>
      <c r="E90" s="521"/>
      <c r="G90" s="521"/>
      <c r="I90" s="521"/>
      <c r="K90" s="521"/>
    </row>
    <row r="91" spans="1:11" hidden="1">
      <c r="A91" s="521"/>
      <c r="E91" s="521"/>
      <c r="G91" s="521"/>
      <c r="H91" s="574"/>
      <c r="I91" s="790"/>
      <c r="K91" s="145"/>
    </row>
    <row r="92" spans="1:11" ht="14.25" hidden="1" customHeight="1">
      <c r="A92" s="521"/>
      <c r="E92" s="521"/>
      <c r="G92" s="521"/>
      <c r="I92" s="521"/>
      <c r="K92" s="521"/>
    </row>
    <row r="93" spans="1:11" ht="14.25" customHeight="1">
      <c r="A93" s="521"/>
      <c r="E93" s="521"/>
      <c r="G93" s="521"/>
      <c r="I93" s="521"/>
      <c r="K93" s="521"/>
    </row>
    <row r="94" spans="1:11" ht="14.25" customHeight="1">
      <c r="A94" s="521"/>
      <c r="E94" s="521"/>
      <c r="G94" s="521"/>
      <c r="I94" s="521"/>
      <c r="K94" s="521"/>
    </row>
    <row r="95" spans="1:11" ht="14.25" customHeight="1">
      <c r="A95" s="521"/>
      <c r="E95" s="521"/>
      <c r="G95" s="521"/>
      <c r="I95" s="521"/>
      <c r="K95" s="521"/>
    </row>
    <row r="96" spans="1:11" ht="14.25" customHeight="1">
      <c r="A96" s="521"/>
      <c r="E96" s="521"/>
      <c r="G96" s="521"/>
      <c r="I96" s="521"/>
      <c r="K96" s="521"/>
    </row>
    <row r="97" spans="1:11" ht="14.25" customHeight="1">
      <c r="A97" s="521"/>
      <c r="E97" s="521"/>
      <c r="G97" s="521"/>
      <c r="I97" s="521"/>
      <c r="K97" s="521"/>
    </row>
    <row r="98" spans="1:11" ht="14.25" customHeight="1">
      <c r="A98" s="521"/>
      <c r="E98" s="521"/>
      <c r="G98" s="521"/>
      <c r="I98" s="521"/>
      <c r="K98" s="521"/>
    </row>
    <row r="99" spans="1:11" ht="14.25" customHeight="1">
      <c r="A99" s="521"/>
      <c r="E99" s="521"/>
      <c r="G99" s="521"/>
      <c r="I99" s="521"/>
      <c r="K99" s="521"/>
    </row>
    <row r="100" spans="1:11" ht="14.25" customHeight="1">
      <c r="A100" s="521"/>
      <c r="E100" s="521"/>
      <c r="G100" s="521"/>
      <c r="I100" s="521"/>
      <c r="K100" s="521"/>
    </row>
    <row r="101" spans="1:11" ht="14.25" customHeight="1">
      <c r="A101" s="521"/>
      <c r="E101" s="521"/>
      <c r="G101" s="521"/>
      <c r="I101" s="521"/>
      <c r="K101" s="521"/>
    </row>
    <row r="102" spans="1:11" ht="14.25" customHeight="1">
      <c r="A102" s="521"/>
      <c r="E102" s="521"/>
      <c r="G102" s="521"/>
      <c r="I102" s="521"/>
      <c r="K102" s="521"/>
    </row>
    <row r="103" spans="1:11" ht="14.25" customHeight="1">
      <c r="A103" s="521"/>
      <c r="E103" s="521"/>
      <c r="G103" s="521"/>
      <c r="I103" s="521"/>
      <c r="K103" s="521"/>
    </row>
    <row r="104" spans="1:11" ht="14.25" customHeight="1">
      <c r="A104" s="521"/>
      <c r="E104" s="521"/>
      <c r="G104" s="521"/>
      <c r="I104" s="521"/>
      <c r="K104" s="521"/>
    </row>
    <row r="105" spans="1:11" ht="14.25" customHeight="1">
      <c r="A105" s="521"/>
      <c r="E105" s="521"/>
      <c r="G105" s="521"/>
      <c r="I105" s="521"/>
      <c r="K105" s="521"/>
    </row>
    <row r="106" spans="1:11" ht="14.25" customHeight="1">
      <c r="A106" s="521"/>
      <c r="E106" s="521"/>
      <c r="G106" s="521"/>
      <c r="I106" s="521"/>
      <c r="K106" s="521"/>
    </row>
    <row r="107" spans="1:11" ht="14.25" customHeight="1">
      <c r="A107" s="521"/>
      <c r="E107" s="521"/>
      <c r="G107" s="521"/>
      <c r="I107" s="521"/>
      <c r="K107" s="521"/>
    </row>
    <row r="108" spans="1:11" ht="14.25" customHeight="1">
      <c r="A108" s="521"/>
      <c r="E108" s="521"/>
      <c r="G108" s="521"/>
      <c r="I108" s="521"/>
      <c r="K108" s="521"/>
    </row>
    <row r="109" spans="1:11" ht="14.25" customHeight="1">
      <c r="A109" s="521"/>
      <c r="E109" s="521"/>
      <c r="G109" s="521"/>
      <c r="I109" s="521"/>
      <c r="K109" s="521"/>
    </row>
    <row r="110" spans="1:11" ht="14.25" customHeight="1">
      <c r="A110" s="521"/>
      <c r="E110" s="521"/>
      <c r="G110" s="521"/>
      <c r="I110" s="521"/>
      <c r="K110" s="521"/>
    </row>
    <row r="111" spans="1:11" ht="14.25" customHeight="1">
      <c r="A111" s="521"/>
      <c r="E111" s="521"/>
      <c r="G111" s="521"/>
      <c r="I111" s="521"/>
      <c r="K111" s="521"/>
    </row>
    <row r="112" spans="1:11" ht="14.25" customHeight="1">
      <c r="A112" s="521"/>
      <c r="E112" s="521"/>
      <c r="G112" s="521"/>
      <c r="I112" s="521"/>
      <c r="K112" s="521"/>
    </row>
    <row r="113" spans="1:11" ht="14.25" customHeight="1">
      <c r="A113" s="521"/>
      <c r="E113" s="521"/>
      <c r="G113" s="521"/>
      <c r="I113" s="521"/>
      <c r="K113" s="521"/>
    </row>
    <row r="114" spans="1:11" ht="14.25" customHeight="1">
      <c r="A114" s="521"/>
      <c r="E114" s="521"/>
      <c r="G114" s="521"/>
      <c r="I114" s="521"/>
      <c r="K114" s="521"/>
    </row>
    <row r="115" spans="1:11" ht="14.25" customHeight="1">
      <c r="A115" s="521"/>
      <c r="E115" s="521"/>
      <c r="G115" s="521"/>
      <c r="I115" s="521"/>
      <c r="K115" s="521"/>
    </row>
    <row r="116" spans="1:11" ht="14.25" customHeight="1">
      <c r="A116" s="521"/>
      <c r="E116" s="521"/>
      <c r="G116" s="521"/>
      <c r="I116" s="521"/>
      <c r="K116" s="521"/>
    </row>
    <row r="117" spans="1:11" ht="14.25" customHeight="1">
      <c r="A117" s="521"/>
      <c r="E117" s="521"/>
      <c r="G117" s="521"/>
      <c r="I117" s="521"/>
      <c r="K117" s="521"/>
    </row>
    <row r="118" spans="1:11" ht="14.25" customHeight="1">
      <c r="A118" s="521"/>
      <c r="E118" s="521"/>
      <c r="G118" s="521"/>
      <c r="I118" s="521"/>
      <c r="K118" s="521"/>
    </row>
    <row r="119" spans="1:11" ht="14.25" customHeight="1">
      <c r="A119" s="521"/>
      <c r="E119" s="521"/>
      <c r="G119" s="521"/>
      <c r="I119" s="521"/>
      <c r="K119" s="521"/>
    </row>
    <row r="120" spans="1:11" ht="14.25" customHeight="1">
      <c r="A120" s="521"/>
      <c r="E120" s="521"/>
      <c r="G120" s="521"/>
      <c r="I120" s="521"/>
      <c r="K120" s="521"/>
    </row>
    <row r="121" spans="1:11" ht="14.25" customHeight="1">
      <c r="A121" s="521"/>
      <c r="E121" s="521"/>
      <c r="G121" s="521"/>
      <c r="I121" s="521"/>
      <c r="K121" s="521"/>
    </row>
    <row r="122" spans="1:11" ht="14.25" customHeight="1">
      <c r="A122" s="521"/>
      <c r="E122" s="521"/>
      <c r="G122" s="521"/>
      <c r="I122" s="521"/>
      <c r="K122" s="521"/>
    </row>
    <row r="123" spans="1:11" ht="14.25" customHeight="1">
      <c r="A123" s="521"/>
      <c r="E123" s="521"/>
      <c r="G123" s="521"/>
      <c r="I123" s="521"/>
      <c r="K123" s="521"/>
    </row>
    <row r="124" spans="1:11" ht="14.25" customHeight="1">
      <c r="A124" s="521"/>
      <c r="E124" s="521"/>
      <c r="G124" s="521"/>
      <c r="I124" s="521"/>
      <c r="K124" s="521"/>
    </row>
    <row r="125" spans="1:11" ht="14.25" customHeight="1">
      <c r="A125" s="521"/>
      <c r="E125" s="521"/>
      <c r="G125" s="521"/>
      <c r="I125" s="521"/>
      <c r="K125" s="521"/>
    </row>
    <row r="126" spans="1:11" ht="14.25" customHeight="1">
      <c r="A126" s="521"/>
      <c r="E126" s="521"/>
      <c r="G126" s="521"/>
      <c r="I126" s="521"/>
      <c r="K126" s="521"/>
    </row>
    <row r="127" spans="1:11" ht="14.25" customHeight="1">
      <c r="A127" s="521"/>
      <c r="E127" s="521"/>
      <c r="G127" s="521"/>
      <c r="I127" s="521"/>
      <c r="K127" s="521"/>
    </row>
    <row r="128" spans="1:11" ht="14.25" customHeight="1">
      <c r="A128" s="521"/>
      <c r="E128" s="521"/>
      <c r="G128" s="521"/>
      <c r="I128" s="521"/>
      <c r="K128" s="521"/>
    </row>
    <row r="129" spans="1:11" ht="14.25" customHeight="1">
      <c r="A129" s="521"/>
      <c r="E129" s="521"/>
      <c r="G129" s="521"/>
      <c r="I129" s="521"/>
      <c r="K129" s="521"/>
    </row>
    <row r="130" spans="1:11" ht="14.25" customHeight="1">
      <c r="A130" s="521"/>
      <c r="E130" s="521"/>
      <c r="G130" s="521"/>
      <c r="I130" s="521"/>
      <c r="K130" s="521"/>
    </row>
    <row r="131" spans="1:11" ht="14.25" customHeight="1">
      <c r="A131" s="521"/>
      <c r="E131" s="521"/>
      <c r="G131" s="521"/>
      <c r="I131" s="521"/>
      <c r="K131" s="521"/>
    </row>
    <row r="132" spans="1:11" ht="14.25" customHeight="1">
      <c r="A132" s="521"/>
      <c r="E132" s="521"/>
      <c r="G132" s="521"/>
      <c r="I132" s="521"/>
      <c r="K132" s="521"/>
    </row>
    <row r="133" spans="1:11" ht="14.25" customHeight="1">
      <c r="A133" s="521"/>
      <c r="E133" s="521"/>
      <c r="G133" s="521"/>
      <c r="I133" s="521"/>
      <c r="K133" s="521"/>
    </row>
    <row r="134" spans="1:11" ht="14.25" customHeight="1">
      <c r="A134" s="521"/>
      <c r="E134" s="521"/>
      <c r="G134" s="521"/>
      <c r="I134" s="521"/>
      <c r="K134" s="521"/>
    </row>
    <row r="135" spans="1:11" ht="14.25" customHeight="1">
      <c r="A135" s="521"/>
      <c r="E135" s="521"/>
      <c r="G135" s="521"/>
      <c r="I135" s="521"/>
      <c r="K135" s="521"/>
    </row>
    <row r="136" spans="1:11" ht="14.25" customHeight="1">
      <c r="A136" s="521"/>
      <c r="E136" s="521"/>
      <c r="G136" s="521"/>
      <c r="I136" s="521"/>
      <c r="K136" s="521"/>
    </row>
    <row r="137" spans="1:11" ht="14.25" customHeight="1">
      <c r="A137" s="521"/>
      <c r="E137" s="521"/>
      <c r="G137" s="521"/>
      <c r="I137" s="521"/>
      <c r="K137" s="521"/>
    </row>
    <row r="138" spans="1:11" ht="14.25" customHeight="1">
      <c r="A138" s="521"/>
      <c r="E138" s="521"/>
      <c r="G138" s="521"/>
      <c r="I138" s="521"/>
      <c r="K138" s="521"/>
    </row>
    <row r="139" spans="1:11" ht="14.25" customHeight="1">
      <c r="A139" s="521"/>
      <c r="E139" s="521"/>
      <c r="G139" s="521"/>
      <c r="I139" s="521"/>
      <c r="K139" s="521"/>
    </row>
    <row r="140" spans="1:11" ht="14.25" customHeight="1">
      <c r="A140" s="521"/>
      <c r="E140" s="521"/>
      <c r="G140" s="521"/>
      <c r="I140" s="521"/>
      <c r="K140" s="521"/>
    </row>
    <row r="141" spans="1:11" ht="14.25" customHeight="1">
      <c r="A141" s="521"/>
      <c r="E141" s="521"/>
      <c r="G141" s="521"/>
      <c r="I141" s="521"/>
      <c r="K141" s="521"/>
    </row>
    <row r="142" spans="1:11" ht="14.25" customHeight="1"/>
    <row r="143" spans="1:11" ht="14.25" customHeight="1"/>
    <row r="144" spans="1:11" ht="14.25" customHeight="1"/>
    <row r="145" ht="14.25" customHeight="1"/>
    <row r="146" ht="14.25" customHeight="1"/>
    <row r="147" ht="14.25" customHeight="1"/>
    <row r="148" ht="14.25" customHeight="1"/>
    <row r="149" ht="14.25" customHeight="1"/>
    <row r="150" ht="14.25" customHeight="1"/>
    <row r="151" ht="14.25" customHeight="1"/>
    <row r="152" ht="14.25" customHeight="1"/>
  </sheetData>
  <mergeCells count="6">
    <mergeCell ref="I25:K25"/>
    <mergeCell ref="B42:K47"/>
    <mergeCell ref="B49:K53"/>
    <mergeCell ref="I3:K3"/>
    <mergeCell ref="B9:K12"/>
    <mergeCell ref="I15:K15"/>
  </mergeCells>
  <printOptions horizontalCentered="1"/>
  <pageMargins left="0.75" right="0.5" top="0.5" bottom="0.25" header="0.5" footer="0.5"/>
  <pageSetup paperSize="9" fitToWidth="12" fitToHeight="12" orientation="portrait" r:id="rId1"/>
  <headerFooter alignWithMargins="0">
    <oddFooter>&amp;C18 of 20</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N217"/>
  <sheetViews>
    <sheetView view="pageBreakPreview" topLeftCell="D46" zoomScaleSheetLayoutView="100" workbookViewId="0">
      <selection activeCell="L25" sqref="L1:AB1048576"/>
    </sheetView>
  </sheetViews>
  <sheetFormatPr defaultRowHeight="12"/>
  <cols>
    <col min="1" max="1" width="3.875" style="206" customWidth="1"/>
    <col min="2" max="2" width="3.625" style="521" customWidth="1"/>
    <col min="3" max="3" width="25.375" style="521" customWidth="1"/>
    <col min="4" max="4" width="10.25" style="521" customWidth="1"/>
    <col min="5" max="5" width="11.125" style="525" customWidth="1"/>
    <col min="6" max="6" width="0.25" style="521" customWidth="1"/>
    <col min="7" max="7" width="9.625" style="525" customWidth="1"/>
    <col min="8" max="8" width="0.25" style="90" customWidth="1"/>
    <col min="9" max="9" width="10.125" style="525" customWidth="1"/>
    <col min="10" max="10" width="0.375" style="521" customWidth="1"/>
    <col min="11" max="11" width="9.875" style="525" customWidth="1"/>
    <col min="12" max="16384" width="9" style="521"/>
  </cols>
  <sheetData>
    <row r="1" spans="1:11" ht="6.75" customHeight="1"/>
    <row r="2" spans="1:11">
      <c r="A2" s="734"/>
      <c r="B2" s="1044" t="s">
        <v>2156</v>
      </c>
      <c r="C2" s="1044"/>
      <c r="D2" s="1044"/>
      <c r="E2" s="1044"/>
      <c r="F2" s="1044"/>
      <c r="G2" s="1044"/>
      <c r="H2" s="1044"/>
      <c r="I2" s="1026"/>
      <c r="J2" s="1026"/>
      <c r="K2" s="1026"/>
    </row>
    <row r="3" spans="1:11">
      <c r="A3" s="572"/>
      <c r="B3" s="1044"/>
      <c r="C3" s="1044"/>
      <c r="D3" s="1044"/>
      <c r="E3" s="1044"/>
      <c r="F3" s="1044"/>
      <c r="G3" s="1044"/>
      <c r="H3" s="1044"/>
      <c r="I3" s="1026"/>
      <c r="J3" s="1026"/>
      <c r="K3" s="1026"/>
    </row>
    <row r="4" spans="1:11">
      <c r="A4" s="572"/>
      <c r="B4" s="1044"/>
      <c r="C4" s="1044"/>
      <c r="D4" s="1044"/>
      <c r="E4" s="1044"/>
      <c r="F4" s="1044"/>
      <c r="G4" s="1044"/>
      <c r="H4" s="1044"/>
      <c r="I4" s="1026"/>
      <c r="J4" s="1026"/>
      <c r="K4" s="1026"/>
    </row>
    <row r="5" spans="1:11">
      <c r="A5" s="572"/>
      <c r="B5" s="1044"/>
      <c r="C5" s="1044"/>
      <c r="D5" s="1044"/>
      <c r="E5" s="1044"/>
      <c r="F5" s="1044"/>
      <c r="G5" s="1044"/>
      <c r="H5" s="1044"/>
      <c r="I5" s="1026"/>
      <c r="J5" s="1026"/>
      <c r="K5" s="1026"/>
    </row>
    <row r="6" spans="1:11">
      <c r="A6" s="572"/>
      <c r="B6" s="1044"/>
      <c r="C6" s="1044"/>
      <c r="D6" s="1044"/>
      <c r="E6" s="1044"/>
      <c r="F6" s="1044"/>
      <c r="G6" s="1044"/>
      <c r="H6" s="1044"/>
      <c r="I6" s="1026"/>
      <c r="J6" s="1026"/>
      <c r="K6" s="1026"/>
    </row>
    <row r="7" spans="1:11">
      <c r="A7" s="572"/>
      <c r="B7" s="1044"/>
      <c r="C7" s="1044"/>
      <c r="D7" s="1044"/>
      <c r="E7" s="1044"/>
      <c r="F7" s="1044"/>
      <c r="G7" s="1044"/>
      <c r="H7" s="1044"/>
      <c r="I7" s="1026"/>
      <c r="J7" s="1026"/>
      <c r="K7" s="1026"/>
    </row>
    <row r="8" spans="1:11">
      <c r="A8" s="572"/>
      <c r="B8" s="1044"/>
      <c r="C8" s="1044"/>
      <c r="D8" s="1044"/>
      <c r="E8" s="1044"/>
      <c r="F8" s="1044"/>
      <c r="G8" s="1044"/>
      <c r="H8" s="1044"/>
      <c r="I8" s="1026"/>
      <c r="J8" s="1026"/>
      <c r="K8" s="1026"/>
    </row>
    <row r="9" spans="1:11">
      <c r="A9" s="572"/>
      <c r="B9" s="1044"/>
      <c r="C9" s="1044"/>
      <c r="D9" s="1044"/>
      <c r="E9" s="1044"/>
      <c r="F9" s="1044"/>
      <c r="G9" s="1044"/>
      <c r="H9" s="1044"/>
      <c r="I9" s="1026"/>
      <c r="J9" s="1026"/>
      <c r="K9" s="1026"/>
    </row>
    <row r="10" spans="1:11">
      <c r="A10" s="572"/>
      <c r="B10" s="1044"/>
      <c r="C10" s="1044"/>
      <c r="D10" s="1044"/>
      <c r="E10" s="1044"/>
      <c r="F10" s="1044"/>
      <c r="G10" s="1044"/>
      <c r="H10" s="1044"/>
      <c r="I10" s="1026"/>
      <c r="J10" s="1026"/>
      <c r="K10" s="1026"/>
    </row>
    <row r="11" spans="1:11">
      <c r="A11" s="572"/>
      <c r="B11" s="1044"/>
      <c r="C11" s="1044"/>
      <c r="D11" s="1044"/>
      <c r="E11" s="1044"/>
      <c r="F11" s="1044"/>
      <c r="G11" s="1044"/>
      <c r="H11" s="1044"/>
      <c r="I11" s="1026"/>
      <c r="J11" s="1026"/>
      <c r="K11" s="1026"/>
    </row>
    <row r="12" spans="1:11" ht="7.5" customHeight="1">
      <c r="A12" s="572"/>
      <c r="B12" s="802"/>
      <c r="C12" s="802"/>
      <c r="D12" s="802"/>
      <c r="E12" s="802"/>
      <c r="F12" s="802"/>
      <c r="G12" s="802"/>
      <c r="H12" s="802"/>
      <c r="I12" s="803"/>
      <c r="J12" s="803"/>
      <c r="K12" s="803"/>
    </row>
    <row r="13" spans="1:11">
      <c r="A13" s="572"/>
      <c r="B13" s="1044" t="s">
        <v>2155</v>
      </c>
      <c r="C13" s="991"/>
      <c r="D13" s="991"/>
      <c r="E13" s="991"/>
      <c r="F13" s="991"/>
      <c r="G13" s="991"/>
      <c r="H13" s="991"/>
      <c r="I13" s="991"/>
      <c r="J13" s="991"/>
      <c r="K13" s="991"/>
    </row>
    <row r="14" spans="1:11">
      <c r="A14" s="572"/>
      <c r="B14" s="991"/>
      <c r="C14" s="991"/>
      <c r="D14" s="991"/>
      <c r="E14" s="991"/>
      <c r="F14" s="991"/>
      <c r="G14" s="991"/>
      <c r="H14" s="991"/>
      <c r="I14" s="991"/>
      <c r="J14" s="991"/>
      <c r="K14" s="991"/>
    </row>
    <row r="15" spans="1:11">
      <c r="A15" s="572"/>
      <c r="B15" s="991"/>
      <c r="C15" s="991"/>
      <c r="D15" s="991"/>
      <c r="E15" s="991"/>
      <c r="F15" s="991"/>
      <c r="G15" s="991"/>
      <c r="H15" s="991"/>
      <c r="I15" s="991"/>
      <c r="J15" s="991"/>
      <c r="K15" s="991"/>
    </row>
    <row r="16" spans="1:11" ht="6" customHeight="1">
      <c r="A16" s="572"/>
      <c r="B16" s="106"/>
      <c r="C16" s="106"/>
      <c r="D16" s="569"/>
      <c r="E16" s="569"/>
      <c r="F16" s="570"/>
      <c r="G16" s="569"/>
      <c r="H16" s="571"/>
      <c r="I16" s="689"/>
      <c r="J16" s="90"/>
      <c r="K16" s="689"/>
    </row>
    <row r="17" spans="1:11">
      <c r="A17" s="734">
        <v>6.1999999999999993</v>
      </c>
      <c r="B17" s="1045" t="s">
        <v>2143</v>
      </c>
      <c r="C17" s="1045"/>
      <c r="D17" s="1045"/>
      <c r="E17" s="1045"/>
      <c r="F17" s="1045"/>
      <c r="G17" s="1045"/>
      <c r="H17" s="1045"/>
      <c r="I17" s="1026"/>
      <c r="J17" s="1026"/>
      <c r="K17" s="1026"/>
    </row>
    <row r="18" spans="1:11">
      <c r="A18" s="572"/>
      <c r="B18" s="1045"/>
      <c r="C18" s="1045"/>
      <c r="D18" s="1045"/>
      <c r="E18" s="1045"/>
      <c r="F18" s="1045"/>
      <c r="G18" s="1045"/>
      <c r="H18" s="1045"/>
      <c r="I18" s="1026"/>
      <c r="J18" s="1026"/>
      <c r="K18" s="1026"/>
    </row>
    <row r="19" spans="1:11">
      <c r="A19" s="572"/>
      <c r="B19" s="1045"/>
      <c r="C19" s="1045"/>
      <c r="D19" s="1045"/>
      <c r="E19" s="1045"/>
      <c r="F19" s="1045"/>
      <c r="G19" s="1045"/>
      <c r="H19" s="1045"/>
      <c r="I19" s="1026"/>
      <c r="J19" s="1026"/>
      <c r="K19" s="1026"/>
    </row>
    <row r="20" spans="1:11">
      <c r="A20" s="572"/>
      <c r="B20" s="1045"/>
      <c r="C20" s="1045"/>
      <c r="D20" s="1045"/>
      <c r="E20" s="1045"/>
      <c r="F20" s="1045"/>
      <c r="G20" s="1045"/>
      <c r="H20" s="1045"/>
      <c r="I20" s="1026"/>
      <c r="J20" s="1026"/>
      <c r="K20" s="1026"/>
    </row>
    <row r="21" spans="1:11">
      <c r="A21" s="572"/>
      <c r="B21" s="1045"/>
      <c r="C21" s="1045"/>
      <c r="D21" s="1045"/>
      <c r="E21" s="1045"/>
      <c r="F21" s="1045"/>
      <c r="G21" s="1045"/>
      <c r="H21" s="1045"/>
      <c r="I21" s="1026"/>
      <c r="J21" s="1026"/>
      <c r="K21" s="1026"/>
    </row>
    <row r="22" spans="1:11">
      <c r="A22" s="572"/>
      <c r="B22" s="1045"/>
      <c r="C22" s="1045"/>
      <c r="D22" s="1045"/>
      <c r="E22" s="1045"/>
      <c r="F22" s="1045"/>
      <c r="G22" s="1045"/>
      <c r="H22" s="1045"/>
      <c r="I22" s="1026"/>
      <c r="J22" s="1026"/>
      <c r="K22" s="1026"/>
    </row>
    <row r="23" spans="1:11">
      <c r="A23" s="572"/>
      <c r="B23" s="1045"/>
      <c r="C23" s="1045"/>
      <c r="D23" s="1045"/>
      <c r="E23" s="1045"/>
      <c r="F23" s="1045"/>
      <c r="G23" s="1045"/>
      <c r="H23" s="1045"/>
      <c r="I23" s="1026"/>
      <c r="J23" s="1026"/>
      <c r="K23" s="1026"/>
    </row>
    <row r="24" spans="1:11">
      <c r="A24" s="572"/>
      <c r="B24" s="1026"/>
      <c r="C24" s="1026"/>
      <c r="D24" s="1026"/>
      <c r="E24" s="1026"/>
      <c r="F24" s="1026"/>
      <c r="G24" s="1026"/>
      <c r="H24" s="1026"/>
      <c r="I24" s="1026"/>
      <c r="J24" s="1026"/>
      <c r="K24" s="1026"/>
    </row>
    <row r="25" spans="1:11">
      <c r="B25" s="1046"/>
      <c r="C25" s="1046"/>
      <c r="D25" s="1046"/>
      <c r="E25" s="1046"/>
      <c r="F25" s="1046"/>
      <c r="G25" s="1046"/>
      <c r="H25" s="1046"/>
      <c r="I25" s="1046"/>
      <c r="J25" s="1046"/>
      <c r="K25" s="1046"/>
    </row>
    <row r="27" spans="1:11">
      <c r="A27" s="534">
        <v>7</v>
      </c>
      <c r="B27" s="516" t="s">
        <v>2073</v>
      </c>
      <c r="C27" s="370"/>
      <c r="D27" s="540"/>
      <c r="E27" s="536"/>
      <c r="F27" s="540"/>
      <c r="G27" s="536"/>
      <c r="H27" s="541"/>
      <c r="I27" s="519"/>
      <c r="J27" s="222"/>
      <c r="K27" s="519"/>
    </row>
    <row r="28" spans="1:11" ht="4.5" customHeight="1">
      <c r="A28" s="522"/>
      <c r="B28" s="370"/>
      <c r="C28" s="370"/>
      <c r="D28" s="540"/>
      <c r="E28" s="536"/>
      <c r="F28" s="540"/>
      <c r="G28" s="536"/>
      <c r="H28" s="541"/>
      <c r="I28" s="519"/>
      <c r="J28" s="222"/>
      <c r="K28" s="519"/>
    </row>
    <row r="29" spans="1:11">
      <c r="A29" s="16"/>
      <c r="B29" s="1048" t="s">
        <v>2005</v>
      </c>
      <c r="C29" s="1049"/>
      <c r="D29" s="1049"/>
      <c r="E29" s="1049"/>
      <c r="F29" s="1049"/>
      <c r="G29" s="1049"/>
      <c r="H29" s="1049"/>
      <c r="I29" s="1050"/>
      <c r="J29" s="1050"/>
      <c r="K29" s="1050"/>
    </row>
    <row r="30" spans="1:11">
      <c r="A30" s="88"/>
      <c r="B30" s="1049"/>
      <c r="C30" s="1049"/>
      <c r="D30" s="1049"/>
      <c r="E30" s="1049"/>
      <c r="F30" s="1049"/>
      <c r="G30" s="1049"/>
      <c r="H30" s="1049"/>
      <c r="I30" s="1050"/>
      <c r="J30" s="1050"/>
      <c r="K30" s="1050"/>
    </row>
    <row r="31" spans="1:11">
      <c r="A31" s="88"/>
      <c r="B31" s="1049"/>
      <c r="C31" s="1049"/>
      <c r="D31" s="1049"/>
      <c r="E31" s="1049"/>
      <c r="F31" s="1049"/>
      <c r="G31" s="1049"/>
      <c r="H31" s="1049"/>
      <c r="I31" s="1050"/>
      <c r="J31" s="1050"/>
      <c r="K31" s="1050"/>
    </row>
    <row r="32" spans="1:11">
      <c r="A32" s="88"/>
      <c r="B32" s="1049"/>
      <c r="C32" s="1049"/>
      <c r="D32" s="1049"/>
      <c r="E32" s="1049"/>
      <c r="F32" s="1049"/>
      <c r="G32" s="1049"/>
      <c r="H32" s="1049"/>
      <c r="I32" s="1050"/>
      <c r="J32" s="1050"/>
      <c r="K32" s="1050"/>
    </row>
    <row r="33" spans="1:11">
      <c r="A33" s="88"/>
      <c r="B33" s="1049"/>
      <c r="C33" s="1049"/>
      <c r="D33" s="1049"/>
      <c r="E33" s="1049"/>
      <c r="F33" s="1049"/>
      <c r="G33" s="1049"/>
      <c r="H33" s="1049"/>
      <c r="I33" s="1050"/>
      <c r="J33" s="1050"/>
      <c r="K33" s="1050"/>
    </row>
    <row r="34" spans="1:11">
      <c r="A34" s="88"/>
      <c r="B34" s="1049"/>
      <c r="C34" s="1049"/>
      <c r="D34" s="1049"/>
      <c r="E34" s="1049"/>
      <c r="F34" s="1049"/>
      <c r="G34" s="1049"/>
      <c r="H34" s="1049"/>
      <c r="I34" s="1050"/>
      <c r="J34" s="1050"/>
      <c r="K34" s="1050"/>
    </row>
    <row r="35" spans="1:11">
      <c r="A35" s="522"/>
      <c r="B35" s="516"/>
      <c r="C35" s="657"/>
      <c r="D35" s="523"/>
      <c r="E35" s="657"/>
      <c r="F35" s="523"/>
      <c r="G35" s="657"/>
      <c r="H35" s="523"/>
      <c r="I35" s="519"/>
      <c r="J35" s="222"/>
      <c r="K35" s="519"/>
    </row>
    <row r="36" spans="1:11">
      <c r="A36" s="534">
        <v>8</v>
      </c>
      <c r="B36" s="516" t="s">
        <v>186</v>
      </c>
      <c r="C36" s="657"/>
      <c r="D36" s="523"/>
      <c r="E36" s="657"/>
      <c r="F36" s="523"/>
      <c r="G36" s="657"/>
      <c r="H36" s="523"/>
      <c r="I36" s="519"/>
      <c r="J36" s="222"/>
      <c r="K36" s="519"/>
    </row>
    <row r="37" spans="1:11">
      <c r="A37" s="522"/>
      <c r="B37" s="516"/>
      <c r="C37" s="657"/>
      <c r="D37" s="523"/>
      <c r="E37" s="657"/>
      <c r="F37" s="523"/>
      <c r="G37" s="657"/>
      <c r="H37" s="523"/>
      <c r="I37" s="519"/>
      <c r="J37" s="222"/>
      <c r="K37" s="519"/>
    </row>
    <row r="38" spans="1:11">
      <c r="A38" s="518"/>
      <c r="B38" s="80" t="s">
        <v>2117</v>
      </c>
      <c r="C38" s="80"/>
      <c r="D38" s="80"/>
      <c r="E38" s="80"/>
      <c r="F38" s="80"/>
      <c r="G38" s="80"/>
      <c r="H38" s="80"/>
      <c r="I38" s="362"/>
      <c r="J38" s="362"/>
      <c r="K38" s="519"/>
    </row>
    <row r="39" spans="1:11" ht="5.25" customHeight="1"/>
    <row r="40" spans="1:11">
      <c r="A40" s="534">
        <v>9</v>
      </c>
      <c r="B40" s="516" t="s">
        <v>174</v>
      </c>
      <c r="C40" s="80"/>
      <c r="D40" s="80"/>
      <c r="E40" s="80"/>
      <c r="F40" s="80"/>
      <c r="G40" s="80"/>
      <c r="H40" s="80"/>
      <c r="I40" s="362"/>
      <c r="J40" s="362"/>
      <c r="K40" s="519"/>
    </row>
    <row r="41" spans="1:11">
      <c r="A41" s="209"/>
      <c r="B41" s="209"/>
      <c r="C41" s="298"/>
      <c r="D41" s="298"/>
      <c r="E41" s="1047" t="s">
        <v>2118</v>
      </c>
      <c r="F41" s="1047"/>
      <c r="G41" s="1047"/>
      <c r="H41" s="1047"/>
      <c r="I41" s="1047"/>
      <c r="J41" s="432"/>
      <c r="K41" s="431" t="s">
        <v>2076</v>
      </c>
    </row>
    <row r="42" spans="1:11">
      <c r="A42" s="209"/>
      <c r="B42" s="209"/>
      <c r="C42" s="298"/>
      <c r="D42" s="298"/>
      <c r="E42" s="1047" t="s">
        <v>2119</v>
      </c>
      <c r="F42" s="1047"/>
      <c r="G42" s="1047"/>
      <c r="H42" s="1047"/>
      <c r="I42" s="1047"/>
      <c r="J42" s="432"/>
      <c r="K42" s="793" t="s">
        <v>2120</v>
      </c>
    </row>
    <row r="43" spans="1:11">
      <c r="A43" s="209"/>
      <c r="B43" s="209"/>
      <c r="C43" s="298"/>
      <c r="D43" s="298"/>
      <c r="E43" s="1053" t="s">
        <v>176</v>
      </c>
      <c r="F43" s="658"/>
      <c r="G43" s="1053" t="s">
        <v>175</v>
      </c>
      <c r="H43" s="658"/>
      <c r="I43" s="1053" t="s">
        <v>117</v>
      </c>
      <c r="J43" s="433"/>
      <c r="K43" s="1053" t="s">
        <v>117</v>
      </c>
    </row>
    <row r="44" spans="1:11">
      <c r="A44" s="209"/>
      <c r="B44" s="209"/>
      <c r="C44" s="298"/>
      <c r="D44" s="298"/>
      <c r="E44" s="1054"/>
      <c r="F44" s="658"/>
      <c r="G44" s="1054"/>
      <c r="H44" s="658"/>
      <c r="I44" s="1054"/>
      <c r="J44" s="433"/>
      <c r="K44" s="1054"/>
    </row>
    <row r="45" spans="1:11">
      <c r="A45" s="208"/>
      <c r="B45" s="298"/>
      <c r="C45" s="298"/>
      <c r="D45" s="298"/>
      <c r="E45" s="1055" t="s">
        <v>606</v>
      </c>
      <c r="F45" s="1055"/>
      <c r="G45" s="1056"/>
      <c r="H45" s="1056"/>
      <c r="I45" s="1056"/>
      <c r="J45" s="1056"/>
      <c r="K45" s="1056"/>
    </row>
    <row r="46" spans="1:11">
      <c r="A46" s="208"/>
      <c r="B46" s="298"/>
      <c r="C46" s="298"/>
      <c r="D46" s="298"/>
      <c r="E46" s="210"/>
      <c r="F46" s="298"/>
      <c r="G46" s="210"/>
      <c r="H46" s="298"/>
      <c r="I46" s="210"/>
      <c r="J46" s="298"/>
      <c r="K46" s="210"/>
    </row>
    <row r="47" spans="1:11">
      <c r="A47" s="208"/>
      <c r="B47" s="211" t="s">
        <v>2145</v>
      </c>
      <c r="C47" s="211"/>
      <c r="D47" s="211"/>
      <c r="E47" s="295">
        <v>1087781207</v>
      </c>
      <c r="F47" s="296">
        <v>-250000</v>
      </c>
      <c r="G47" s="295">
        <v>23708610</v>
      </c>
      <c r="H47" s="298"/>
      <c r="I47" s="295">
        <v>1111489817</v>
      </c>
      <c r="J47" s="298"/>
      <c r="K47" s="295">
        <v>1058469261</v>
      </c>
    </row>
    <row r="48" spans="1:11">
      <c r="A48" s="208"/>
      <c r="B48" s="211"/>
      <c r="C48" s="211"/>
      <c r="D48" s="211"/>
      <c r="E48" s="295"/>
      <c r="F48" s="296"/>
      <c r="G48" s="295"/>
      <c r="H48" s="298"/>
      <c r="I48" s="295"/>
      <c r="J48" s="298"/>
      <c r="K48" s="295"/>
    </row>
    <row r="49" spans="1:11">
      <c r="A49" s="208"/>
      <c r="B49" s="211" t="s">
        <v>0</v>
      </c>
      <c r="C49" s="211"/>
      <c r="D49" s="211"/>
      <c r="E49" s="295">
        <v>5360086</v>
      </c>
      <c r="F49" s="296"/>
      <c r="G49" s="295"/>
      <c r="H49" s="298"/>
      <c r="I49" s="295">
        <v>5360086</v>
      </c>
      <c r="J49" s="298"/>
      <c r="K49" s="295">
        <v>161489471</v>
      </c>
    </row>
    <row r="50" spans="1:11">
      <c r="A50" s="208"/>
      <c r="B50" s="211"/>
      <c r="C50" s="211"/>
      <c r="D50" s="211"/>
      <c r="E50" s="295"/>
      <c r="F50" s="296"/>
      <c r="G50" s="295"/>
      <c r="H50" s="298"/>
      <c r="I50" s="295"/>
      <c r="J50" s="298"/>
      <c r="K50" s="295"/>
    </row>
    <row r="51" spans="1:11">
      <c r="A51" s="208"/>
      <c r="B51" s="212" t="s">
        <v>177</v>
      </c>
      <c r="C51" s="212"/>
      <c r="D51" s="212"/>
      <c r="E51" s="295"/>
      <c r="F51" s="296"/>
      <c r="G51" s="295"/>
      <c r="H51" s="298"/>
      <c r="I51" s="210"/>
      <c r="J51" s="298"/>
      <c r="K51" s="295"/>
    </row>
    <row r="52" spans="1:11">
      <c r="A52" s="208"/>
      <c r="B52" s="213" t="s">
        <v>1</v>
      </c>
      <c r="C52" s="213"/>
      <c r="D52" s="213"/>
      <c r="E52" s="295">
        <v>0</v>
      </c>
      <c r="F52" s="296"/>
      <c r="G52" s="297">
        <v>0</v>
      </c>
      <c r="H52" s="298"/>
      <c r="I52" s="295">
        <v>0</v>
      </c>
      <c r="J52" s="298"/>
      <c r="K52" s="295">
        <v>59304106</v>
      </c>
    </row>
    <row r="53" spans="1:11">
      <c r="A53" s="208"/>
      <c r="B53" s="213"/>
      <c r="C53" s="213"/>
      <c r="D53" s="213"/>
      <c r="E53" s="295"/>
      <c r="F53" s="296"/>
      <c r="G53" s="297"/>
      <c r="H53" s="298"/>
      <c r="I53" s="295"/>
      <c r="J53" s="298"/>
      <c r="K53" s="295"/>
    </row>
    <row r="54" spans="1:11">
      <c r="A54" s="208"/>
      <c r="B54" s="212" t="s">
        <v>2064</v>
      </c>
      <c r="C54" s="213"/>
      <c r="D54" s="213"/>
      <c r="E54" s="295">
        <v>5000</v>
      </c>
      <c r="F54" s="296"/>
      <c r="G54" s="297">
        <v>-5000</v>
      </c>
      <c r="H54" s="298"/>
      <c r="I54" s="295">
        <v>0</v>
      </c>
      <c r="J54" s="298"/>
      <c r="K54" s="295">
        <v>0</v>
      </c>
    </row>
    <row r="55" spans="1:11">
      <c r="A55" s="208"/>
      <c r="B55" s="213"/>
      <c r="C55" s="213"/>
      <c r="D55" s="213"/>
      <c r="E55" s="295"/>
      <c r="F55" s="296"/>
      <c r="G55" s="297"/>
      <c r="H55" s="298"/>
      <c r="I55" s="295"/>
      <c r="J55" s="298"/>
      <c r="K55" s="295"/>
    </row>
    <row r="56" spans="1:11">
      <c r="A56" s="208"/>
      <c r="B56" s="212"/>
      <c r="C56" s="212"/>
      <c r="D56" s="212"/>
      <c r="E56" s="214">
        <v>1093146293</v>
      </c>
      <c r="F56" s="301"/>
      <c r="G56" s="214">
        <v>23703610</v>
      </c>
      <c r="H56" s="298"/>
      <c r="I56" s="214">
        <v>1116849903</v>
      </c>
      <c r="J56" s="298"/>
      <c r="K56" s="214">
        <v>1279262838</v>
      </c>
    </row>
    <row r="57" spans="1:11">
      <c r="A57" s="208"/>
      <c r="B57" s="212"/>
      <c r="C57" s="212"/>
      <c r="D57" s="212"/>
      <c r="E57" s="215"/>
      <c r="F57" s="301"/>
      <c r="G57" s="215"/>
      <c r="H57" s="298"/>
      <c r="I57" s="215"/>
      <c r="J57" s="298"/>
      <c r="K57" s="215"/>
    </row>
    <row r="58" spans="1:11">
      <c r="A58" s="208"/>
      <c r="B58" s="212" t="s">
        <v>2</v>
      </c>
      <c r="C58" s="212"/>
      <c r="D58" s="212"/>
      <c r="E58" s="295">
        <v>-78183287.394099995</v>
      </c>
      <c r="F58" s="299"/>
      <c r="G58" s="297">
        <v>0</v>
      </c>
      <c r="H58" s="298"/>
      <c r="I58" s="295">
        <v>-78183287.394099995</v>
      </c>
      <c r="J58" s="298"/>
      <c r="K58" s="295">
        <v>-167773021</v>
      </c>
    </row>
    <row r="59" spans="1:11">
      <c r="A59" s="208"/>
      <c r="B59" s="212"/>
      <c r="C59" s="212"/>
      <c r="D59" s="212"/>
      <c r="E59" s="295"/>
      <c r="F59" s="299"/>
      <c r="G59" s="297"/>
      <c r="H59" s="298"/>
      <c r="I59" s="295"/>
      <c r="J59" s="298"/>
      <c r="K59" s="295"/>
    </row>
    <row r="60" spans="1:11" ht="12.75" thickBot="1">
      <c r="A60" s="216"/>
      <c r="B60" s="217" t="s">
        <v>2144</v>
      </c>
      <c r="C60" s="217"/>
      <c r="D60" s="217"/>
      <c r="E60" s="300">
        <v>1014963005.6059</v>
      </c>
      <c r="F60" s="301"/>
      <c r="G60" s="300">
        <v>23703610</v>
      </c>
      <c r="H60" s="298"/>
      <c r="I60" s="300">
        <v>1038666615.6059</v>
      </c>
      <c r="J60" s="298"/>
      <c r="K60" s="300">
        <v>1111489817</v>
      </c>
    </row>
    <row r="61" spans="1:11" ht="3.75" customHeight="1" thickTop="1">
      <c r="H61" s="521"/>
    </row>
    <row r="62" spans="1:11" ht="5.25" customHeight="1">
      <c r="H62" s="521"/>
    </row>
    <row r="63" spans="1:11">
      <c r="A63" s="534">
        <v>10</v>
      </c>
      <c r="B63" s="77" t="s">
        <v>43</v>
      </c>
      <c r="C63" s="92"/>
      <c r="D63" s="92"/>
      <c r="E63" s="367"/>
      <c r="F63" s="92"/>
      <c r="G63" s="367"/>
      <c r="H63" s="92"/>
      <c r="I63" s="367"/>
      <c r="J63" s="92"/>
      <c r="K63" s="367"/>
    </row>
    <row r="64" spans="1:11">
      <c r="B64" s="1044" t="s">
        <v>1488</v>
      </c>
      <c r="C64" s="1046"/>
      <c r="D64" s="1046"/>
      <c r="E64" s="1046"/>
      <c r="F64" s="1046"/>
      <c r="G64" s="1046"/>
      <c r="H64" s="1046"/>
      <c r="I64" s="1046"/>
      <c r="J64" s="1046"/>
      <c r="K64" s="1046"/>
    </row>
    <row r="65" spans="1:11">
      <c r="B65" s="1046"/>
      <c r="C65" s="1046"/>
      <c r="D65" s="1046"/>
      <c r="E65" s="1046"/>
      <c r="F65" s="1046"/>
      <c r="G65" s="1046"/>
      <c r="H65" s="1046"/>
      <c r="I65" s="1046"/>
      <c r="J65" s="1046"/>
      <c r="K65" s="1046"/>
    </row>
    <row r="66" spans="1:11">
      <c r="B66" s="1046"/>
      <c r="C66" s="1046"/>
      <c r="D66" s="1046"/>
      <c r="E66" s="1046"/>
      <c r="F66" s="1046"/>
      <c r="G66" s="1046"/>
      <c r="H66" s="1046"/>
      <c r="I66" s="1046"/>
      <c r="J66" s="1046"/>
      <c r="K66" s="1046"/>
    </row>
    <row r="67" spans="1:11">
      <c r="B67" s="1046"/>
      <c r="C67" s="1046"/>
      <c r="D67" s="1046"/>
      <c r="E67" s="1046"/>
      <c r="F67" s="1046"/>
      <c r="G67" s="1046"/>
      <c r="H67" s="1046"/>
      <c r="I67" s="1046"/>
      <c r="J67" s="1046"/>
      <c r="K67" s="1046"/>
    </row>
    <row r="68" spans="1:11" ht="12" customHeight="1">
      <c r="B68" s="1046"/>
      <c r="C68" s="1046"/>
      <c r="D68" s="1046"/>
      <c r="E68" s="1046"/>
      <c r="F68" s="1046"/>
      <c r="G68" s="1046"/>
      <c r="H68" s="1046"/>
      <c r="I68" s="1046"/>
      <c r="J68" s="1046"/>
      <c r="K68" s="1046"/>
    </row>
    <row r="69" spans="1:11">
      <c r="B69" s="1046"/>
      <c r="C69" s="1046"/>
      <c r="D69" s="1046"/>
      <c r="E69" s="1046"/>
      <c r="F69" s="1046"/>
      <c r="G69" s="1046"/>
      <c r="H69" s="1046"/>
      <c r="I69" s="1046"/>
      <c r="J69" s="1046"/>
      <c r="K69" s="1046"/>
    </row>
    <row r="70" spans="1:11" ht="15.75">
      <c r="B70" s="771"/>
      <c r="C70" s="771"/>
      <c r="D70" s="771"/>
      <c r="E70" s="771"/>
      <c r="F70" s="771"/>
      <c r="G70" s="771"/>
      <c r="H70" s="771"/>
      <c r="I70" s="771"/>
      <c r="J70" s="771"/>
      <c r="K70" s="771"/>
    </row>
    <row r="71" spans="1:11">
      <c r="A71" s="521"/>
      <c r="E71" s="521"/>
      <c r="G71" s="521"/>
      <c r="H71" s="521"/>
      <c r="I71" s="521"/>
      <c r="K71" s="521"/>
    </row>
    <row r="72" spans="1:11" ht="12" customHeight="1">
      <c r="A72" s="521"/>
      <c r="E72" s="521"/>
      <c r="G72" s="521"/>
      <c r="H72" s="521"/>
      <c r="I72" s="521"/>
      <c r="K72" s="521"/>
    </row>
    <row r="73" spans="1:11" ht="12" customHeight="1">
      <c r="A73" s="521"/>
      <c r="E73" s="521"/>
      <c r="G73" s="521"/>
      <c r="H73" s="521"/>
      <c r="I73" s="521"/>
      <c r="K73" s="521"/>
    </row>
    <row r="74" spans="1:11" ht="12" customHeight="1">
      <c r="A74" s="521"/>
      <c r="E74" s="521"/>
      <c r="G74" s="521"/>
      <c r="H74" s="521"/>
      <c r="I74" s="521"/>
      <c r="K74" s="521"/>
    </row>
    <row r="75" spans="1:11" ht="12" customHeight="1">
      <c r="A75" s="521"/>
      <c r="E75" s="521"/>
      <c r="G75" s="521"/>
      <c r="H75" s="521"/>
      <c r="I75" s="521"/>
      <c r="K75" s="521"/>
    </row>
    <row r="76" spans="1:11" ht="12" customHeight="1">
      <c r="A76" s="521"/>
      <c r="E76" s="521"/>
      <c r="G76" s="521"/>
      <c r="H76" s="521"/>
      <c r="I76" s="521"/>
      <c r="K76" s="521"/>
    </row>
    <row r="77" spans="1:11" ht="12" customHeight="1">
      <c r="A77" s="521"/>
      <c r="E77" s="521"/>
      <c r="G77" s="521"/>
      <c r="H77" s="521"/>
      <c r="I77" s="521"/>
      <c r="K77" s="521"/>
    </row>
    <row r="78" spans="1:11" ht="12" customHeight="1">
      <c r="A78" s="521"/>
      <c r="E78" s="521"/>
      <c r="G78" s="521"/>
      <c r="H78" s="521"/>
      <c r="I78" s="521"/>
      <c r="K78" s="521"/>
    </row>
    <row r="79" spans="1:11" ht="12" customHeight="1">
      <c r="A79" s="521"/>
      <c r="E79" s="521"/>
      <c r="G79" s="521"/>
      <c r="H79" s="521"/>
      <c r="I79" s="521"/>
      <c r="K79" s="521"/>
    </row>
    <row r="80" spans="1:11" ht="12" customHeight="1">
      <c r="A80" s="521"/>
      <c r="E80" s="521"/>
      <c r="G80" s="521"/>
      <c r="H80" s="521"/>
      <c r="I80" s="521"/>
      <c r="K80" s="521"/>
    </row>
    <row r="81" spans="1:11" ht="12" customHeight="1">
      <c r="A81" s="521"/>
      <c r="E81" s="521"/>
      <c r="G81" s="521"/>
      <c r="H81" s="521"/>
      <c r="I81" s="521"/>
      <c r="K81" s="521"/>
    </row>
    <row r="82" spans="1:11" ht="12" customHeight="1">
      <c r="A82" s="521"/>
      <c r="E82" s="521"/>
      <c r="G82" s="521"/>
      <c r="H82" s="521"/>
      <c r="I82" s="521"/>
      <c r="K82" s="521"/>
    </row>
    <row r="83" spans="1:11" ht="12" customHeight="1">
      <c r="A83" s="521"/>
      <c r="E83" s="521"/>
      <c r="G83" s="521"/>
      <c r="H83" s="521"/>
      <c r="I83" s="521"/>
      <c r="K83" s="521"/>
    </row>
    <row r="84" spans="1:11" ht="12" customHeight="1">
      <c r="A84" s="521"/>
      <c r="E84" s="521"/>
      <c r="G84" s="521"/>
      <c r="H84" s="521"/>
      <c r="I84" s="521"/>
      <c r="K84" s="521"/>
    </row>
    <row r="85" spans="1:11" ht="12" customHeight="1">
      <c r="A85" s="521"/>
      <c r="E85" s="521"/>
      <c r="G85" s="521"/>
      <c r="H85" s="521"/>
      <c r="I85" s="521"/>
      <c r="K85" s="521"/>
    </row>
    <row r="86" spans="1:11" ht="12" customHeight="1">
      <c r="A86" s="521"/>
      <c r="E86" s="521"/>
      <c r="G86" s="521"/>
      <c r="H86" s="521"/>
      <c r="I86" s="521"/>
      <c r="K86" s="521"/>
    </row>
    <row r="87" spans="1:11" ht="12" customHeight="1">
      <c r="A87" s="521"/>
      <c r="E87" s="521"/>
      <c r="G87" s="521"/>
      <c r="H87" s="521"/>
      <c r="I87" s="521"/>
      <c r="K87" s="521"/>
    </row>
    <row r="88" spans="1:11" ht="12" customHeight="1">
      <c r="A88" s="521"/>
      <c r="E88" s="521"/>
      <c r="G88" s="521"/>
      <c r="H88" s="521"/>
      <c r="I88" s="521"/>
      <c r="K88" s="521"/>
    </row>
    <row r="89" spans="1:11" ht="12" customHeight="1">
      <c r="A89" s="521"/>
      <c r="E89" s="521"/>
      <c r="G89" s="521"/>
      <c r="H89" s="521"/>
      <c r="I89" s="521"/>
      <c r="K89" s="521"/>
    </row>
    <row r="90" spans="1:11" ht="12" hidden="1" customHeight="1">
      <c r="A90" s="521"/>
      <c r="E90" s="521"/>
      <c r="G90" s="521"/>
      <c r="H90" s="521"/>
      <c r="I90" s="521"/>
      <c r="K90" s="521"/>
    </row>
    <row r="91" spans="1:11" ht="15.75" hidden="1">
      <c r="A91" s="521"/>
      <c r="E91" s="521"/>
      <c r="G91" s="521"/>
      <c r="H91" s="854"/>
      <c r="I91" s="853"/>
      <c r="J91" s="853"/>
      <c r="K91" s="853"/>
    </row>
    <row r="92" spans="1:11" ht="12" hidden="1" customHeight="1">
      <c r="A92" s="521"/>
      <c r="E92" s="521"/>
      <c r="G92" s="521"/>
      <c r="H92" s="521"/>
      <c r="I92" s="521"/>
      <c r="K92" s="521"/>
    </row>
    <row r="93" spans="1:11" ht="12" customHeight="1">
      <c r="A93" s="521"/>
      <c r="E93" s="521"/>
      <c r="G93" s="521"/>
      <c r="H93" s="521"/>
      <c r="I93" s="521"/>
      <c r="K93" s="521"/>
    </row>
    <row r="94" spans="1:11" ht="12" customHeight="1">
      <c r="A94" s="521"/>
      <c r="E94" s="521"/>
      <c r="G94" s="521"/>
      <c r="H94" s="521"/>
      <c r="I94" s="521"/>
      <c r="K94" s="521"/>
    </row>
    <row r="95" spans="1:11" ht="12" customHeight="1">
      <c r="A95" s="521"/>
      <c r="E95" s="521"/>
      <c r="G95" s="521"/>
      <c r="H95" s="521"/>
      <c r="I95" s="521"/>
      <c r="K95" s="521"/>
    </row>
    <row r="96" spans="1:11" ht="12" customHeight="1">
      <c r="A96" s="521"/>
      <c r="E96" s="521"/>
      <c r="G96" s="521"/>
      <c r="H96" s="521"/>
      <c r="I96" s="521"/>
      <c r="K96" s="521"/>
    </row>
    <row r="97" spans="1:11" ht="12" customHeight="1">
      <c r="A97" s="521"/>
      <c r="E97" s="521"/>
      <c r="G97" s="521"/>
      <c r="H97" s="521"/>
      <c r="I97" s="521"/>
      <c r="K97" s="521"/>
    </row>
    <row r="98" spans="1:11" ht="12" customHeight="1">
      <c r="A98" s="521"/>
      <c r="E98" s="521"/>
      <c r="G98" s="521"/>
      <c r="H98" s="521"/>
      <c r="I98" s="521"/>
      <c r="K98" s="521"/>
    </row>
    <row r="99" spans="1:11" ht="12" customHeight="1">
      <c r="A99" s="521"/>
      <c r="E99" s="521"/>
      <c r="G99" s="521"/>
      <c r="H99" s="521"/>
      <c r="I99" s="521"/>
      <c r="K99" s="521"/>
    </row>
    <row r="100" spans="1:11" ht="12" customHeight="1">
      <c r="A100" s="521"/>
      <c r="E100" s="521"/>
      <c r="G100" s="521"/>
      <c r="H100" s="521"/>
      <c r="I100" s="521"/>
      <c r="K100" s="521"/>
    </row>
    <row r="101" spans="1:11" ht="12" customHeight="1">
      <c r="A101" s="521"/>
      <c r="E101" s="521"/>
      <c r="G101" s="521"/>
      <c r="H101" s="521"/>
      <c r="I101" s="521"/>
      <c r="K101" s="521"/>
    </row>
    <row r="102" spans="1:11" ht="12" customHeight="1">
      <c r="A102" s="521"/>
      <c r="E102" s="521"/>
      <c r="G102" s="521"/>
      <c r="H102" s="521"/>
      <c r="I102" s="521"/>
      <c r="K102" s="521"/>
    </row>
    <row r="103" spans="1:11" ht="12" customHeight="1">
      <c r="A103" s="521"/>
      <c r="E103" s="521"/>
      <c r="G103" s="521"/>
      <c r="H103" s="521"/>
      <c r="I103" s="521"/>
      <c r="K103" s="521"/>
    </row>
    <row r="104" spans="1:11" ht="12" customHeight="1">
      <c r="A104" s="521"/>
      <c r="E104" s="521"/>
      <c r="G104" s="521"/>
      <c r="H104" s="521"/>
      <c r="I104" s="521"/>
      <c r="K104" s="521"/>
    </row>
    <row r="105" spans="1:11" ht="12" customHeight="1">
      <c r="A105" s="88"/>
      <c r="B105" s="89"/>
      <c r="C105" s="89"/>
      <c r="D105" s="367"/>
      <c r="E105" s="89"/>
      <c r="F105" s="367"/>
      <c r="G105" s="89"/>
      <c r="H105" s="89"/>
      <c r="I105" s="559"/>
      <c r="J105" s="559"/>
      <c r="K105" s="559"/>
    </row>
    <row r="106" spans="1:11" ht="12" customHeight="1">
      <c r="A106" s="354"/>
      <c r="B106" s="559"/>
      <c r="C106" s="559"/>
      <c r="D106" s="559"/>
      <c r="E106" s="1052" t="s">
        <v>1973</v>
      </c>
      <c r="F106" s="1052"/>
      <c r="G106" s="1052"/>
      <c r="H106" s="559"/>
      <c r="I106" s="1052" t="s">
        <v>1970</v>
      </c>
      <c r="J106" s="1052"/>
      <c r="K106" s="1052"/>
    </row>
    <row r="107" spans="1:11" ht="12" customHeight="1">
      <c r="A107" s="354"/>
      <c r="B107" s="355" t="s">
        <v>320</v>
      </c>
      <c r="C107" s="559"/>
      <c r="D107" s="559"/>
      <c r="E107" s="665" t="s">
        <v>1971</v>
      </c>
      <c r="F107" s="666"/>
      <c r="G107" s="665" t="s">
        <v>1434</v>
      </c>
      <c r="H107" s="539"/>
      <c r="I107" s="665" t="s">
        <v>1971</v>
      </c>
      <c r="J107" s="666"/>
      <c r="K107" s="665" t="s">
        <v>1434</v>
      </c>
    </row>
    <row r="108" spans="1:11" ht="12" customHeight="1">
      <c r="A108" s="354"/>
      <c r="B108" s="559"/>
      <c r="C108" s="559"/>
      <c r="D108" s="559"/>
      <c r="E108" s="1024" t="s">
        <v>1965</v>
      </c>
      <c r="F108" s="1024"/>
      <c r="G108" s="1024"/>
      <c r="H108" s="1024"/>
      <c r="I108" s="1024"/>
      <c r="J108" s="1024"/>
      <c r="K108" s="1024"/>
    </row>
    <row r="109" spans="1:11" ht="12" customHeight="1">
      <c r="A109" s="354"/>
      <c r="B109" s="355" t="s">
        <v>1443</v>
      </c>
      <c r="C109" s="559"/>
      <c r="D109" s="559"/>
      <c r="E109" s="986" t="s">
        <v>1966</v>
      </c>
      <c r="F109" s="986"/>
      <c r="G109" s="986"/>
      <c r="H109" s="986"/>
      <c r="I109" s="986"/>
      <c r="J109" s="986"/>
      <c r="K109" s="986"/>
    </row>
    <row r="110" spans="1:11" ht="12" customHeight="1">
      <c r="A110" s="354"/>
      <c r="B110" s="356" t="s">
        <v>1989</v>
      </c>
      <c r="C110" s="687"/>
      <c r="D110" s="687"/>
      <c r="E110" s="141">
        <v>300000</v>
      </c>
      <c r="F110" s="141"/>
      <c r="G110" s="141">
        <v>50000</v>
      </c>
      <c r="H110" s="539"/>
      <c r="I110" s="141">
        <v>0</v>
      </c>
      <c r="J110" s="141"/>
      <c r="K110" s="141">
        <v>0</v>
      </c>
    </row>
    <row r="111" spans="1:11" ht="12" customHeight="1">
      <c r="A111" s="354"/>
      <c r="B111" s="356" t="s">
        <v>1489</v>
      </c>
      <c r="C111" s="687"/>
      <c r="D111" s="687"/>
      <c r="E111" s="141">
        <v>425640</v>
      </c>
      <c r="F111" s="141"/>
      <c r="G111" s="141">
        <v>228641</v>
      </c>
      <c r="H111" s="539"/>
      <c r="I111" s="141">
        <v>0</v>
      </c>
      <c r="J111" s="141"/>
      <c r="K111" s="141">
        <v>0</v>
      </c>
    </row>
    <row r="112" spans="1:11" ht="12" customHeight="1">
      <c r="A112" s="354"/>
      <c r="B112" s="356" t="s">
        <v>1994</v>
      </c>
      <c r="C112" s="687"/>
      <c r="D112" s="687"/>
      <c r="E112" s="141">
        <v>1350000</v>
      </c>
      <c r="F112" s="141"/>
      <c r="G112" s="141">
        <v>0</v>
      </c>
      <c r="H112" s="539"/>
      <c r="I112" s="141">
        <v>100000</v>
      </c>
      <c r="J112" s="141"/>
      <c r="K112" s="141">
        <v>0</v>
      </c>
    </row>
    <row r="113" spans="1:11" ht="12" customHeight="1">
      <c r="A113" s="354"/>
      <c r="B113" s="356" t="s">
        <v>181</v>
      </c>
      <c r="C113" s="559"/>
      <c r="D113" s="559"/>
      <c r="E113" s="141">
        <v>172272</v>
      </c>
      <c r="F113" s="141"/>
      <c r="G113" s="141">
        <v>157212</v>
      </c>
      <c r="H113" s="539"/>
      <c r="I113" s="141">
        <v>-161783</v>
      </c>
      <c r="J113" s="141"/>
      <c r="K113" s="141">
        <v>140135</v>
      </c>
    </row>
    <row r="114" spans="1:11" ht="12" customHeight="1">
      <c r="A114" s="354"/>
      <c r="B114" s="356" t="s">
        <v>857</v>
      </c>
      <c r="C114" s="559"/>
      <c r="D114" s="559"/>
      <c r="E114" s="141">
        <v>27969</v>
      </c>
      <c r="F114" s="141"/>
      <c r="G114" s="141">
        <v>27354</v>
      </c>
      <c r="H114" s="539"/>
      <c r="I114" s="141">
        <v>-30156</v>
      </c>
      <c r="J114" s="141"/>
      <c r="K114" s="141">
        <v>26009</v>
      </c>
    </row>
    <row r="115" spans="1:11" ht="12" customHeight="1">
      <c r="A115" s="354"/>
      <c r="B115" s="356" t="s">
        <v>1437</v>
      </c>
      <c r="C115" s="559"/>
      <c r="D115" s="559"/>
      <c r="E115" s="141">
        <v>27533</v>
      </c>
      <c r="F115" s="141"/>
      <c r="G115" s="141">
        <v>25154</v>
      </c>
      <c r="H115" s="539"/>
      <c r="I115" s="141">
        <v>-25916</v>
      </c>
      <c r="J115" s="141"/>
      <c r="K115" s="141">
        <v>22421</v>
      </c>
    </row>
    <row r="116" spans="1:11" ht="12" customHeight="1">
      <c r="A116" s="354"/>
      <c r="B116" s="356" t="s">
        <v>1490</v>
      </c>
      <c r="C116" s="670"/>
      <c r="D116" s="670"/>
      <c r="E116" s="141">
        <v>64372</v>
      </c>
      <c r="F116" s="141"/>
      <c r="G116" s="141">
        <v>97581</v>
      </c>
      <c r="H116" s="539"/>
      <c r="I116" s="141">
        <v>24438</v>
      </c>
      <c r="J116" s="141"/>
      <c r="K116" s="141">
        <v>50881</v>
      </c>
    </row>
    <row r="117" spans="1:11" ht="12" customHeight="1">
      <c r="A117" s="354"/>
      <c r="B117" s="356"/>
      <c r="C117" s="669"/>
      <c r="D117" s="669"/>
      <c r="E117" s="141"/>
      <c r="F117" s="138"/>
      <c r="G117" s="141"/>
      <c r="H117" s="539"/>
      <c r="I117" s="141"/>
      <c r="J117" s="138"/>
      <c r="K117" s="141"/>
    </row>
    <row r="118" spans="1:11" ht="12" customHeight="1">
      <c r="A118" s="354"/>
      <c r="B118" s="355" t="s">
        <v>48</v>
      </c>
      <c r="C118" s="669"/>
      <c r="D118" s="669"/>
      <c r="E118" s="141"/>
      <c r="F118" s="138"/>
      <c r="G118" s="141"/>
      <c r="H118" s="539"/>
      <c r="I118" s="141"/>
      <c r="J118" s="138"/>
      <c r="K118" s="141"/>
    </row>
    <row r="119" spans="1:11" s="38" customFormat="1" ht="12" customHeight="1">
      <c r="A119" s="354"/>
      <c r="B119" s="356" t="s">
        <v>1988</v>
      </c>
      <c r="C119" s="669"/>
      <c r="D119" s="669"/>
      <c r="E119" s="662">
        <v>0</v>
      </c>
      <c r="F119" s="138"/>
      <c r="G119" s="141">
        <v>3000</v>
      </c>
      <c r="H119" s="539"/>
      <c r="I119" s="141">
        <v>0</v>
      </c>
      <c r="J119" s="138"/>
      <c r="K119" s="141">
        <v>0</v>
      </c>
    </row>
    <row r="120" spans="1:11" ht="12" customHeight="1">
      <c r="A120" s="354"/>
      <c r="B120" s="356" t="s">
        <v>1990</v>
      </c>
      <c r="C120" s="669"/>
      <c r="D120" s="669"/>
      <c r="E120" s="141">
        <v>496.58300000000003</v>
      </c>
      <c r="F120" s="138"/>
      <c r="G120" s="141">
        <v>2303</v>
      </c>
      <c r="H120" s="539"/>
      <c r="I120" s="141">
        <v>0</v>
      </c>
      <c r="J120" s="138"/>
      <c r="K120" s="141">
        <v>0</v>
      </c>
    </row>
    <row r="121" spans="1:11" ht="12" customHeight="1">
      <c r="A121" s="354"/>
      <c r="B121" s="356"/>
      <c r="C121" s="669"/>
      <c r="D121" s="669"/>
      <c r="E121" s="138"/>
      <c r="F121" s="138"/>
      <c r="G121" s="138"/>
      <c r="H121" s="539"/>
      <c r="I121" s="138"/>
      <c r="J121" s="138"/>
      <c r="K121" s="138"/>
    </row>
    <row r="122" spans="1:11" ht="12" customHeight="1">
      <c r="A122" s="354"/>
      <c r="B122" s="668" t="s">
        <v>484</v>
      </c>
      <c r="C122" s="559"/>
      <c r="D122" s="559"/>
      <c r="E122" s="138"/>
      <c r="F122" s="138"/>
      <c r="G122" s="138"/>
      <c r="H122" s="539"/>
      <c r="I122" s="138"/>
      <c r="J122" s="138"/>
      <c r="K122" s="138"/>
    </row>
    <row r="123" spans="1:11" ht="12" customHeight="1">
      <c r="A123" s="354"/>
      <c r="B123" s="507" t="s">
        <v>1438</v>
      </c>
      <c r="C123" s="559"/>
      <c r="D123" s="559"/>
      <c r="E123" s="508">
        <v>0</v>
      </c>
      <c r="F123" s="508"/>
      <c r="G123" s="508">
        <v>0</v>
      </c>
      <c r="H123" s="663"/>
      <c r="I123" s="508">
        <v>0</v>
      </c>
      <c r="J123" s="508"/>
      <c r="K123" s="508">
        <v>0</v>
      </c>
    </row>
    <row r="124" spans="1:11" ht="12" customHeight="1">
      <c r="A124" s="354"/>
      <c r="B124" s="507" t="s">
        <v>1439</v>
      </c>
      <c r="C124" s="559"/>
      <c r="D124" s="559"/>
      <c r="E124" s="508">
        <v>0</v>
      </c>
      <c r="F124" s="508"/>
      <c r="G124" s="508">
        <v>209</v>
      </c>
      <c r="H124" s="663"/>
      <c r="I124" s="508">
        <v>0</v>
      </c>
      <c r="J124" s="508"/>
      <c r="K124" s="508">
        <v>209</v>
      </c>
    </row>
    <row r="125" spans="1:11" ht="12" customHeight="1">
      <c r="A125" s="354"/>
      <c r="B125" s="509" t="s">
        <v>1436</v>
      </c>
      <c r="C125" s="559"/>
      <c r="D125" s="559"/>
      <c r="E125" s="508"/>
      <c r="F125" s="508"/>
      <c r="G125" s="508">
        <v>32865</v>
      </c>
      <c r="H125" s="663"/>
      <c r="I125" s="508"/>
      <c r="J125" s="508"/>
      <c r="K125" s="508">
        <v>32865</v>
      </c>
    </row>
    <row r="126" spans="1:11" ht="12" customHeight="1">
      <c r="A126" s="354"/>
      <c r="B126" s="284"/>
      <c r="C126" s="669"/>
      <c r="D126" s="669"/>
      <c r="E126" s="138"/>
      <c r="F126" s="138"/>
      <c r="G126" s="138"/>
      <c r="H126" s="539"/>
      <c r="I126" s="138"/>
      <c r="J126" s="138"/>
      <c r="K126" s="138"/>
    </row>
    <row r="127" spans="1:11" ht="12" customHeight="1">
      <c r="A127" s="354"/>
      <c r="B127" s="355" t="s">
        <v>485</v>
      </c>
      <c r="C127" s="669"/>
      <c r="D127" s="669"/>
      <c r="E127" s="138"/>
      <c r="F127" s="138"/>
      <c r="G127" s="138"/>
      <c r="H127" s="539"/>
      <c r="I127" s="138"/>
      <c r="J127" s="138"/>
      <c r="K127" s="138"/>
    </row>
    <row r="128" spans="1:11" ht="12" customHeight="1">
      <c r="A128" s="354"/>
      <c r="B128" s="356" t="s">
        <v>571</v>
      </c>
      <c r="C128" s="669"/>
      <c r="D128" s="669"/>
      <c r="E128" s="138">
        <v>0</v>
      </c>
      <c r="F128" s="138"/>
      <c r="G128" s="138"/>
      <c r="H128" s="539"/>
      <c r="I128" s="138">
        <v>0</v>
      </c>
      <c r="J128" s="138"/>
      <c r="K128" s="138"/>
    </row>
    <row r="129" spans="1:11" s="90" customFormat="1" ht="12" customHeight="1">
      <c r="A129" s="354"/>
      <c r="B129" s="356" t="s">
        <v>1992</v>
      </c>
      <c r="C129" s="669"/>
      <c r="D129" s="669"/>
      <c r="E129" s="138">
        <v>44261.307000000001</v>
      </c>
      <c r="F129" s="138"/>
      <c r="G129" s="138">
        <v>0</v>
      </c>
      <c r="H129" s="539"/>
      <c r="I129" s="138">
        <v>0</v>
      </c>
      <c r="J129" s="138"/>
      <c r="K129" s="138">
        <v>0</v>
      </c>
    </row>
    <row r="130" spans="1:11" ht="12" customHeight="1">
      <c r="A130" s="354"/>
      <c r="B130" s="356" t="s">
        <v>1991</v>
      </c>
      <c r="C130" s="669"/>
      <c r="D130" s="669"/>
      <c r="E130" s="138">
        <v>10397</v>
      </c>
      <c r="F130" s="138"/>
      <c r="G130" s="138">
        <v>7908</v>
      </c>
      <c r="H130" s="539"/>
      <c r="I130" s="138">
        <v>0</v>
      </c>
      <c r="J130" s="138"/>
      <c r="K130" s="138">
        <v>0</v>
      </c>
    </row>
    <row r="131" spans="1:11" ht="12" customHeight="1">
      <c r="A131" s="354"/>
      <c r="B131" s="509" t="s">
        <v>1435</v>
      </c>
      <c r="C131" s="559"/>
      <c r="D131" s="559"/>
      <c r="E131" s="663"/>
      <c r="F131" s="663"/>
      <c r="G131" s="663"/>
      <c r="H131" s="663"/>
      <c r="I131" s="508">
        <v>0</v>
      </c>
      <c r="J131" s="508"/>
      <c r="K131" s="508">
        <v>55579</v>
      </c>
    </row>
    <row r="132" spans="1:11" ht="12" customHeight="1">
      <c r="A132" s="354"/>
      <c r="B132" s="356"/>
      <c r="C132" s="559"/>
      <c r="D132" s="77"/>
      <c r="E132" s="357"/>
      <c r="F132" s="25"/>
      <c r="G132" s="357"/>
      <c r="H132" s="77"/>
      <c r="I132" s="675" t="s">
        <v>1972</v>
      </c>
      <c r="J132" s="561"/>
      <c r="K132" s="560" t="s">
        <v>1470</v>
      </c>
    </row>
    <row r="133" spans="1:11" ht="12" customHeight="1">
      <c r="A133" s="354"/>
      <c r="B133" s="355" t="s">
        <v>602</v>
      </c>
      <c r="C133" s="559"/>
      <c r="D133" s="77"/>
      <c r="E133" s="1051"/>
      <c r="F133" s="1051"/>
      <c r="G133" s="1051"/>
      <c r="H133" s="77"/>
      <c r="I133" s="20" t="s">
        <v>447</v>
      </c>
      <c r="J133" s="561"/>
      <c r="K133" s="20" t="s">
        <v>448</v>
      </c>
    </row>
    <row r="134" spans="1:11" ht="12" customHeight="1">
      <c r="A134" s="354"/>
      <c r="B134" s="355"/>
      <c r="C134" s="559"/>
      <c r="D134" s="77"/>
      <c r="E134" s="358"/>
      <c r="F134" s="358"/>
      <c r="G134" s="358"/>
      <c r="H134" s="77"/>
      <c r="I134" s="986" t="s">
        <v>114</v>
      </c>
      <c r="J134" s="986"/>
      <c r="K134" s="986"/>
    </row>
    <row r="135" spans="1:11" ht="12" customHeight="1">
      <c r="A135" s="354"/>
      <c r="B135" s="355" t="s">
        <v>54</v>
      </c>
      <c r="C135" s="669"/>
      <c r="D135" s="77"/>
      <c r="E135" s="358"/>
      <c r="F135" s="358"/>
      <c r="G135" s="358"/>
      <c r="H135" s="77"/>
      <c r="I135" s="359"/>
      <c r="J135" s="359"/>
      <c r="K135" s="539"/>
    </row>
    <row r="136" spans="1:11" ht="12" customHeight="1">
      <c r="A136" s="354"/>
      <c r="B136" s="356" t="s">
        <v>1995</v>
      </c>
      <c r="C136" s="669"/>
      <c r="D136" s="77"/>
      <c r="E136" s="141"/>
      <c r="F136" s="141"/>
      <c r="G136" s="141"/>
      <c r="H136" s="77"/>
      <c r="I136" s="141">
        <v>6522091.8778232671</v>
      </c>
      <c r="J136" s="141"/>
      <c r="K136" s="141">
        <v>6714185</v>
      </c>
    </row>
    <row r="137" spans="1:11" ht="12" customHeight="1">
      <c r="A137" s="354"/>
      <c r="B137" s="356" t="s">
        <v>328</v>
      </c>
      <c r="C137" s="669"/>
      <c r="D137" s="77"/>
      <c r="E137" s="141"/>
      <c r="F137" s="141"/>
      <c r="G137" s="141"/>
      <c r="H137" s="77"/>
      <c r="I137" s="141">
        <v>64869</v>
      </c>
      <c r="J137" s="141"/>
      <c r="K137" s="141">
        <v>69734</v>
      </c>
    </row>
    <row r="138" spans="1:11" ht="12" customHeight="1">
      <c r="A138" s="354"/>
      <c r="B138" s="16"/>
      <c r="C138" s="669"/>
      <c r="D138" s="77"/>
      <c r="E138" s="141"/>
      <c r="F138" s="141"/>
      <c r="G138" s="141"/>
      <c r="H138" s="77"/>
      <c r="I138" s="141"/>
      <c r="J138" s="141"/>
      <c r="K138" s="141"/>
    </row>
    <row r="139" spans="1:11" ht="12" customHeight="1">
      <c r="A139" s="354"/>
      <c r="B139" s="668" t="s">
        <v>1476</v>
      </c>
      <c r="C139" s="671"/>
      <c r="D139" s="672"/>
      <c r="E139" s="662"/>
      <c r="F139" s="662"/>
      <c r="G139" s="662"/>
      <c r="H139" s="672"/>
      <c r="I139" s="662"/>
      <c r="J139" s="662"/>
      <c r="K139" s="662"/>
    </row>
    <row r="140" spans="1:11" ht="12" customHeight="1">
      <c r="A140" s="354"/>
      <c r="B140" s="507" t="s">
        <v>403</v>
      </c>
      <c r="C140" s="671"/>
      <c r="D140" s="672"/>
      <c r="E140" s="662"/>
      <c r="F140" s="662"/>
      <c r="G140" s="662"/>
      <c r="H140" s="672"/>
      <c r="I140" s="662"/>
      <c r="J140" s="662"/>
      <c r="K140" s="662">
        <v>1080666</v>
      </c>
    </row>
    <row r="141" spans="1:11" ht="12" customHeight="1">
      <c r="A141" s="354"/>
      <c r="B141" s="507" t="s">
        <v>1454</v>
      </c>
      <c r="C141" s="671"/>
      <c r="D141" s="672"/>
      <c r="E141" s="662"/>
      <c r="F141" s="662"/>
      <c r="G141" s="662"/>
      <c r="H141" s="672"/>
      <c r="I141" s="662"/>
      <c r="J141" s="662"/>
      <c r="K141" s="662">
        <v>253508</v>
      </c>
    </row>
    <row r="142" spans="1:11" ht="12" customHeight="1">
      <c r="A142" s="354"/>
      <c r="B142" s="668" t="s">
        <v>484</v>
      </c>
      <c r="C142" s="559"/>
      <c r="D142" s="360"/>
      <c r="E142" s="141"/>
      <c r="F142" s="141"/>
      <c r="G142" s="141"/>
      <c r="H142" s="360"/>
      <c r="I142" s="141"/>
      <c r="J142" s="141"/>
      <c r="K142" s="141"/>
    </row>
    <row r="143" spans="1:11" ht="12" customHeight="1">
      <c r="A143" s="354"/>
      <c r="B143" s="507" t="s">
        <v>1417</v>
      </c>
      <c r="C143" s="559"/>
      <c r="D143" s="360"/>
      <c r="E143" s="141"/>
      <c r="F143" s="141"/>
      <c r="G143" s="141"/>
      <c r="H143" s="360"/>
      <c r="I143" s="141">
        <v>0</v>
      </c>
      <c r="J143" s="141"/>
      <c r="K143" s="141">
        <v>0</v>
      </c>
    </row>
    <row r="144" spans="1:11" ht="12" customHeight="1">
      <c r="A144" s="354"/>
      <c r="B144" s="356"/>
      <c r="C144" s="669"/>
      <c r="D144" s="360"/>
      <c r="E144" s="141"/>
      <c r="F144" s="141"/>
      <c r="G144" s="141"/>
      <c r="H144" s="360"/>
      <c r="I144" s="141"/>
      <c r="J144" s="141"/>
      <c r="K144" s="141"/>
    </row>
    <row r="145" spans="1:11" ht="12" customHeight="1">
      <c r="A145" s="354"/>
      <c r="B145" s="355" t="s">
        <v>485</v>
      </c>
      <c r="C145" s="669"/>
      <c r="D145" s="360"/>
      <c r="E145" s="141"/>
      <c r="F145" s="141"/>
      <c r="G145" s="141"/>
      <c r="H145" s="360"/>
      <c r="I145" s="141"/>
      <c r="J145" s="141"/>
      <c r="K145" s="141"/>
    </row>
    <row r="146" spans="1:11" ht="12" customHeight="1">
      <c r="A146" s="354"/>
      <c r="B146" s="356" t="s">
        <v>1968</v>
      </c>
      <c r="C146" s="669"/>
      <c r="D146" s="360"/>
      <c r="E146" s="141"/>
      <c r="F146" s="141"/>
      <c r="G146" s="141"/>
      <c r="H146" s="360"/>
      <c r="I146" s="141">
        <v>120329.95437049499</v>
      </c>
      <c r="J146" s="141"/>
      <c r="K146" s="141">
        <v>143503</v>
      </c>
    </row>
    <row r="147" spans="1:11" ht="12" customHeight="1">
      <c r="A147" s="354"/>
      <c r="B147" s="355" t="s">
        <v>425</v>
      </c>
      <c r="C147" s="669"/>
      <c r="D147" s="360"/>
      <c r="E147" s="141"/>
      <c r="F147" s="141"/>
      <c r="G147" s="141"/>
      <c r="H147" s="360"/>
      <c r="I147" s="138"/>
      <c r="J147" s="138"/>
      <c r="K147" s="138"/>
    </row>
    <row r="148" spans="1:11" ht="12" customHeight="1">
      <c r="A148" s="354"/>
      <c r="B148" s="355" t="s">
        <v>48</v>
      </c>
      <c r="C148" s="669"/>
      <c r="D148" s="360"/>
      <c r="E148" s="141"/>
      <c r="F148" s="141"/>
      <c r="G148" s="141"/>
      <c r="H148" s="360"/>
      <c r="I148" s="138"/>
      <c r="J148" s="138"/>
      <c r="K148" s="138"/>
    </row>
    <row r="149" spans="1:11" ht="12" customHeight="1">
      <c r="A149" s="354"/>
      <c r="B149" s="356" t="s">
        <v>1483</v>
      </c>
      <c r="C149" s="669"/>
      <c r="D149" s="360"/>
      <c r="E149" s="141"/>
      <c r="F149" s="141"/>
      <c r="G149" s="141"/>
      <c r="H149" s="360"/>
      <c r="I149" s="138">
        <v>8802.7015228349992</v>
      </c>
      <c r="J149" s="138"/>
      <c r="K149" s="138">
        <v>7806</v>
      </c>
    </row>
    <row r="150" spans="1:11" ht="12" customHeight="1">
      <c r="A150" s="544"/>
      <c r="B150" s="544"/>
      <c r="C150" s="544"/>
      <c r="D150" s="542"/>
      <c r="E150" s="542"/>
      <c r="F150" s="542"/>
      <c r="G150" s="542"/>
      <c r="H150" s="539"/>
      <c r="I150" s="138"/>
      <c r="J150" s="138"/>
      <c r="K150" s="138"/>
    </row>
    <row r="151" spans="1:11" s="89" customFormat="1" ht="12" customHeight="1">
      <c r="A151" s="545">
        <v>13</v>
      </c>
      <c r="B151" s="77" t="s">
        <v>205</v>
      </c>
      <c r="C151" s="77"/>
      <c r="D151" s="77"/>
      <c r="E151" s="537"/>
      <c r="F151" s="537"/>
      <c r="G151" s="537"/>
      <c r="H151" s="537"/>
      <c r="I151" s="537"/>
      <c r="J151" s="537"/>
      <c r="K151" s="537"/>
    </row>
    <row r="152" spans="1:11" s="89" customFormat="1" ht="12" customHeight="1">
      <c r="A152" s="547"/>
      <c r="B152" s="555"/>
      <c r="C152" s="555"/>
      <c r="D152" s="555"/>
      <c r="E152" s="555"/>
      <c r="F152" s="555"/>
      <c r="G152" s="555"/>
      <c r="H152" s="555"/>
      <c r="I152" s="555"/>
      <c r="J152" s="555"/>
      <c r="K152" s="555"/>
    </row>
    <row r="153" spans="1:11" s="89" customFormat="1" ht="12" customHeight="1">
      <c r="A153" s="547"/>
      <c r="B153" s="1040" t="s">
        <v>1491</v>
      </c>
      <c r="C153" s="991"/>
      <c r="D153" s="991"/>
      <c r="E153" s="991"/>
      <c r="F153" s="991"/>
      <c r="G153" s="991"/>
      <c r="H153" s="991"/>
      <c r="I153" s="991"/>
      <c r="J153" s="991"/>
      <c r="K153" s="991"/>
    </row>
    <row r="154" spans="1:11" s="89" customFormat="1" ht="12" customHeight="1">
      <c r="A154" s="547"/>
      <c r="B154" s="991"/>
      <c r="C154" s="991"/>
      <c r="D154" s="991"/>
      <c r="E154" s="991"/>
      <c r="F154" s="991"/>
      <c r="G154" s="991"/>
      <c r="H154" s="991"/>
      <c r="I154" s="991"/>
      <c r="J154" s="991"/>
      <c r="K154" s="991"/>
    </row>
    <row r="155" spans="1:11" s="89" customFormat="1" ht="12" customHeight="1">
      <c r="A155" s="547"/>
      <c r="B155" s="555"/>
      <c r="C155" s="555"/>
      <c r="D155" s="555"/>
      <c r="E155" s="555"/>
      <c r="F155" s="555"/>
      <c r="G155" s="555"/>
      <c r="H155" s="555"/>
      <c r="I155" s="555"/>
      <c r="J155" s="555"/>
      <c r="K155" s="555"/>
    </row>
    <row r="156" spans="1:11" s="89" customFormat="1" ht="12" customHeight="1">
      <c r="A156" s="545" t="e">
        <v>#REF!</v>
      </c>
      <c r="B156" s="72" t="s">
        <v>323</v>
      </c>
      <c r="C156" s="72"/>
      <c r="D156" s="72"/>
    </row>
    <row r="157" spans="1:11" s="89" customFormat="1" ht="12" customHeight="1">
      <c r="A157" s="547"/>
      <c r="B157" s="555"/>
      <c r="C157" s="555"/>
      <c r="D157" s="555"/>
      <c r="E157" s="555"/>
      <c r="F157" s="555"/>
      <c r="G157" s="555"/>
      <c r="H157" s="555"/>
      <c r="I157" s="555"/>
      <c r="J157" s="555"/>
      <c r="K157" s="555"/>
    </row>
    <row r="158" spans="1:11" s="89" customFormat="1" ht="12" customHeight="1">
      <c r="A158" s="546"/>
      <c r="B158" s="539" t="s">
        <v>1461</v>
      </c>
    </row>
    <row r="159" spans="1:11" s="89" customFormat="1" ht="12" customHeight="1">
      <c r="A159" s="547"/>
      <c r="B159" s="555"/>
      <c r="C159" s="555"/>
      <c r="D159" s="555"/>
      <c r="E159" s="555"/>
      <c r="F159" s="555"/>
      <c r="G159" s="555"/>
      <c r="H159" s="555"/>
      <c r="I159" s="555"/>
      <c r="J159" s="555"/>
      <c r="K159" s="555"/>
    </row>
    <row r="160" spans="1:11" s="89" customFormat="1" ht="12" customHeight="1">
      <c r="A160" s="547"/>
      <c r="B160" s="555"/>
      <c r="C160" s="555"/>
      <c r="D160" s="555"/>
      <c r="E160" s="555"/>
      <c r="F160" s="555"/>
      <c r="G160" s="555"/>
      <c r="H160" s="555"/>
      <c r="I160" s="555"/>
      <c r="J160" s="555"/>
      <c r="K160" s="555"/>
    </row>
    <row r="161" spans="1:222" s="16" customFormat="1" ht="12" customHeight="1">
      <c r="A161" s="538" t="s">
        <v>2340</v>
      </c>
      <c r="C161" s="15"/>
      <c r="D161" s="15"/>
      <c r="E161" s="15"/>
      <c r="F161" s="15"/>
      <c r="G161" s="15"/>
      <c r="H161" s="15"/>
      <c r="I161" s="15"/>
      <c r="J161" s="15"/>
      <c r="K161" s="1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row>
    <row r="162" spans="1:222" s="16" customFormat="1" ht="12" customHeight="1">
      <c r="A162" s="538" t="s">
        <v>2341</v>
      </c>
      <c r="C162" s="15"/>
      <c r="D162" s="15"/>
      <c r="E162" s="15"/>
      <c r="F162" s="15"/>
      <c r="G162" s="15"/>
      <c r="H162" s="15"/>
      <c r="I162" s="15"/>
      <c r="J162" s="15"/>
      <c r="K162" s="1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row>
    <row r="163" spans="1:222" s="16" customFormat="1" ht="12" customHeight="1">
      <c r="A163" s="538"/>
      <c r="C163" s="15"/>
      <c r="D163" s="15"/>
      <c r="E163" s="15"/>
      <c r="F163" s="15"/>
      <c r="G163" s="15"/>
      <c r="H163" s="15"/>
      <c r="I163" s="15"/>
      <c r="J163" s="15"/>
      <c r="K163" s="1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row>
    <row r="164" spans="1:222" s="16" customFormat="1" ht="12" customHeight="1">
      <c r="A164" s="538"/>
      <c r="C164" s="15"/>
      <c r="D164" s="15"/>
      <c r="E164" s="15"/>
      <c r="F164" s="15"/>
      <c r="G164" s="15"/>
      <c r="H164" s="15"/>
      <c r="I164" s="15"/>
      <c r="J164" s="15"/>
      <c r="K164" s="1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row>
    <row r="165" spans="1:222" s="42" customFormat="1" ht="12" customHeight="1">
      <c r="A165" s="64"/>
      <c r="B165" s="40"/>
      <c r="C165" s="40"/>
      <c r="D165" s="40"/>
      <c r="E165" s="41"/>
      <c r="F165" s="40"/>
      <c r="G165" s="40"/>
      <c r="H165" s="40"/>
      <c r="I165" s="40"/>
      <c r="J165" s="40"/>
      <c r="K165" s="40"/>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row>
    <row r="166" spans="1:222" s="16" customFormat="1" ht="12" customHeight="1">
      <c r="A166" s="538" t="s">
        <v>2342</v>
      </c>
      <c r="E166" s="17"/>
      <c r="F166" s="18"/>
      <c r="G166" s="18"/>
      <c r="H166" s="18"/>
      <c r="I166" s="18"/>
      <c r="J166" s="18"/>
      <c r="K166" s="18"/>
    </row>
    <row r="167" spans="1:222" ht="12" customHeight="1"/>
    <row r="168" spans="1:222" ht="12" customHeight="1"/>
    <row r="169" spans="1:222" ht="12" customHeight="1"/>
    <row r="170" spans="1:222" ht="12" customHeight="1"/>
    <row r="171" spans="1:222" ht="12" customHeight="1"/>
    <row r="172" spans="1:222" ht="12" customHeight="1"/>
    <row r="173" spans="1:222" ht="12" customHeight="1"/>
    <row r="174" spans="1:222" ht="12" customHeight="1"/>
    <row r="175" spans="1:222" ht="12" customHeight="1"/>
    <row r="176" spans="1:222"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sheetData>
  <mergeCells count="19">
    <mergeCell ref="B64:K69"/>
    <mergeCell ref="E41:I41"/>
    <mergeCell ref="E43:E44"/>
    <mergeCell ref="G43:G44"/>
    <mergeCell ref="I43:I44"/>
    <mergeCell ref="K43:K44"/>
    <mergeCell ref="E45:K45"/>
    <mergeCell ref="B153:K154"/>
    <mergeCell ref="E133:G133"/>
    <mergeCell ref="I106:K106"/>
    <mergeCell ref="I134:K134"/>
    <mergeCell ref="E106:G106"/>
    <mergeCell ref="E108:K108"/>
    <mergeCell ref="E109:K109"/>
    <mergeCell ref="B2:K11"/>
    <mergeCell ref="B17:K25"/>
    <mergeCell ref="E42:I42"/>
    <mergeCell ref="B29:K34"/>
    <mergeCell ref="B13:K15"/>
  </mergeCells>
  <printOptions horizontalCentered="1"/>
  <pageMargins left="0.75" right="0.5" top="0.5" bottom="0.25" header="0.5" footer="0.5"/>
  <pageSetup paperSize="9" scale="99" fitToWidth="12" fitToHeight="12" orientation="portrait" r:id="rId1"/>
  <headerFooter alignWithMargins="0">
    <oddFooter>&amp;C19 of 20</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6"/>
  <sheetViews>
    <sheetView view="pageBreakPreview" topLeftCell="C1" zoomScale="80" zoomScaleNormal="73" zoomScaleSheetLayoutView="80" workbookViewId="0">
      <selection activeCell="H4" sqref="H4"/>
    </sheetView>
  </sheetViews>
  <sheetFormatPr defaultRowHeight="15.75" outlineLevelRow="2"/>
  <cols>
    <col min="1" max="1" width="8" style="515" hidden="1" customWidth="1"/>
    <col min="2" max="2" width="24.375" style="515" hidden="1" customWidth="1"/>
    <col min="3" max="3" width="5.25" style="515" customWidth="1"/>
    <col min="4" max="4" width="33.875" style="515" hidden="1" customWidth="1"/>
    <col min="5" max="5" width="9.5" style="515" hidden="1" customWidth="1"/>
    <col min="6" max="6" width="21.375" style="515" hidden="1" customWidth="1"/>
    <col min="7" max="7" width="31.25" style="515" customWidth="1"/>
    <col min="8" max="8" width="11" style="457" customWidth="1"/>
    <col min="9" max="9" width="10.75" style="457" bestFit="1" customWidth="1"/>
    <col min="10" max="10" width="10.25" style="457" customWidth="1"/>
    <col min="11" max="11" width="11" style="457" customWidth="1"/>
    <col min="12" max="12" width="10.125" style="457" customWidth="1"/>
    <col min="13" max="13" width="12.125" style="457" bestFit="1" customWidth="1"/>
    <col min="14" max="14" width="12.125" style="515" bestFit="1" customWidth="1"/>
    <col min="15" max="15" width="11.5" style="457" bestFit="1" customWidth="1"/>
    <col min="16" max="16" width="14.125" style="457" bestFit="1" customWidth="1"/>
    <col min="17" max="17" width="7.625" style="515" bestFit="1" customWidth="1"/>
    <col min="18" max="18" width="8.375" style="479" customWidth="1"/>
    <col min="19" max="19" width="9.125" style="515" customWidth="1"/>
    <col min="20" max="20" width="8.875" style="515" bestFit="1" customWidth="1"/>
    <col min="21" max="21" width="13" style="515" bestFit="1" customWidth="1"/>
    <col min="22" max="16384" width="9" style="515"/>
  </cols>
  <sheetData>
    <row r="1" spans="1:19">
      <c r="G1" s="612" t="s">
        <v>44</v>
      </c>
      <c r="H1" s="613"/>
      <c r="I1" s="613"/>
      <c r="J1" s="613"/>
      <c r="K1" s="613"/>
      <c r="L1" s="613"/>
      <c r="M1" s="613"/>
      <c r="N1" s="613"/>
      <c r="O1" s="613"/>
      <c r="P1" s="613"/>
      <c r="Q1" s="614"/>
      <c r="R1" s="615"/>
      <c r="S1" s="616" t="s">
        <v>1495</v>
      </c>
    </row>
    <row r="2" spans="1:19">
      <c r="G2" s="612" t="s">
        <v>1955</v>
      </c>
      <c r="H2" s="613"/>
      <c r="I2" s="613"/>
      <c r="J2" s="613"/>
      <c r="K2" s="613"/>
      <c r="L2" s="613"/>
      <c r="M2" s="613"/>
      <c r="N2" s="613"/>
      <c r="O2" s="613"/>
      <c r="P2" s="613"/>
      <c r="Q2" s="614"/>
      <c r="R2" s="615"/>
      <c r="S2" s="617"/>
    </row>
    <row r="3" spans="1:19">
      <c r="G3" s="612" t="s">
        <v>846</v>
      </c>
      <c r="H3" s="613"/>
      <c r="I3" s="613"/>
      <c r="J3" s="613"/>
      <c r="K3" s="613"/>
      <c r="L3" s="613"/>
      <c r="M3" s="613"/>
      <c r="N3" s="613"/>
      <c r="O3" s="613"/>
      <c r="P3" s="613"/>
      <c r="Q3" s="614"/>
    </row>
    <row r="4" spans="1:19">
      <c r="D4" s="482"/>
      <c r="E4" s="482"/>
      <c r="F4" s="482"/>
      <c r="G4" s="482"/>
      <c r="H4" s="481"/>
      <c r="I4" s="481"/>
      <c r="J4" s="481"/>
      <c r="K4" s="481"/>
      <c r="L4" s="481"/>
      <c r="M4" s="481"/>
      <c r="N4" s="481"/>
      <c r="O4" s="481"/>
      <c r="P4" s="481"/>
      <c r="Q4" s="482"/>
      <c r="R4" s="482"/>
      <c r="S4" s="483"/>
    </row>
    <row r="5" spans="1:19">
      <c r="D5" s="482"/>
      <c r="E5" s="482"/>
      <c r="F5" s="482"/>
      <c r="G5" s="482"/>
      <c r="H5" s="481"/>
      <c r="I5" s="481"/>
      <c r="J5" s="481"/>
      <c r="K5" s="481"/>
      <c r="L5" s="481"/>
      <c r="M5" s="481"/>
      <c r="N5" s="481"/>
      <c r="O5" s="481"/>
      <c r="P5" s="481"/>
      <c r="Q5" s="482"/>
      <c r="R5" s="482"/>
      <c r="S5" s="483"/>
    </row>
    <row r="6" spans="1:19" ht="39" customHeight="1">
      <c r="A6" s="1059" t="s">
        <v>29</v>
      </c>
      <c r="B6" s="1059" t="s">
        <v>864</v>
      </c>
      <c r="C6" s="1061" t="s">
        <v>29</v>
      </c>
      <c r="D6" s="1061" t="s">
        <v>865</v>
      </c>
      <c r="E6" s="1061" t="s">
        <v>1496</v>
      </c>
      <c r="F6" s="1061" t="s">
        <v>1497</v>
      </c>
      <c r="G6" s="1061" t="s">
        <v>865</v>
      </c>
      <c r="H6" s="499" t="s">
        <v>1498</v>
      </c>
      <c r="I6" s="500"/>
      <c r="J6" s="500"/>
      <c r="K6" s="500"/>
      <c r="L6" s="500"/>
      <c r="M6" s="500"/>
      <c r="N6" s="501"/>
      <c r="O6" s="1057" t="s">
        <v>576</v>
      </c>
      <c r="P6" s="1058"/>
      <c r="Q6" s="618" t="s">
        <v>1499</v>
      </c>
      <c r="R6" s="618"/>
      <c r="S6" s="618"/>
    </row>
    <row r="7" spans="1:19" ht="61.5" customHeight="1" outlineLevel="1">
      <c r="A7" s="1060"/>
      <c r="B7" s="1060"/>
      <c r="C7" s="1062"/>
      <c r="D7" s="1062"/>
      <c r="E7" s="1062"/>
      <c r="F7" s="1062"/>
      <c r="G7" s="1062"/>
      <c r="H7" s="502" t="s">
        <v>1500</v>
      </c>
      <c r="I7" s="502" t="s">
        <v>1501</v>
      </c>
      <c r="J7" s="502" t="s">
        <v>1502</v>
      </c>
      <c r="K7" s="502" t="s">
        <v>1503</v>
      </c>
      <c r="L7" s="502" t="s">
        <v>1504</v>
      </c>
      <c r="M7" s="502" t="s">
        <v>1505</v>
      </c>
      <c r="N7" s="502" t="s">
        <v>1506</v>
      </c>
      <c r="O7" s="502" t="s">
        <v>1956</v>
      </c>
      <c r="P7" s="502" t="s">
        <v>1957</v>
      </c>
      <c r="Q7" s="619" t="s">
        <v>53</v>
      </c>
      <c r="R7" s="619" t="s">
        <v>608</v>
      </c>
      <c r="S7" s="619" t="s">
        <v>847</v>
      </c>
    </row>
    <row r="8" spans="1:19" ht="14.25" customHeight="1" outlineLevel="1">
      <c r="C8" s="485"/>
      <c r="D8" s="485" t="s">
        <v>866</v>
      </c>
      <c r="E8" s="485"/>
      <c r="F8" s="485"/>
      <c r="G8" s="485" t="s">
        <v>866</v>
      </c>
      <c r="H8" s="487"/>
      <c r="I8" s="487"/>
      <c r="J8" s="487"/>
      <c r="K8" s="487"/>
      <c r="L8" s="487"/>
      <c r="M8" s="487"/>
      <c r="N8" s="487"/>
      <c r="O8" s="487"/>
      <c r="P8" s="487"/>
      <c r="Q8" s="488"/>
      <c r="R8" s="488"/>
      <c r="S8" s="488"/>
    </row>
    <row r="9" spans="1:19" outlineLevel="2">
      <c r="B9" s="515" t="s">
        <v>867</v>
      </c>
      <c r="C9" s="515">
        <v>1</v>
      </c>
      <c r="D9" s="491" t="s">
        <v>868</v>
      </c>
      <c r="E9" s="515" t="s">
        <v>1529</v>
      </c>
      <c r="F9" s="515" t="e">
        <v>#REF!</v>
      </c>
      <c r="G9" s="620" t="s">
        <v>1530</v>
      </c>
      <c r="H9" s="457">
        <v>0</v>
      </c>
      <c r="I9" s="457">
        <v>50000</v>
      </c>
      <c r="J9" s="457">
        <v>0</v>
      </c>
      <c r="K9" s="457">
        <v>0</v>
      </c>
      <c r="L9" s="457">
        <v>0</v>
      </c>
      <c r="M9" s="457">
        <v>50000</v>
      </c>
      <c r="N9" s="457">
        <v>0</v>
      </c>
      <c r="O9" s="457">
        <v>0</v>
      </c>
      <c r="P9" s="457">
        <v>0</v>
      </c>
      <c r="Q9" s="479">
        <v>0</v>
      </c>
      <c r="R9" s="479">
        <v>0</v>
      </c>
      <c r="S9" s="479">
        <v>0</v>
      </c>
    </row>
    <row r="10" spans="1:19" outlineLevel="2">
      <c r="B10" s="515" t="s">
        <v>867</v>
      </c>
      <c r="C10" s="515">
        <v>2</v>
      </c>
      <c r="D10" s="491" t="s">
        <v>870</v>
      </c>
      <c r="E10" s="515" t="s">
        <v>1531</v>
      </c>
      <c r="G10" s="620" t="s">
        <v>871</v>
      </c>
      <c r="H10" s="457">
        <v>0</v>
      </c>
      <c r="I10" s="457">
        <v>141800</v>
      </c>
      <c r="J10" s="457">
        <v>0</v>
      </c>
      <c r="K10" s="457">
        <v>0</v>
      </c>
      <c r="L10" s="457">
        <v>0</v>
      </c>
      <c r="M10" s="457">
        <v>0</v>
      </c>
      <c r="N10" s="457">
        <v>141800</v>
      </c>
      <c r="O10" s="457">
        <v>36103.088000000003</v>
      </c>
      <c r="P10" s="457">
        <v>35033.108</v>
      </c>
      <c r="Q10" s="479">
        <v>5.3691339999999997E-2</v>
      </c>
      <c r="R10" s="479">
        <v>5.3478237662812803E-2</v>
      </c>
      <c r="S10" s="479">
        <v>3.2969599999999998E-3</v>
      </c>
    </row>
    <row r="11" spans="1:19" outlineLevel="2">
      <c r="B11" s="515" t="s">
        <v>867</v>
      </c>
      <c r="C11" s="515">
        <v>3</v>
      </c>
      <c r="D11" s="491" t="s">
        <v>872</v>
      </c>
      <c r="E11" s="515" t="s">
        <v>1532</v>
      </c>
      <c r="G11" s="620" t="s">
        <v>1533</v>
      </c>
      <c r="H11" s="457">
        <v>0</v>
      </c>
      <c r="I11" s="457">
        <v>21250</v>
      </c>
      <c r="J11" s="457">
        <v>0</v>
      </c>
      <c r="K11" s="457">
        <v>0</v>
      </c>
      <c r="L11" s="457">
        <v>0</v>
      </c>
      <c r="M11" s="457">
        <v>19050</v>
      </c>
      <c r="N11" s="457">
        <v>2200</v>
      </c>
      <c r="O11" s="457">
        <v>1206.3247059</v>
      </c>
      <c r="P11" s="457">
        <v>1169.1679999999999</v>
      </c>
      <c r="Q11" s="479">
        <v>1.79185E-3</v>
      </c>
      <c r="R11" s="479">
        <v>1.7847415699387993E-3</v>
      </c>
      <c r="S11" s="479">
        <v>9.3004999999999997E-4</v>
      </c>
    </row>
    <row r="12" spans="1:19" outlineLevel="2">
      <c r="B12" s="515" t="s">
        <v>867</v>
      </c>
      <c r="C12" s="515">
        <v>4</v>
      </c>
      <c r="D12" s="491" t="s">
        <v>873</v>
      </c>
      <c r="E12" s="515" t="s">
        <v>1534</v>
      </c>
      <c r="G12" s="620" t="s">
        <v>1535</v>
      </c>
      <c r="H12" s="457">
        <v>0</v>
      </c>
      <c r="I12" s="457">
        <v>40000</v>
      </c>
      <c r="J12" s="457">
        <v>0</v>
      </c>
      <c r="K12" s="457">
        <v>0</v>
      </c>
      <c r="L12" s="457">
        <v>0</v>
      </c>
      <c r="M12" s="457">
        <v>25000</v>
      </c>
      <c r="N12" s="457">
        <v>15000</v>
      </c>
      <c r="O12" s="457">
        <v>3367.5</v>
      </c>
      <c r="P12" s="457">
        <v>3390.75</v>
      </c>
      <c r="Q12" s="479">
        <v>5.1966199999999999E-3</v>
      </c>
      <c r="R12" s="479">
        <v>5.1759990679440294E-3</v>
      </c>
      <c r="S12" s="479">
        <v>7.6075999999999997E-4</v>
      </c>
    </row>
    <row r="13" spans="1:19" outlineLevel="2">
      <c r="A13" s="515">
        <v>2</v>
      </c>
      <c r="B13" s="515" t="s">
        <v>867</v>
      </c>
      <c r="C13" s="515">
        <v>5</v>
      </c>
      <c r="D13" s="491" t="s">
        <v>874</v>
      </c>
      <c r="E13" s="515" t="s">
        <v>1536</v>
      </c>
      <c r="F13" s="515" t="e">
        <v>#REF!</v>
      </c>
      <c r="G13" s="620" t="s">
        <v>1537</v>
      </c>
      <c r="H13" s="457">
        <v>21616</v>
      </c>
      <c r="I13" s="457">
        <v>0</v>
      </c>
      <c r="J13" s="457">
        <v>0</v>
      </c>
      <c r="K13" s="457">
        <v>0</v>
      </c>
      <c r="L13" s="457">
        <v>0</v>
      </c>
      <c r="M13" s="457">
        <v>3600</v>
      </c>
      <c r="N13" s="457">
        <v>18016</v>
      </c>
      <c r="O13" s="457">
        <v>2914.0880000000002</v>
      </c>
      <c r="P13" s="457">
        <v>2990.6559999999999</v>
      </c>
      <c r="Q13" s="479">
        <v>4.5834400000000003E-3</v>
      </c>
      <c r="R13" s="479">
        <v>4.5652533122587094E-3</v>
      </c>
      <c r="S13" s="479">
        <v>5.1474289999999999E-2</v>
      </c>
    </row>
    <row r="14" spans="1:19" outlineLevel="2">
      <c r="B14" s="621" t="s">
        <v>877</v>
      </c>
      <c r="D14" s="496"/>
      <c r="E14" s="496"/>
      <c r="F14" s="496"/>
      <c r="G14" s="622"/>
      <c r="H14" s="492">
        <v>21616</v>
      </c>
      <c r="I14" s="492">
        <v>253050</v>
      </c>
      <c r="J14" s="492">
        <v>0</v>
      </c>
      <c r="K14" s="492">
        <v>0</v>
      </c>
      <c r="L14" s="492">
        <v>0</v>
      </c>
      <c r="M14" s="492">
        <v>97650</v>
      </c>
      <c r="N14" s="492">
        <v>177016</v>
      </c>
      <c r="O14" s="492">
        <v>43591.000705900005</v>
      </c>
      <c r="P14" s="492">
        <v>42583.682000000001</v>
      </c>
      <c r="Q14" s="493">
        <v>6.5263249999999995E-2</v>
      </c>
      <c r="R14" s="492">
        <v>6.5004231612954336E-2</v>
      </c>
      <c r="S14" s="492"/>
    </row>
    <row r="15" spans="1:19" outlineLevel="2">
      <c r="B15" s="621"/>
      <c r="D15" s="485" t="s">
        <v>878</v>
      </c>
      <c r="E15" s="485"/>
      <c r="F15" s="485"/>
      <c r="G15" s="623" t="s">
        <v>616</v>
      </c>
      <c r="H15" s="494"/>
      <c r="I15" s="494"/>
      <c r="J15" s="494"/>
      <c r="K15" s="494"/>
      <c r="L15" s="494"/>
      <c r="M15" s="494"/>
      <c r="N15" s="494"/>
      <c r="O15" s="494"/>
      <c r="P15" s="494"/>
      <c r="Q15" s="495"/>
      <c r="R15" s="495"/>
      <c r="S15" s="495"/>
    </row>
    <row r="16" spans="1:19" outlineLevel="2">
      <c r="A16" s="515">
        <v>3</v>
      </c>
      <c r="B16" s="515" t="s">
        <v>878</v>
      </c>
      <c r="C16" s="515">
        <v>6</v>
      </c>
      <c r="D16" s="491" t="s">
        <v>881</v>
      </c>
      <c r="E16" s="515" t="s">
        <v>1538</v>
      </c>
      <c r="F16" s="515" t="e">
        <v>#REF!</v>
      </c>
      <c r="G16" s="620" t="s">
        <v>880</v>
      </c>
      <c r="H16" s="457">
        <v>1127956</v>
      </c>
      <c r="I16" s="457">
        <v>0</v>
      </c>
      <c r="J16" s="457">
        <v>0</v>
      </c>
      <c r="K16" s="457">
        <v>0</v>
      </c>
      <c r="L16" s="457">
        <v>0</v>
      </c>
      <c r="M16" s="457">
        <v>100000</v>
      </c>
      <c r="N16" s="457">
        <v>1027956</v>
      </c>
      <c r="O16" s="457">
        <v>71741.049239999993</v>
      </c>
      <c r="P16" s="457">
        <v>73159.628519999998</v>
      </c>
      <c r="Q16" s="479">
        <v>0.1121236</v>
      </c>
      <c r="R16" s="479">
        <v>0.11167858704730559</v>
      </c>
      <c r="S16" s="479">
        <v>0.21358478</v>
      </c>
    </row>
    <row r="17" spans="1:19" outlineLevel="2">
      <c r="C17" s="515">
        <v>7</v>
      </c>
      <c r="D17" s="491" t="s">
        <v>1034</v>
      </c>
      <c r="E17" s="515" t="s">
        <v>1539</v>
      </c>
      <c r="G17" s="620" t="s">
        <v>880</v>
      </c>
      <c r="H17" s="457">
        <v>0</v>
      </c>
      <c r="I17" s="457">
        <v>50000</v>
      </c>
      <c r="J17" s="457">
        <v>0</v>
      </c>
      <c r="K17" s="457">
        <v>0</v>
      </c>
      <c r="L17" s="457">
        <v>0</v>
      </c>
      <c r="M17" s="457">
        <v>0</v>
      </c>
      <c r="N17" s="457">
        <v>50000</v>
      </c>
      <c r="O17" s="457">
        <v>8654.5</v>
      </c>
      <c r="P17" s="457">
        <v>8257</v>
      </c>
      <c r="Q17" s="479">
        <v>1.265458E-2</v>
      </c>
      <c r="R17" s="479">
        <v>1.2604357237783336E-2</v>
      </c>
      <c r="S17" s="479">
        <v>9.6717499999999998E-3</v>
      </c>
    </row>
    <row r="18" spans="1:19" outlineLevel="1">
      <c r="C18" s="515">
        <v>8</v>
      </c>
      <c r="D18" s="491" t="s">
        <v>882</v>
      </c>
      <c r="E18" s="515" t="s">
        <v>1540</v>
      </c>
      <c r="G18" s="620" t="s">
        <v>880</v>
      </c>
      <c r="H18" s="457">
        <v>0</v>
      </c>
      <c r="I18" s="457">
        <v>100000</v>
      </c>
      <c r="J18" s="457">
        <v>0</v>
      </c>
      <c r="K18" s="457">
        <v>0</v>
      </c>
      <c r="L18" s="457">
        <v>0</v>
      </c>
      <c r="M18" s="457">
        <v>100000</v>
      </c>
      <c r="N18" s="457">
        <v>0</v>
      </c>
      <c r="O18" s="457">
        <v>0</v>
      </c>
      <c r="P18" s="457">
        <v>0</v>
      </c>
      <c r="Q18" s="479">
        <v>0</v>
      </c>
      <c r="R18" s="479">
        <v>0</v>
      </c>
      <c r="S18" s="479">
        <v>0</v>
      </c>
    </row>
    <row r="19" spans="1:19" outlineLevel="1">
      <c r="A19" s="515">
        <v>3</v>
      </c>
      <c r="B19" s="515" t="s">
        <v>878</v>
      </c>
      <c r="C19" s="515">
        <v>9</v>
      </c>
      <c r="D19" s="491" t="s">
        <v>879</v>
      </c>
      <c r="E19" s="515" t="s">
        <v>1541</v>
      </c>
      <c r="F19" s="515" t="e">
        <v>#REF!</v>
      </c>
      <c r="G19" s="620" t="s">
        <v>880</v>
      </c>
      <c r="H19" s="457">
        <v>66660</v>
      </c>
      <c r="I19" s="457">
        <v>0</v>
      </c>
      <c r="J19" s="457">
        <v>0</v>
      </c>
      <c r="K19" s="457">
        <v>0</v>
      </c>
      <c r="L19" s="457">
        <v>0</v>
      </c>
      <c r="M19" s="457">
        <v>500</v>
      </c>
      <c r="N19" s="457">
        <v>66160</v>
      </c>
      <c r="O19" s="457">
        <v>11141.343999999999</v>
      </c>
      <c r="P19" s="457">
        <v>11262.416800000001</v>
      </c>
      <c r="Q19" s="479">
        <v>1.7260649999999999E-2</v>
      </c>
      <c r="R19" s="479">
        <v>1.7192142994793831E-2</v>
      </c>
      <c r="S19" s="479">
        <v>0.26423097000000001</v>
      </c>
    </row>
    <row r="20" spans="1:19" outlineLevel="2">
      <c r="A20" s="515">
        <v>3</v>
      </c>
      <c r="B20" s="515" t="s">
        <v>878</v>
      </c>
      <c r="C20" s="515">
        <v>10</v>
      </c>
      <c r="D20" s="515" t="s">
        <v>886</v>
      </c>
      <c r="E20" s="515" t="s">
        <v>1542</v>
      </c>
      <c r="F20" s="515" t="e">
        <v>#REF!</v>
      </c>
      <c r="G20" s="620" t="s">
        <v>880</v>
      </c>
      <c r="H20" s="457">
        <v>20564</v>
      </c>
      <c r="I20" s="457">
        <v>0</v>
      </c>
      <c r="J20" s="457">
        <v>0</v>
      </c>
      <c r="K20" s="457">
        <v>0</v>
      </c>
      <c r="L20" s="457">
        <v>0</v>
      </c>
      <c r="M20" s="457">
        <v>0</v>
      </c>
      <c r="N20" s="457">
        <v>20564</v>
      </c>
      <c r="O20" s="457">
        <v>6097.2259999999997</v>
      </c>
      <c r="P20" s="457">
        <v>6835.6792400000004</v>
      </c>
      <c r="Q20" s="479">
        <v>1.0476279999999999E-2</v>
      </c>
      <c r="R20" s="479">
        <v>1.0434703052423314E-2</v>
      </c>
      <c r="S20" s="479">
        <v>9.5961179999999993E-2</v>
      </c>
    </row>
    <row r="21" spans="1:19" outlineLevel="2">
      <c r="B21" s="496" t="s">
        <v>887</v>
      </c>
      <c r="D21" s="496"/>
      <c r="E21" s="496"/>
      <c r="F21" s="496"/>
      <c r="G21" s="622"/>
      <c r="H21" s="492">
        <v>1215180</v>
      </c>
      <c r="I21" s="492">
        <v>150000</v>
      </c>
      <c r="J21" s="492">
        <v>0</v>
      </c>
      <c r="K21" s="492">
        <v>0</v>
      </c>
      <c r="L21" s="492">
        <v>0</v>
      </c>
      <c r="M21" s="492">
        <v>200500</v>
      </c>
      <c r="N21" s="492">
        <v>1164680</v>
      </c>
      <c r="O21" s="492">
        <v>97634.119239999985</v>
      </c>
      <c r="P21" s="492">
        <v>99514.724560000002</v>
      </c>
      <c r="Q21" s="493">
        <v>0.15251511000000001</v>
      </c>
      <c r="R21" s="493">
        <v>0.15190979033230606</v>
      </c>
      <c r="S21" s="493"/>
    </row>
    <row r="22" spans="1:19" outlineLevel="2">
      <c r="B22" s="496"/>
      <c r="D22" s="485" t="s">
        <v>889</v>
      </c>
      <c r="E22" s="485"/>
      <c r="F22" s="485"/>
      <c r="G22" s="623" t="s">
        <v>888</v>
      </c>
      <c r="H22" s="494"/>
      <c r="I22" s="494"/>
      <c r="J22" s="494"/>
      <c r="K22" s="494"/>
      <c r="L22" s="494"/>
      <c r="M22" s="494"/>
      <c r="N22" s="494"/>
      <c r="O22" s="494"/>
      <c r="P22" s="494"/>
      <c r="Q22" s="495"/>
      <c r="R22" s="495"/>
      <c r="S22" s="495"/>
    </row>
    <row r="23" spans="1:19" outlineLevel="2">
      <c r="A23" s="515">
        <v>4</v>
      </c>
      <c r="B23" s="515" t="s">
        <v>889</v>
      </c>
      <c r="C23" s="515">
        <v>11</v>
      </c>
      <c r="D23" s="515" t="s">
        <v>891</v>
      </c>
      <c r="E23" s="515" t="s">
        <v>1543</v>
      </c>
      <c r="F23" s="515" t="e">
        <v>#REF!</v>
      </c>
      <c r="G23" s="620" t="s">
        <v>626</v>
      </c>
      <c r="H23" s="457">
        <v>41774</v>
      </c>
      <c r="I23" s="457">
        <v>0</v>
      </c>
      <c r="J23" s="457">
        <v>7154</v>
      </c>
      <c r="K23" s="457">
        <v>0</v>
      </c>
      <c r="L23" s="457">
        <v>0</v>
      </c>
      <c r="M23" s="457">
        <v>6000</v>
      </c>
      <c r="N23" s="457">
        <v>42928</v>
      </c>
      <c r="O23" s="457">
        <v>2504.1799999999998</v>
      </c>
      <c r="P23" s="457">
        <v>2790.32</v>
      </c>
      <c r="Q23" s="479">
        <v>4.2764099999999996E-3</v>
      </c>
      <c r="R23" s="479">
        <v>4.2594392742801987E-3</v>
      </c>
      <c r="S23" s="479">
        <v>8.6933979999999994E-2</v>
      </c>
    </row>
    <row r="24" spans="1:19" outlineLevel="2">
      <c r="B24" s="496" t="s">
        <v>892</v>
      </c>
      <c r="D24" s="496"/>
      <c r="E24" s="496"/>
      <c r="F24" s="496"/>
      <c r="G24" s="622"/>
      <c r="H24" s="492">
        <v>41774</v>
      </c>
      <c r="I24" s="492">
        <v>0</v>
      </c>
      <c r="J24" s="492">
        <v>7154</v>
      </c>
      <c r="K24" s="492">
        <v>0</v>
      </c>
      <c r="L24" s="492">
        <v>0</v>
      </c>
      <c r="M24" s="492">
        <v>6000</v>
      </c>
      <c r="N24" s="492">
        <v>42928</v>
      </c>
      <c r="O24" s="492">
        <v>2504.1799999999998</v>
      </c>
      <c r="P24" s="492">
        <v>2790.32</v>
      </c>
      <c r="Q24" s="493">
        <v>4.2764099999999996E-3</v>
      </c>
      <c r="R24" s="493">
        <v>4.2594392742801987E-3</v>
      </c>
      <c r="S24" s="493"/>
    </row>
    <row r="25" spans="1:19" outlineLevel="2">
      <c r="B25" s="496"/>
      <c r="D25" s="624" t="s">
        <v>899</v>
      </c>
      <c r="E25" s="496"/>
      <c r="F25" s="496"/>
      <c r="G25" s="622" t="s">
        <v>899</v>
      </c>
      <c r="H25" s="625"/>
      <c r="I25" s="625"/>
      <c r="J25" s="625"/>
      <c r="K25" s="625"/>
      <c r="L25" s="625"/>
      <c r="M25" s="625"/>
      <c r="N25" s="625"/>
      <c r="O25" s="625"/>
      <c r="P25" s="625"/>
      <c r="Q25" s="626"/>
      <c r="R25" s="626"/>
      <c r="S25" s="626"/>
    </row>
    <row r="26" spans="1:19" outlineLevel="2">
      <c r="B26" s="491" t="s">
        <v>899</v>
      </c>
      <c r="C26" s="515">
        <v>12</v>
      </c>
      <c r="D26" s="491" t="s">
        <v>901</v>
      </c>
      <c r="E26" s="515" t="s">
        <v>1544</v>
      </c>
      <c r="F26" s="496"/>
      <c r="G26" s="627" t="s">
        <v>902</v>
      </c>
      <c r="H26" s="457">
        <v>0</v>
      </c>
      <c r="I26" s="457">
        <v>215000</v>
      </c>
      <c r="J26" s="457">
        <v>0</v>
      </c>
      <c r="K26" s="457">
        <v>0</v>
      </c>
      <c r="L26" s="457">
        <v>0</v>
      </c>
      <c r="M26" s="457">
        <v>115000</v>
      </c>
      <c r="N26" s="457">
        <v>100000</v>
      </c>
      <c r="O26" s="457">
        <v>7931.25</v>
      </c>
      <c r="P26" s="457">
        <v>7970</v>
      </c>
      <c r="Q26" s="479">
        <v>1.221473E-2</v>
      </c>
      <c r="R26" s="479">
        <v>1.2166250113253384E-2</v>
      </c>
      <c r="S26" s="479">
        <v>2.2824839999999999E-2</v>
      </c>
    </row>
    <row r="27" spans="1:19" outlineLevel="1">
      <c r="B27" s="491" t="s">
        <v>899</v>
      </c>
      <c r="C27" s="515">
        <v>13</v>
      </c>
      <c r="D27" s="491" t="s">
        <v>1072</v>
      </c>
      <c r="E27" s="515" t="s">
        <v>1545</v>
      </c>
      <c r="F27" s="496"/>
      <c r="G27" s="627" t="s">
        <v>1546</v>
      </c>
      <c r="H27" s="457">
        <v>0</v>
      </c>
      <c r="I27" s="457">
        <v>1125000</v>
      </c>
      <c r="J27" s="457">
        <v>0</v>
      </c>
      <c r="K27" s="457">
        <v>0</v>
      </c>
      <c r="L27" s="457">
        <v>0</v>
      </c>
      <c r="M27" s="457">
        <v>0</v>
      </c>
      <c r="N27" s="457">
        <v>1125000</v>
      </c>
      <c r="O27" s="457">
        <v>21523.86</v>
      </c>
      <c r="P27" s="457">
        <v>21926.25</v>
      </c>
      <c r="Q27" s="479">
        <v>3.3603920000000002E-2</v>
      </c>
      <c r="R27" s="479">
        <v>3.3470544735975161E-2</v>
      </c>
      <c r="S27" s="479">
        <v>8.4515560000000003E-2</v>
      </c>
    </row>
    <row r="28" spans="1:19" outlineLevel="1">
      <c r="B28" s="491" t="s">
        <v>899</v>
      </c>
      <c r="C28" s="515">
        <v>14</v>
      </c>
      <c r="D28" s="491" t="s">
        <v>903</v>
      </c>
      <c r="E28" s="515" t="s">
        <v>1547</v>
      </c>
      <c r="F28" s="496"/>
      <c r="G28" s="627" t="s">
        <v>640</v>
      </c>
      <c r="H28" s="457">
        <v>0</v>
      </c>
      <c r="I28" s="457">
        <v>59800</v>
      </c>
      <c r="J28" s="457">
        <v>0</v>
      </c>
      <c r="K28" s="457">
        <v>0</v>
      </c>
      <c r="L28" s="457">
        <v>0</v>
      </c>
      <c r="M28" s="457">
        <v>59800</v>
      </c>
      <c r="N28" s="457">
        <v>0</v>
      </c>
      <c r="O28" s="457">
        <v>0</v>
      </c>
      <c r="P28" s="457">
        <v>0</v>
      </c>
      <c r="Q28" s="479">
        <v>0</v>
      </c>
      <c r="R28" s="479">
        <v>0</v>
      </c>
      <c r="S28" s="479">
        <v>0</v>
      </c>
    </row>
    <row r="29" spans="1:19" outlineLevel="2">
      <c r="B29" s="496"/>
      <c r="D29" s="496"/>
      <c r="E29" s="496"/>
      <c r="F29" s="496"/>
      <c r="G29" s="622"/>
      <c r="H29" s="492">
        <v>0</v>
      </c>
      <c r="I29" s="492">
        <v>1399800</v>
      </c>
      <c r="J29" s="492">
        <v>0</v>
      </c>
      <c r="K29" s="492">
        <v>0</v>
      </c>
      <c r="L29" s="492">
        <v>0</v>
      </c>
      <c r="M29" s="492">
        <v>174800</v>
      </c>
      <c r="N29" s="492">
        <v>1225000</v>
      </c>
      <c r="O29" s="492">
        <v>29455.11</v>
      </c>
      <c r="P29" s="492">
        <v>29896.25</v>
      </c>
      <c r="Q29" s="493">
        <v>4.5818650000000002E-2</v>
      </c>
      <c r="R29" s="493">
        <v>0</v>
      </c>
      <c r="S29" s="493"/>
    </row>
    <row r="30" spans="1:19" outlineLevel="2">
      <c r="B30" s="496"/>
      <c r="D30" s="496"/>
      <c r="E30" s="496"/>
      <c r="F30" s="496"/>
      <c r="G30" s="622"/>
      <c r="H30" s="625"/>
      <c r="I30" s="625"/>
      <c r="J30" s="625"/>
      <c r="K30" s="625"/>
      <c r="L30" s="625"/>
      <c r="M30" s="625"/>
      <c r="N30" s="625"/>
      <c r="O30" s="625"/>
      <c r="P30" s="625"/>
      <c r="Q30" s="626"/>
      <c r="R30" s="626"/>
      <c r="S30" s="626"/>
    </row>
    <row r="31" spans="1:19" outlineLevel="1">
      <c r="B31" s="496"/>
      <c r="D31" s="485" t="s">
        <v>906</v>
      </c>
      <c r="E31" s="485"/>
      <c r="F31" s="485"/>
      <c r="G31" s="623" t="s">
        <v>646</v>
      </c>
      <c r="H31" s="494"/>
      <c r="I31" s="494"/>
      <c r="J31" s="494"/>
      <c r="K31" s="494"/>
      <c r="L31" s="494"/>
      <c r="M31" s="494"/>
      <c r="N31" s="494"/>
      <c r="O31" s="494"/>
      <c r="P31" s="494"/>
      <c r="Q31" s="495"/>
      <c r="R31" s="495"/>
      <c r="S31" s="495"/>
    </row>
    <row r="32" spans="1:19" outlineLevel="1">
      <c r="A32" s="515">
        <v>7</v>
      </c>
      <c r="B32" s="515" t="s">
        <v>906</v>
      </c>
      <c r="C32" s="515">
        <v>15</v>
      </c>
      <c r="D32" s="515" t="s">
        <v>907</v>
      </c>
      <c r="E32" s="515" t="s">
        <v>1548</v>
      </c>
      <c r="F32" s="515" t="e">
        <v>#REF!</v>
      </c>
      <c r="G32" s="620" t="s">
        <v>648</v>
      </c>
      <c r="H32" s="457">
        <v>589801</v>
      </c>
      <c r="I32" s="457">
        <v>0</v>
      </c>
      <c r="J32" s="457">
        <v>0</v>
      </c>
      <c r="K32" s="457">
        <v>0</v>
      </c>
      <c r="L32" s="457">
        <v>0</v>
      </c>
      <c r="M32" s="457">
        <v>82000</v>
      </c>
      <c r="N32" s="457">
        <v>507801</v>
      </c>
      <c r="O32" s="457">
        <v>27421.254000000001</v>
      </c>
      <c r="P32" s="457">
        <v>27421.254000000001</v>
      </c>
      <c r="Q32" s="479">
        <v>4.20255E-2</v>
      </c>
      <c r="R32" s="479">
        <v>4.1858699445802991E-2</v>
      </c>
      <c r="S32" s="479">
        <v>0.41211258000000001</v>
      </c>
    </row>
    <row r="33" spans="1:19" outlineLevel="2">
      <c r="A33" s="515">
        <v>7</v>
      </c>
      <c r="B33" s="515" t="s">
        <v>906</v>
      </c>
      <c r="C33" s="515">
        <v>16</v>
      </c>
      <c r="D33" s="515" t="s">
        <v>909</v>
      </c>
      <c r="E33" s="515" t="s">
        <v>1549</v>
      </c>
      <c r="F33" s="515" t="e">
        <v>#REF!</v>
      </c>
      <c r="G33" s="620" t="s">
        <v>910</v>
      </c>
      <c r="H33" s="457">
        <v>34713</v>
      </c>
      <c r="I33" s="457">
        <v>0</v>
      </c>
      <c r="J33" s="457">
        <v>0</v>
      </c>
      <c r="K33" s="457">
        <v>0</v>
      </c>
      <c r="L33" s="457">
        <v>0</v>
      </c>
      <c r="M33" s="457">
        <v>0</v>
      </c>
      <c r="N33" s="457">
        <v>34713</v>
      </c>
      <c r="O33" s="457">
        <v>43634.241000000002</v>
      </c>
      <c r="P33" s="457">
        <v>36934.631999999998</v>
      </c>
      <c r="Q33" s="479">
        <v>5.6605589999999997E-2</v>
      </c>
      <c r="R33" s="479">
        <v>5.6380924812167131E-2</v>
      </c>
      <c r="S33" s="479">
        <v>0.42091669999999998</v>
      </c>
    </row>
    <row r="34" spans="1:19" outlineLevel="2">
      <c r="A34" s="515">
        <v>7</v>
      </c>
      <c r="B34" s="515" t="s">
        <v>906</v>
      </c>
      <c r="C34" s="515">
        <v>17</v>
      </c>
      <c r="D34" s="515" t="s">
        <v>1507</v>
      </c>
      <c r="E34" s="515" t="s">
        <v>1550</v>
      </c>
      <c r="F34" s="515" t="e">
        <v>#REF!</v>
      </c>
      <c r="G34" s="620" t="s">
        <v>652</v>
      </c>
      <c r="H34" s="457">
        <v>280758</v>
      </c>
      <c r="I34" s="457">
        <v>0</v>
      </c>
      <c r="J34" s="457">
        <v>0</v>
      </c>
      <c r="K34" s="457">
        <v>0</v>
      </c>
      <c r="L34" s="457">
        <v>0</v>
      </c>
      <c r="M34" s="457">
        <v>0</v>
      </c>
      <c r="N34" s="457">
        <v>280758</v>
      </c>
      <c r="O34" s="457">
        <v>47599.711320000002</v>
      </c>
      <c r="P34" s="457">
        <v>50328.679080000002</v>
      </c>
      <c r="Q34" s="479">
        <v>7.7133149999999998E-2</v>
      </c>
      <c r="R34" s="479">
        <v>7.6827013495224999E-2</v>
      </c>
      <c r="S34" s="479">
        <v>0.93586000000000003</v>
      </c>
    </row>
    <row r="35" spans="1:19" outlineLevel="1">
      <c r="B35" s="496" t="s">
        <v>913</v>
      </c>
      <c r="D35" s="496"/>
      <c r="E35" s="496"/>
      <c r="F35" s="496"/>
      <c r="G35" s="622"/>
      <c r="H35" s="492">
        <v>905272</v>
      </c>
      <c r="I35" s="492">
        <v>0</v>
      </c>
      <c r="J35" s="492">
        <v>0</v>
      </c>
      <c r="K35" s="492">
        <v>0</v>
      </c>
      <c r="L35" s="492">
        <v>0</v>
      </c>
      <c r="M35" s="492">
        <v>82000</v>
      </c>
      <c r="N35" s="492">
        <v>823272</v>
      </c>
      <c r="O35" s="492">
        <v>118655.20632</v>
      </c>
      <c r="P35" s="492">
        <v>114684.56508</v>
      </c>
      <c r="Q35" s="493">
        <v>0.17576424000000002</v>
      </c>
      <c r="R35" s="493">
        <v>0.17506663775319511</v>
      </c>
      <c r="S35" s="493"/>
    </row>
    <row r="36" spans="1:19" outlineLevel="1">
      <c r="B36" s="496"/>
      <c r="D36" s="485"/>
      <c r="E36" s="485"/>
      <c r="F36" s="485"/>
      <c r="G36" s="623" t="s">
        <v>37</v>
      </c>
      <c r="H36" s="494"/>
      <c r="I36" s="494"/>
      <c r="J36" s="494"/>
      <c r="K36" s="494"/>
      <c r="L36" s="494"/>
      <c r="M36" s="494"/>
      <c r="N36" s="494"/>
      <c r="O36" s="494"/>
      <c r="P36" s="494"/>
      <c r="Q36" s="495"/>
      <c r="R36" s="495"/>
      <c r="S36" s="495"/>
    </row>
    <row r="37" spans="1:19" outlineLevel="2">
      <c r="A37" s="515">
        <v>9</v>
      </c>
      <c r="B37" s="515" t="s">
        <v>914</v>
      </c>
      <c r="C37" s="515">
        <v>18</v>
      </c>
      <c r="D37" s="515" t="s">
        <v>916</v>
      </c>
      <c r="E37" s="515" t="s">
        <v>1551</v>
      </c>
      <c r="F37" s="515" t="e">
        <v>#REF!</v>
      </c>
      <c r="G37" s="620" t="s">
        <v>660</v>
      </c>
      <c r="H37" s="457">
        <v>99</v>
      </c>
      <c r="I37" s="457">
        <v>0</v>
      </c>
      <c r="J37" s="457">
        <v>0</v>
      </c>
      <c r="K37" s="457">
        <v>0</v>
      </c>
      <c r="L37" s="457">
        <v>0</v>
      </c>
      <c r="M37" s="457">
        <v>0</v>
      </c>
      <c r="N37" s="457">
        <v>99</v>
      </c>
      <c r="O37" s="457">
        <v>49.413870000000003</v>
      </c>
      <c r="P37" s="457">
        <v>54.762839999999997</v>
      </c>
      <c r="Q37" s="479">
        <v>8.3930000000000004E-5</v>
      </c>
      <c r="R37" s="479">
        <v>8.3595785238654564E-5</v>
      </c>
      <c r="S37" s="479">
        <v>2.2351000000000001E-4</v>
      </c>
    </row>
    <row r="38" spans="1:19" outlineLevel="2">
      <c r="B38" s="496" t="s">
        <v>917</v>
      </c>
      <c r="D38" s="496"/>
      <c r="E38" s="496"/>
      <c r="F38" s="496"/>
      <c r="G38" s="622"/>
      <c r="H38" s="492">
        <v>99</v>
      </c>
      <c r="I38" s="492">
        <v>0</v>
      </c>
      <c r="J38" s="492">
        <v>0</v>
      </c>
      <c r="K38" s="492">
        <v>0</v>
      </c>
      <c r="L38" s="492">
        <v>0</v>
      </c>
      <c r="M38" s="492">
        <v>0</v>
      </c>
      <c r="N38" s="492">
        <v>99</v>
      </c>
      <c r="O38" s="492">
        <v>49.413870000000003</v>
      </c>
      <c r="P38" s="492">
        <v>54.762839999999997</v>
      </c>
      <c r="Q38" s="493">
        <v>8.3930000000000004E-5</v>
      </c>
      <c r="R38" s="493">
        <v>8.3595785238654564E-5</v>
      </c>
      <c r="S38" s="493"/>
    </row>
    <row r="39" spans="1:19" outlineLevel="2">
      <c r="B39" s="496"/>
      <c r="D39" s="485" t="s">
        <v>924</v>
      </c>
      <c r="E39" s="485"/>
      <c r="F39" s="485"/>
      <c r="G39" s="623" t="s">
        <v>676</v>
      </c>
      <c r="H39" s="494"/>
      <c r="I39" s="494"/>
      <c r="J39" s="494"/>
      <c r="K39" s="494"/>
      <c r="L39" s="494"/>
      <c r="M39" s="494"/>
      <c r="N39" s="494"/>
      <c r="O39" s="494"/>
      <c r="P39" s="494"/>
      <c r="Q39" s="495"/>
      <c r="R39" s="495"/>
      <c r="S39" s="495"/>
    </row>
    <row r="40" spans="1:19" outlineLevel="2">
      <c r="A40" s="515">
        <v>14</v>
      </c>
      <c r="B40" s="515" t="s">
        <v>924</v>
      </c>
      <c r="G40" s="620"/>
      <c r="N40" s="457"/>
      <c r="Q40" s="479"/>
      <c r="S40" s="479"/>
    </row>
    <row r="41" spans="1:19" outlineLevel="2">
      <c r="A41" s="515">
        <v>14</v>
      </c>
      <c r="B41" s="515" t="s">
        <v>924</v>
      </c>
      <c r="C41" s="515">
        <v>19</v>
      </c>
      <c r="D41" s="515" t="s">
        <v>925</v>
      </c>
      <c r="E41" s="515" t="s">
        <v>1552</v>
      </c>
      <c r="F41" s="515" t="e">
        <v>#REF!</v>
      </c>
      <c r="G41" s="620" t="s">
        <v>684</v>
      </c>
      <c r="H41" s="457">
        <v>2796</v>
      </c>
      <c r="I41" s="457">
        <v>0</v>
      </c>
      <c r="J41" s="457">
        <v>0</v>
      </c>
      <c r="K41" s="457">
        <v>0</v>
      </c>
      <c r="L41" s="457">
        <v>0</v>
      </c>
      <c r="M41" s="457">
        <v>0</v>
      </c>
      <c r="N41" s="457">
        <v>2796</v>
      </c>
      <c r="O41" s="457">
        <v>22815.360000000001</v>
      </c>
      <c r="P41" s="457">
        <v>20690.400000000001</v>
      </c>
      <c r="Q41" s="479">
        <v>3.1709870000000001E-2</v>
      </c>
      <c r="R41" s="479">
        <v>3.1584012715590692E-2</v>
      </c>
      <c r="S41" s="479">
        <v>6.1654400000000003E-3</v>
      </c>
    </row>
    <row r="42" spans="1:19" outlineLevel="1">
      <c r="C42" s="515">
        <v>20</v>
      </c>
      <c r="D42" s="515" t="s">
        <v>1508</v>
      </c>
      <c r="E42" s="515" t="s">
        <v>1553</v>
      </c>
      <c r="F42" s="515" t="s">
        <v>676</v>
      </c>
      <c r="G42" s="620" t="s">
        <v>926</v>
      </c>
      <c r="H42" s="457">
        <v>123</v>
      </c>
      <c r="I42" s="457">
        <v>0</v>
      </c>
      <c r="J42" s="457">
        <v>0</v>
      </c>
      <c r="K42" s="457">
        <v>0</v>
      </c>
      <c r="L42" s="457">
        <v>0</v>
      </c>
      <c r="M42" s="457">
        <v>0</v>
      </c>
      <c r="N42" s="457">
        <v>123</v>
      </c>
      <c r="O42" s="457">
        <v>1845</v>
      </c>
      <c r="P42" s="457">
        <v>1845</v>
      </c>
      <c r="Q42" s="479">
        <v>2.8276299999999998E-3</v>
      </c>
      <c r="R42" s="479">
        <v>2.8164029434068374E-3</v>
      </c>
      <c r="S42" s="479">
        <v>0</v>
      </c>
    </row>
    <row r="43" spans="1:19" outlineLevel="1">
      <c r="B43" s="496" t="s">
        <v>927</v>
      </c>
      <c r="D43" s="496"/>
      <c r="E43" s="496"/>
      <c r="F43" s="496"/>
      <c r="G43" s="622"/>
      <c r="H43" s="492">
        <v>2919</v>
      </c>
      <c r="I43" s="492">
        <v>0</v>
      </c>
      <c r="J43" s="492">
        <v>0</v>
      </c>
      <c r="K43" s="492">
        <v>0</v>
      </c>
      <c r="L43" s="492">
        <v>0</v>
      </c>
      <c r="M43" s="492">
        <v>0</v>
      </c>
      <c r="N43" s="492">
        <v>2919</v>
      </c>
      <c r="O43" s="492">
        <v>24660.36</v>
      </c>
      <c r="P43" s="492">
        <v>22535.4</v>
      </c>
      <c r="Q43" s="493">
        <v>3.4537499999999999E-2</v>
      </c>
      <c r="R43" s="493">
        <v>3.4400415658997527E-2</v>
      </c>
      <c r="S43" s="493"/>
    </row>
    <row r="44" spans="1:19" outlineLevel="2">
      <c r="B44" s="496"/>
      <c r="D44" s="485" t="s">
        <v>1509</v>
      </c>
      <c r="E44" s="485"/>
      <c r="F44" s="485"/>
      <c r="G44" s="623" t="s">
        <v>1554</v>
      </c>
      <c r="H44" s="494"/>
      <c r="I44" s="494"/>
      <c r="J44" s="494"/>
      <c r="K44" s="494"/>
      <c r="L44" s="494"/>
      <c r="M44" s="494"/>
      <c r="N44" s="494"/>
      <c r="O44" s="494"/>
      <c r="P44" s="494"/>
      <c r="Q44" s="495"/>
      <c r="R44" s="495"/>
      <c r="S44" s="495"/>
    </row>
    <row r="45" spans="1:19" outlineLevel="2">
      <c r="B45" s="496"/>
      <c r="D45" s="485"/>
      <c r="E45" s="485"/>
      <c r="F45" s="485"/>
      <c r="G45" s="623" t="s">
        <v>37</v>
      </c>
      <c r="H45" s="494"/>
      <c r="I45" s="494"/>
      <c r="J45" s="494"/>
      <c r="K45" s="494"/>
      <c r="L45" s="494"/>
      <c r="M45" s="494"/>
      <c r="N45" s="494"/>
      <c r="O45" s="494"/>
      <c r="P45" s="494"/>
      <c r="Q45" s="495"/>
      <c r="R45" s="495"/>
      <c r="S45" s="495"/>
    </row>
    <row r="46" spans="1:19" outlineLevel="2">
      <c r="A46" s="515">
        <v>17</v>
      </c>
      <c r="B46" s="515" t="s">
        <v>931</v>
      </c>
      <c r="C46" s="515">
        <v>21</v>
      </c>
      <c r="D46" s="515" t="s">
        <v>1510</v>
      </c>
      <c r="E46" s="515" t="s">
        <v>1555</v>
      </c>
      <c r="F46" s="515" t="e">
        <v>#REF!</v>
      </c>
      <c r="G46" s="620" t="s">
        <v>848</v>
      </c>
      <c r="H46" s="457">
        <v>468137</v>
      </c>
      <c r="I46" s="457">
        <v>0</v>
      </c>
      <c r="J46" s="457">
        <v>0</v>
      </c>
      <c r="K46" s="457">
        <v>0</v>
      </c>
      <c r="L46" s="457">
        <v>0</v>
      </c>
      <c r="M46" s="457">
        <v>0</v>
      </c>
      <c r="N46" s="457">
        <v>468137</v>
      </c>
      <c r="O46" s="457">
        <v>35157.0887</v>
      </c>
      <c r="P46" s="457">
        <v>29497.31237</v>
      </c>
      <c r="Q46" s="479">
        <v>4.5207240000000003E-2</v>
      </c>
      <c r="R46" s="479">
        <v>4.5027814298893722E-2</v>
      </c>
      <c r="S46" s="479">
        <v>4.9245439800000002</v>
      </c>
    </row>
    <row r="47" spans="1:19" outlineLevel="2">
      <c r="A47" s="515">
        <v>17</v>
      </c>
      <c r="B47" s="515" t="s">
        <v>931</v>
      </c>
      <c r="C47" s="515">
        <v>22</v>
      </c>
      <c r="D47" s="515" t="s">
        <v>933</v>
      </c>
      <c r="E47" s="515" t="s">
        <v>1556</v>
      </c>
      <c r="F47" s="515" t="e">
        <v>#REF!</v>
      </c>
      <c r="G47" s="620" t="s">
        <v>720</v>
      </c>
      <c r="H47" s="457">
        <v>190058</v>
      </c>
      <c r="I47" s="457">
        <v>0</v>
      </c>
      <c r="J47" s="457">
        <v>0</v>
      </c>
      <c r="K47" s="457">
        <v>0</v>
      </c>
      <c r="L47" s="457">
        <v>0</v>
      </c>
      <c r="M47" s="457">
        <v>0</v>
      </c>
      <c r="N47" s="457">
        <v>190058</v>
      </c>
      <c r="O47" s="457">
        <v>3894.2884199999999</v>
      </c>
      <c r="P47" s="457">
        <v>3901.8907400000003</v>
      </c>
      <c r="Q47" s="479">
        <v>5.9799900000000001E-3</v>
      </c>
      <c r="R47" s="479">
        <v>5.9562583008064413E-3</v>
      </c>
      <c r="S47" s="479">
        <v>0.38621903000000002</v>
      </c>
    </row>
    <row r="48" spans="1:19" outlineLevel="2">
      <c r="A48" s="515">
        <v>17</v>
      </c>
      <c r="B48" s="515" t="s">
        <v>931</v>
      </c>
      <c r="C48" s="515">
        <v>23</v>
      </c>
      <c r="D48" s="515" t="s">
        <v>934</v>
      </c>
      <c r="E48" s="515" t="s">
        <v>1557</v>
      </c>
      <c r="F48" s="515" t="e">
        <v>#REF!</v>
      </c>
      <c r="G48" s="620" t="s">
        <v>935</v>
      </c>
      <c r="H48" s="457">
        <v>345102</v>
      </c>
      <c r="I48" s="457">
        <v>0</v>
      </c>
      <c r="J48" s="457">
        <v>0</v>
      </c>
      <c r="K48" s="457">
        <v>0</v>
      </c>
      <c r="L48" s="457">
        <v>0</v>
      </c>
      <c r="M48" s="457">
        <v>10000</v>
      </c>
      <c r="N48" s="457">
        <v>335102</v>
      </c>
      <c r="O48" s="457">
        <v>1373.9181999999998</v>
      </c>
      <c r="P48" s="457">
        <v>1440.9386000000002</v>
      </c>
      <c r="Q48" s="479">
        <v>2.2083699999999999E-3</v>
      </c>
      <c r="R48" s="479">
        <v>2.1996009291645139E-3</v>
      </c>
      <c r="S48" s="479">
        <v>0.55850332999999996</v>
      </c>
    </row>
    <row r="49" spans="1:21" ht="13.5" customHeight="1" outlineLevel="2">
      <c r="A49" s="515">
        <v>17</v>
      </c>
      <c r="B49" s="515" t="s">
        <v>931</v>
      </c>
      <c r="C49" s="515">
        <v>24</v>
      </c>
      <c r="D49" s="515" t="s">
        <v>936</v>
      </c>
      <c r="E49" s="515" t="s">
        <v>1558</v>
      </c>
      <c r="F49" s="515" t="e">
        <v>#REF!</v>
      </c>
      <c r="G49" s="620" t="s">
        <v>724</v>
      </c>
      <c r="H49" s="457">
        <v>22920</v>
      </c>
      <c r="I49" s="457">
        <v>0</v>
      </c>
      <c r="J49" s="457">
        <v>0</v>
      </c>
      <c r="K49" s="457">
        <v>0</v>
      </c>
      <c r="L49" s="457">
        <v>0</v>
      </c>
      <c r="M49" s="457">
        <v>0</v>
      </c>
      <c r="N49" s="457">
        <v>22920</v>
      </c>
      <c r="O49" s="457">
        <v>2737.1064000000001</v>
      </c>
      <c r="P49" s="457">
        <v>2319.0455999999999</v>
      </c>
      <c r="Q49" s="479">
        <v>3.5541399999999999E-3</v>
      </c>
      <c r="R49" s="479">
        <v>3.5400362350865447E-3</v>
      </c>
      <c r="S49" s="479">
        <v>0.10222272</v>
      </c>
    </row>
    <row r="50" spans="1:21" ht="13.5" customHeight="1" outlineLevel="2">
      <c r="A50" s="515">
        <v>17</v>
      </c>
      <c r="B50" s="515" t="s">
        <v>931</v>
      </c>
      <c r="C50" s="515">
        <v>25</v>
      </c>
      <c r="D50" s="515" t="s">
        <v>937</v>
      </c>
      <c r="E50" s="515" t="s">
        <v>1559</v>
      </c>
      <c r="F50" s="515" t="e">
        <v>#REF!</v>
      </c>
      <c r="G50" s="620" t="s">
        <v>938</v>
      </c>
      <c r="H50" s="457">
        <v>58125</v>
      </c>
      <c r="I50" s="457">
        <v>0</v>
      </c>
      <c r="J50" s="457">
        <v>0</v>
      </c>
      <c r="K50" s="457">
        <v>0</v>
      </c>
      <c r="L50" s="457">
        <v>0</v>
      </c>
      <c r="M50" s="457">
        <v>0</v>
      </c>
      <c r="N50" s="457">
        <v>58125</v>
      </c>
      <c r="O50" s="457">
        <v>0</v>
      </c>
      <c r="P50" s="457">
        <v>0</v>
      </c>
      <c r="Q50" s="479">
        <v>0</v>
      </c>
      <c r="R50" s="479">
        <v>0</v>
      </c>
      <c r="S50" s="479">
        <v>4.6500000000000004</v>
      </c>
      <c r="U50" s="479"/>
    </row>
    <row r="51" spans="1:21" ht="13.5" customHeight="1" outlineLevel="2">
      <c r="A51" s="515">
        <v>17</v>
      </c>
      <c r="B51" s="515" t="s">
        <v>931</v>
      </c>
      <c r="C51" s="515">
        <v>26</v>
      </c>
      <c r="D51" s="515" t="s">
        <v>939</v>
      </c>
      <c r="E51" s="515" t="s">
        <v>1560</v>
      </c>
      <c r="F51" s="515" t="e">
        <v>#REF!</v>
      </c>
      <c r="G51" s="620" t="s">
        <v>731</v>
      </c>
      <c r="H51" s="457">
        <v>2458898</v>
      </c>
      <c r="I51" s="457">
        <v>0</v>
      </c>
      <c r="J51" s="457">
        <v>0</v>
      </c>
      <c r="K51" s="457">
        <v>0</v>
      </c>
      <c r="L51" s="457">
        <v>0</v>
      </c>
      <c r="M51" s="457">
        <v>0</v>
      </c>
      <c r="N51" s="457">
        <v>2458898</v>
      </c>
      <c r="O51" s="457">
        <v>157394.06097999998</v>
      </c>
      <c r="P51" s="457">
        <v>166418.21664</v>
      </c>
      <c r="Q51" s="479">
        <v>0.25505064</v>
      </c>
      <c r="R51" s="479">
        <v>0.2540383496918226</v>
      </c>
      <c r="S51" s="479">
        <v>1.34499334</v>
      </c>
    </row>
    <row r="52" spans="1:21" ht="13.5" customHeight="1" outlineLevel="2">
      <c r="A52" s="515">
        <v>17</v>
      </c>
      <c r="B52" s="515" t="s">
        <v>931</v>
      </c>
      <c r="C52" s="515">
        <v>27</v>
      </c>
      <c r="D52" s="515" t="s">
        <v>941</v>
      </c>
      <c r="E52" s="515" t="s">
        <v>1561</v>
      </c>
      <c r="F52" s="515" t="e">
        <v>#REF!</v>
      </c>
      <c r="G52" s="620" t="s">
        <v>942</v>
      </c>
      <c r="H52" s="457">
        <v>1561229</v>
      </c>
      <c r="I52" s="457">
        <v>0</v>
      </c>
      <c r="J52" s="457">
        <v>0</v>
      </c>
      <c r="K52" s="457">
        <v>0</v>
      </c>
      <c r="L52" s="457">
        <v>0</v>
      </c>
      <c r="M52" s="457">
        <v>51000</v>
      </c>
      <c r="N52" s="457">
        <v>1510229</v>
      </c>
      <c r="O52" s="457">
        <v>18862.76021</v>
      </c>
      <c r="P52" s="457">
        <v>19632.976999999999</v>
      </c>
      <c r="Q52" s="479">
        <v>3.0089270000000001E-2</v>
      </c>
      <c r="R52" s="479">
        <v>2.9969850520671401E-2</v>
      </c>
      <c r="S52" s="479">
        <v>2.9664100100000002</v>
      </c>
    </row>
    <row r="53" spans="1:21" ht="13.5" customHeight="1" outlineLevel="2">
      <c r="A53" s="515">
        <v>17</v>
      </c>
      <c r="B53" s="515" t="s">
        <v>931</v>
      </c>
      <c r="C53" s="515">
        <v>28</v>
      </c>
      <c r="D53" s="515" t="s">
        <v>944</v>
      </c>
      <c r="E53" s="515" t="s">
        <v>1562</v>
      </c>
      <c r="F53" s="515" t="e">
        <v>#REF!</v>
      </c>
      <c r="G53" s="620" t="s">
        <v>849</v>
      </c>
      <c r="H53" s="457">
        <v>245873</v>
      </c>
      <c r="I53" s="457">
        <v>0</v>
      </c>
      <c r="J53" s="457">
        <v>0</v>
      </c>
      <c r="K53" s="457">
        <v>0</v>
      </c>
      <c r="L53" s="457">
        <v>0</v>
      </c>
      <c r="M53" s="457">
        <v>0</v>
      </c>
      <c r="N53" s="457">
        <v>245873</v>
      </c>
      <c r="O53" s="457">
        <v>5347.7377500000002</v>
      </c>
      <c r="P53" s="457">
        <v>5391.9948899999999</v>
      </c>
      <c r="Q53" s="479">
        <v>8.2637100000000005E-3</v>
      </c>
      <c r="R53" s="479">
        <v>8.2309107203418028E-3</v>
      </c>
      <c r="S53" s="479">
        <v>1.4635297599999999</v>
      </c>
    </row>
    <row r="54" spans="1:21" ht="13.5" customHeight="1" outlineLevel="2">
      <c r="A54" s="515">
        <v>17</v>
      </c>
      <c r="B54" s="515" t="s">
        <v>931</v>
      </c>
      <c r="C54" s="515">
        <v>29</v>
      </c>
      <c r="D54" s="515" t="s">
        <v>1511</v>
      </c>
      <c r="E54" s="515" t="s">
        <v>1563</v>
      </c>
      <c r="F54" s="515" t="e">
        <v>#REF!</v>
      </c>
      <c r="G54" s="620" t="s">
        <v>850</v>
      </c>
      <c r="H54" s="457">
        <v>128063</v>
      </c>
      <c r="I54" s="457">
        <v>0</v>
      </c>
      <c r="J54" s="457">
        <v>0</v>
      </c>
      <c r="K54" s="457">
        <v>0</v>
      </c>
      <c r="L54" s="457">
        <v>0</v>
      </c>
      <c r="M54" s="457">
        <v>0</v>
      </c>
      <c r="N54" s="457">
        <v>128063</v>
      </c>
      <c r="O54" s="457">
        <v>23947.780999999999</v>
      </c>
      <c r="P54" s="457">
        <v>30735.119999999999</v>
      </c>
      <c r="Q54" s="479">
        <v>4.710429E-2</v>
      </c>
      <c r="R54" s="479">
        <v>4.691733465255412E-2</v>
      </c>
      <c r="S54" s="479">
        <v>0.85375332999999998</v>
      </c>
    </row>
    <row r="55" spans="1:21" ht="13.5" customHeight="1" outlineLevel="2">
      <c r="A55" s="515">
        <v>17</v>
      </c>
      <c r="B55" s="515" t="s">
        <v>931</v>
      </c>
      <c r="C55" s="515">
        <v>30</v>
      </c>
      <c r="D55" s="515" t="s">
        <v>1512</v>
      </c>
      <c r="E55" s="515" t="s">
        <v>1564</v>
      </c>
      <c r="F55" s="515" t="e">
        <v>#REF!</v>
      </c>
      <c r="G55" s="620" t="s">
        <v>851</v>
      </c>
      <c r="H55" s="457">
        <v>2603283</v>
      </c>
      <c r="I55" s="457">
        <v>0</v>
      </c>
      <c r="J55" s="457">
        <v>0</v>
      </c>
      <c r="K55" s="457">
        <v>0</v>
      </c>
      <c r="L55" s="457">
        <v>0</v>
      </c>
      <c r="M55" s="457">
        <v>8000</v>
      </c>
      <c r="N55" s="457">
        <v>2595283</v>
      </c>
      <c r="O55" s="457">
        <v>42822.169500000004</v>
      </c>
      <c r="P55" s="457">
        <v>43574.801570000003</v>
      </c>
      <c r="Q55" s="479">
        <v>6.6782240000000007E-2</v>
      </c>
      <c r="R55" s="479">
        <v>6.6517181246675813E-2</v>
      </c>
      <c r="S55" s="479">
        <v>4.6311259800000002</v>
      </c>
    </row>
    <row r="56" spans="1:21" ht="13.5" customHeight="1" outlineLevel="2">
      <c r="A56" s="515">
        <v>17</v>
      </c>
      <c r="B56" s="515" t="s">
        <v>931</v>
      </c>
      <c r="C56" s="515">
        <v>31</v>
      </c>
      <c r="D56" s="515" t="s">
        <v>947</v>
      </c>
      <c r="E56" s="515" t="s">
        <v>1565</v>
      </c>
      <c r="F56" s="515" t="e">
        <v>#REF!</v>
      </c>
      <c r="G56" s="620" t="s">
        <v>759</v>
      </c>
      <c r="H56" s="457">
        <v>2216</v>
      </c>
      <c r="I56" s="457">
        <v>0</v>
      </c>
      <c r="J56" s="457">
        <v>0</v>
      </c>
      <c r="K56" s="457">
        <v>0</v>
      </c>
      <c r="L56" s="457">
        <v>0</v>
      </c>
      <c r="M56" s="457">
        <v>0</v>
      </c>
      <c r="N56" s="457">
        <v>2216</v>
      </c>
      <c r="O56" s="457">
        <v>269.00023999999996</v>
      </c>
      <c r="P56" s="457">
        <v>203.51743999999999</v>
      </c>
      <c r="Q56" s="479">
        <v>3.1190999999999999E-4</v>
      </c>
      <c r="R56" s="479">
        <v>3.1067052414667987E-4</v>
      </c>
      <c r="S56" s="479">
        <v>3.5956509999999997E-2</v>
      </c>
    </row>
    <row r="57" spans="1:21" ht="13.5" customHeight="1" outlineLevel="2">
      <c r="A57" s="515">
        <v>17</v>
      </c>
      <c r="B57" s="515" t="s">
        <v>931</v>
      </c>
      <c r="C57" s="515">
        <v>32</v>
      </c>
      <c r="D57" s="515" t="s">
        <v>950</v>
      </c>
      <c r="E57" s="515" t="s">
        <v>1566</v>
      </c>
      <c r="F57" s="515" t="e">
        <v>#REF!</v>
      </c>
      <c r="G57" s="620" t="s">
        <v>772</v>
      </c>
      <c r="H57" s="457">
        <v>362871</v>
      </c>
      <c r="I57" s="457">
        <v>0</v>
      </c>
      <c r="J57" s="457">
        <v>0</v>
      </c>
      <c r="K57" s="457">
        <v>0</v>
      </c>
      <c r="L57" s="457">
        <v>0</v>
      </c>
      <c r="M57" s="457">
        <v>0</v>
      </c>
      <c r="N57" s="457">
        <v>362871</v>
      </c>
      <c r="O57" s="457">
        <v>105232.59</v>
      </c>
      <c r="P57" s="457">
        <v>129512.28861</v>
      </c>
      <c r="Q57" s="479">
        <v>0.19848904000000001</v>
      </c>
      <c r="R57" s="479">
        <v>0.19770124165233594</v>
      </c>
      <c r="S57" s="479">
        <v>1.84315429</v>
      </c>
    </row>
    <row r="58" spans="1:21" ht="13.5" customHeight="1" outlineLevel="2">
      <c r="A58" s="515">
        <v>17</v>
      </c>
      <c r="B58" s="515" t="s">
        <v>931</v>
      </c>
      <c r="C58" s="515">
        <v>33</v>
      </c>
      <c r="D58" s="515" t="s">
        <v>951</v>
      </c>
      <c r="E58" s="515" t="s">
        <v>1567</v>
      </c>
      <c r="F58" s="515" t="e">
        <v>#REF!</v>
      </c>
      <c r="G58" s="620" t="s">
        <v>774</v>
      </c>
      <c r="H58" s="457">
        <v>571112</v>
      </c>
      <c r="I58" s="457">
        <v>0</v>
      </c>
      <c r="J58" s="457">
        <v>0</v>
      </c>
      <c r="K58" s="457">
        <v>0</v>
      </c>
      <c r="L58" s="457">
        <v>0</v>
      </c>
      <c r="M58" s="457">
        <v>0</v>
      </c>
      <c r="N58" s="457">
        <v>571112</v>
      </c>
      <c r="O58" s="457">
        <v>159911.35999999999</v>
      </c>
      <c r="P58" s="457">
        <v>171333.6</v>
      </c>
      <c r="Q58" s="479">
        <v>0.26258389999999998</v>
      </c>
      <c r="R58" s="479">
        <v>0.26154171021381556</v>
      </c>
      <c r="S58" s="479">
        <v>2.8437442399999999</v>
      </c>
    </row>
    <row r="59" spans="1:21" ht="13.5" customHeight="1" outlineLevel="2">
      <c r="A59" s="515">
        <v>17</v>
      </c>
      <c r="B59" s="515" t="s">
        <v>931</v>
      </c>
      <c r="C59" s="515">
        <v>34</v>
      </c>
      <c r="D59" s="515" t="s">
        <v>952</v>
      </c>
      <c r="E59" s="515" t="s">
        <v>1568</v>
      </c>
      <c r="F59" s="515" t="s">
        <v>1513</v>
      </c>
      <c r="G59" s="620" t="s">
        <v>773</v>
      </c>
      <c r="H59" s="457">
        <v>571112</v>
      </c>
      <c r="I59" s="457">
        <v>0</v>
      </c>
      <c r="J59" s="457">
        <v>0</v>
      </c>
      <c r="K59" s="457">
        <v>0</v>
      </c>
      <c r="L59" s="457">
        <v>0</v>
      </c>
      <c r="M59" s="457">
        <v>0</v>
      </c>
      <c r="N59" s="457">
        <v>571112</v>
      </c>
      <c r="O59" s="457">
        <v>5711.12</v>
      </c>
      <c r="P59" s="457">
        <v>5711.12</v>
      </c>
      <c r="Q59" s="479">
        <v>8.7527999999999998E-3</v>
      </c>
      <c r="R59" s="479">
        <v>8.7180570071271855E-3</v>
      </c>
      <c r="S59" s="479">
        <v>2.8437442399999999</v>
      </c>
    </row>
    <row r="60" spans="1:21" ht="13.5" customHeight="1" outlineLevel="2">
      <c r="A60" s="515">
        <v>17</v>
      </c>
      <c r="B60" s="515" t="s">
        <v>931</v>
      </c>
      <c r="C60" s="515">
        <v>35</v>
      </c>
      <c r="D60" s="515" t="s">
        <v>1514</v>
      </c>
      <c r="E60" s="515" t="s">
        <v>1569</v>
      </c>
      <c r="F60" s="515" t="e">
        <v>#REF!</v>
      </c>
      <c r="G60" s="620" t="s">
        <v>852</v>
      </c>
      <c r="H60" s="457">
        <v>1660475</v>
      </c>
      <c r="I60" s="457">
        <v>0</v>
      </c>
      <c r="J60" s="457">
        <v>0</v>
      </c>
      <c r="K60" s="457">
        <v>0</v>
      </c>
      <c r="L60" s="457">
        <v>0</v>
      </c>
      <c r="M60" s="457">
        <v>0</v>
      </c>
      <c r="N60" s="457">
        <v>1660475</v>
      </c>
      <c r="O60" s="457">
        <v>821935.125</v>
      </c>
      <c r="P60" s="457">
        <v>1400627.26725</v>
      </c>
      <c r="Q60" s="479">
        <v>2.1465851699999998</v>
      </c>
      <c r="R60" s="479">
        <v>2.1380654515440516</v>
      </c>
      <c r="S60" s="479">
        <v>13.80416168</v>
      </c>
    </row>
    <row r="61" spans="1:21" ht="13.5" customHeight="1" outlineLevel="1">
      <c r="B61" s="496" t="s">
        <v>953</v>
      </c>
      <c r="D61" s="496"/>
      <c r="E61" s="496"/>
      <c r="F61" s="496"/>
      <c r="G61" s="622"/>
      <c r="H61" s="492">
        <v>11249474</v>
      </c>
      <c r="I61" s="492">
        <v>0</v>
      </c>
      <c r="J61" s="492">
        <v>0</v>
      </c>
      <c r="K61" s="492">
        <v>0</v>
      </c>
      <c r="L61" s="492">
        <v>0</v>
      </c>
      <c r="M61" s="492">
        <v>69000</v>
      </c>
      <c r="N61" s="492">
        <v>11180474</v>
      </c>
      <c r="O61" s="492">
        <v>1384596.1063999999</v>
      </c>
      <c r="P61" s="492">
        <v>2010300.0907100001</v>
      </c>
      <c r="Q61" s="493">
        <v>3.0809627099999997</v>
      </c>
      <c r="R61" s="493">
        <v>3.0687344675374941</v>
      </c>
      <c r="S61" s="493"/>
    </row>
    <row r="62" spans="1:21" ht="13.5" customHeight="1" outlineLevel="1">
      <c r="B62" s="496"/>
      <c r="D62" s="485" t="s">
        <v>954</v>
      </c>
      <c r="E62" s="485"/>
      <c r="F62" s="485"/>
      <c r="G62" s="623" t="s">
        <v>798</v>
      </c>
      <c r="H62" s="494"/>
      <c r="I62" s="494"/>
      <c r="J62" s="494"/>
      <c r="K62" s="494"/>
      <c r="L62" s="494"/>
      <c r="M62" s="494"/>
      <c r="N62" s="494"/>
      <c r="O62" s="494"/>
      <c r="P62" s="494"/>
      <c r="Q62" s="495"/>
      <c r="R62" s="495"/>
      <c r="S62" s="495"/>
    </row>
    <row r="63" spans="1:21" ht="13.5" customHeight="1" outlineLevel="2">
      <c r="A63" s="515">
        <v>18</v>
      </c>
      <c r="B63" s="515" t="s">
        <v>954</v>
      </c>
      <c r="C63" s="515">
        <v>36</v>
      </c>
      <c r="D63" s="515" t="s">
        <v>955</v>
      </c>
      <c r="E63" s="515" t="s">
        <v>1570</v>
      </c>
      <c r="F63" s="515" t="e">
        <v>#REF!</v>
      </c>
      <c r="G63" s="620" t="s">
        <v>956</v>
      </c>
      <c r="H63" s="457">
        <v>29714</v>
      </c>
      <c r="I63" s="457">
        <v>0</v>
      </c>
      <c r="J63" s="457">
        <v>0</v>
      </c>
      <c r="K63" s="457">
        <v>0</v>
      </c>
      <c r="L63" s="457">
        <v>0</v>
      </c>
      <c r="M63" s="457">
        <v>0</v>
      </c>
      <c r="N63" s="457">
        <v>29714</v>
      </c>
      <c r="O63" s="457">
        <v>37588.21</v>
      </c>
      <c r="P63" s="457">
        <v>27554.089339999999</v>
      </c>
      <c r="Q63" s="479">
        <v>4.2229080000000002E-2</v>
      </c>
      <c r="R63" s="479">
        <v>4.2061473344211897E-2</v>
      </c>
      <c r="S63" s="479">
        <v>1.163003E-2</v>
      </c>
    </row>
    <row r="64" spans="1:21" ht="13.5" customHeight="1" outlineLevel="1">
      <c r="B64" s="496" t="s">
        <v>957</v>
      </c>
      <c r="D64" s="496"/>
      <c r="E64" s="496"/>
      <c r="F64" s="496"/>
      <c r="G64" s="622"/>
      <c r="H64" s="492">
        <v>29714</v>
      </c>
      <c r="I64" s="492">
        <v>0</v>
      </c>
      <c r="J64" s="492">
        <v>0</v>
      </c>
      <c r="K64" s="492">
        <v>0</v>
      </c>
      <c r="L64" s="492">
        <v>0</v>
      </c>
      <c r="M64" s="492">
        <v>0</v>
      </c>
      <c r="N64" s="492">
        <v>29714</v>
      </c>
      <c r="O64" s="492">
        <v>37588.21</v>
      </c>
      <c r="P64" s="492">
        <v>27554.089339999999</v>
      </c>
      <c r="Q64" s="493">
        <v>4.2229080000000002E-2</v>
      </c>
      <c r="R64" s="493">
        <v>4.2061473344211897E-2</v>
      </c>
      <c r="S64" s="493"/>
    </row>
    <row r="65" spans="1:19" outlineLevel="2">
      <c r="B65" s="496"/>
      <c r="D65" s="485" t="s">
        <v>959</v>
      </c>
      <c r="E65" s="485"/>
      <c r="F65" s="485"/>
      <c r="G65" s="623" t="s">
        <v>958</v>
      </c>
      <c r="H65" s="494"/>
      <c r="I65" s="494"/>
      <c r="J65" s="494"/>
      <c r="K65" s="494"/>
      <c r="L65" s="494"/>
      <c r="M65" s="494"/>
      <c r="N65" s="494"/>
      <c r="O65" s="494"/>
      <c r="P65" s="494"/>
      <c r="Q65" s="495"/>
      <c r="R65" s="495"/>
      <c r="S65" s="495"/>
    </row>
    <row r="66" spans="1:19" outlineLevel="1">
      <c r="A66" s="515">
        <v>20</v>
      </c>
      <c r="B66" s="515" t="s">
        <v>959</v>
      </c>
      <c r="C66" s="515">
        <v>37</v>
      </c>
      <c r="D66" s="515" t="s">
        <v>960</v>
      </c>
      <c r="E66" s="515" t="s">
        <v>1571</v>
      </c>
      <c r="F66" s="515" t="e">
        <v>#REF!</v>
      </c>
      <c r="G66" s="620" t="s">
        <v>961</v>
      </c>
      <c r="H66" s="457">
        <v>77509</v>
      </c>
      <c r="I66" s="457">
        <v>0</v>
      </c>
      <c r="J66" s="457">
        <v>0</v>
      </c>
      <c r="K66" s="457">
        <v>0</v>
      </c>
      <c r="L66" s="457">
        <v>0</v>
      </c>
      <c r="M66" s="457">
        <v>0</v>
      </c>
      <c r="N66" s="457">
        <v>77509</v>
      </c>
      <c r="O66" s="457">
        <v>44359.950880000004</v>
      </c>
      <c r="P66" s="457">
        <v>47003.00778</v>
      </c>
      <c r="Q66" s="479">
        <v>7.2036269999999999E-2</v>
      </c>
      <c r="R66" s="479">
        <v>7.1750357431201339E-2</v>
      </c>
      <c r="S66" s="479">
        <v>7.9171359999999996E-2</v>
      </c>
    </row>
    <row r="67" spans="1:19" outlineLevel="1">
      <c r="A67" s="515">
        <v>20</v>
      </c>
      <c r="B67" s="515" t="s">
        <v>959</v>
      </c>
      <c r="C67" s="515">
        <v>38</v>
      </c>
      <c r="D67" s="515" t="s">
        <v>962</v>
      </c>
      <c r="E67" s="515" t="s">
        <v>1572</v>
      </c>
      <c r="F67" s="515" t="e">
        <v>#REF!</v>
      </c>
      <c r="G67" s="620" t="s">
        <v>963</v>
      </c>
      <c r="H67" s="457">
        <v>128959</v>
      </c>
      <c r="I67" s="457">
        <v>0</v>
      </c>
      <c r="J67" s="457">
        <v>0</v>
      </c>
      <c r="K67" s="457">
        <v>0</v>
      </c>
      <c r="L67" s="457">
        <v>0</v>
      </c>
      <c r="M67" s="457">
        <v>0</v>
      </c>
      <c r="N67" s="457">
        <v>128959</v>
      </c>
      <c r="O67" s="457">
        <v>21411.06277</v>
      </c>
      <c r="P67" s="457">
        <v>25920.758999999998</v>
      </c>
      <c r="Q67" s="479">
        <v>3.9725860000000002E-2</v>
      </c>
      <c r="R67" s="479">
        <v>3.9568185334926433E-2</v>
      </c>
      <c r="S67" s="479">
        <v>4.0493639999999997E-2</v>
      </c>
    </row>
    <row r="68" spans="1:19" outlineLevel="2">
      <c r="A68" s="515">
        <v>20</v>
      </c>
      <c r="B68" s="515" t="s">
        <v>959</v>
      </c>
      <c r="C68" s="515">
        <v>39</v>
      </c>
      <c r="D68" s="515" t="s">
        <v>964</v>
      </c>
      <c r="E68" s="515" t="s">
        <v>1573</v>
      </c>
      <c r="F68" s="515" t="e">
        <v>#REF!</v>
      </c>
      <c r="G68" s="620" t="s">
        <v>801</v>
      </c>
      <c r="H68" s="457">
        <v>108588</v>
      </c>
      <c r="I68" s="457">
        <v>0</v>
      </c>
      <c r="J68" s="457">
        <v>0</v>
      </c>
      <c r="K68" s="457">
        <v>0</v>
      </c>
      <c r="L68" s="457">
        <v>0</v>
      </c>
      <c r="M68" s="457">
        <v>16000</v>
      </c>
      <c r="N68" s="457">
        <v>92588</v>
      </c>
      <c r="O68" s="457">
        <v>15689.96248</v>
      </c>
      <c r="P68" s="457">
        <v>20681.381559999998</v>
      </c>
      <c r="Q68" s="479">
        <v>3.1696050000000003E-2</v>
      </c>
      <c r="R68" s="479">
        <v>3.1570246015882861E-2</v>
      </c>
      <c r="S68" s="479">
        <v>0.50927091999999996</v>
      </c>
    </row>
    <row r="69" spans="1:19" outlineLevel="2">
      <c r="B69" s="496" t="s">
        <v>965</v>
      </c>
      <c r="D69" s="496"/>
      <c r="E69" s="496"/>
      <c r="F69" s="496"/>
      <c r="G69" s="622"/>
      <c r="H69" s="492">
        <v>315056</v>
      </c>
      <c r="I69" s="492">
        <v>0</v>
      </c>
      <c r="J69" s="492">
        <v>0</v>
      </c>
      <c r="K69" s="492">
        <v>0</v>
      </c>
      <c r="L69" s="492">
        <v>0</v>
      </c>
      <c r="M69" s="492">
        <v>16000</v>
      </c>
      <c r="N69" s="492">
        <v>299056</v>
      </c>
      <c r="O69" s="492">
        <v>81460.97613000001</v>
      </c>
      <c r="P69" s="492">
        <v>93605.14834</v>
      </c>
      <c r="Q69" s="493">
        <v>0.14345817999999999</v>
      </c>
      <c r="R69" s="493">
        <v>0.14288878878201061</v>
      </c>
      <c r="S69" s="493"/>
    </row>
    <row r="70" spans="1:19" outlineLevel="2">
      <c r="B70" s="496"/>
      <c r="D70" s="485"/>
      <c r="E70" s="485"/>
      <c r="F70" s="485"/>
      <c r="G70" s="623" t="s">
        <v>37</v>
      </c>
      <c r="H70" s="494"/>
      <c r="I70" s="494"/>
      <c r="J70" s="494"/>
      <c r="K70" s="494"/>
      <c r="L70" s="494"/>
      <c r="M70" s="494"/>
      <c r="N70" s="494"/>
      <c r="O70" s="494"/>
      <c r="P70" s="494"/>
      <c r="Q70" s="495"/>
      <c r="R70" s="495"/>
      <c r="S70" s="495"/>
    </row>
    <row r="71" spans="1:19" outlineLevel="2">
      <c r="B71" s="496"/>
      <c r="D71" s="485" t="s">
        <v>966</v>
      </c>
      <c r="E71" s="485"/>
      <c r="F71" s="485"/>
      <c r="G71" s="623" t="s">
        <v>804</v>
      </c>
      <c r="H71" s="494"/>
      <c r="I71" s="494"/>
      <c r="J71" s="494"/>
      <c r="K71" s="494"/>
      <c r="L71" s="494"/>
      <c r="M71" s="494"/>
      <c r="N71" s="494"/>
      <c r="O71" s="494"/>
      <c r="P71" s="494"/>
      <c r="Q71" s="495"/>
      <c r="R71" s="495"/>
      <c r="S71" s="495"/>
    </row>
    <row r="72" spans="1:19" outlineLevel="2">
      <c r="A72" s="515">
        <v>22</v>
      </c>
      <c r="B72" s="515" t="s">
        <v>966</v>
      </c>
      <c r="C72" s="515">
        <v>40</v>
      </c>
      <c r="D72" s="515" t="s">
        <v>1515</v>
      </c>
      <c r="E72" s="515" t="s">
        <v>1574</v>
      </c>
      <c r="F72" s="515" t="e">
        <v>#REF!</v>
      </c>
      <c r="G72" s="620" t="s">
        <v>967</v>
      </c>
      <c r="H72" s="457">
        <v>227650</v>
      </c>
      <c r="I72" s="457">
        <v>0</v>
      </c>
      <c r="J72" s="457">
        <v>0</v>
      </c>
      <c r="K72" s="457">
        <v>0</v>
      </c>
      <c r="L72" s="457">
        <v>0</v>
      </c>
      <c r="M72" s="457">
        <v>0</v>
      </c>
      <c r="N72" s="457">
        <v>227650</v>
      </c>
      <c r="O72" s="457">
        <v>1500.2135000000001</v>
      </c>
      <c r="P72" s="457">
        <v>1331.7525000000001</v>
      </c>
      <c r="Q72" s="479">
        <v>2.0410300000000001E-3</v>
      </c>
      <c r="R72" s="479">
        <v>2.0329277294793575E-3</v>
      </c>
      <c r="S72" s="479">
        <v>7.9121599999999997E-3</v>
      </c>
    </row>
    <row r="73" spans="1:19" outlineLevel="2">
      <c r="A73" s="515">
        <v>22</v>
      </c>
      <c r="B73" s="515" t="s">
        <v>966</v>
      </c>
      <c r="C73" s="515">
        <v>41</v>
      </c>
      <c r="D73" s="515" t="s">
        <v>968</v>
      </c>
      <c r="E73" s="515" t="s">
        <v>1575</v>
      </c>
      <c r="F73" s="515" t="e">
        <v>#REF!</v>
      </c>
      <c r="G73" s="620" t="s">
        <v>805</v>
      </c>
      <c r="H73" s="457">
        <v>210756</v>
      </c>
      <c r="I73" s="457">
        <v>0</v>
      </c>
      <c r="J73" s="457">
        <v>0</v>
      </c>
      <c r="K73" s="457">
        <v>0</v>
      </c>
      <c r="L73" s="457">
        <v>0</v>
      </c>
      <c r="M73" s="457">
        <v>0</v>
      </c>
      <c r="N73" s="457">
        <v>210756</v>
      </c>
      <c r="O73" s="457">
        <v>103557.06816</v>
      </c>
      <c r="P73" s="457">
        <v>108640.50288</v>
      </c>
      <c r="Q73" s="479">
        <v>0.16650118</v>
      </c>
      <c r="R73" s="479">
        <v>0.16584034259318753</v>
      </c>
      <c r="S73" s="479">
        <v>0.64799649000000004</v>
      </c>
    </row>
    <row r="74" spans="1:19" outlineLevel="2">
      <c r="B74" s="496" t="s">
        <v>969</v>
      </c>
      <c r="D74" s="496"/>
      <c r="E74" s="496"/>
      <c r="F74" s="496"/>
      <c r="G74" s="622"/>
      <c r="H74" s="492">
        <v>438406</v>
      </c>
      <c r="I74" s="492">
        <v>0</v>
      </c>
      <c r="J74" s="492">
        <v>0</v>
      </c>
      <c r="K74" s="492">
        <v>0</v>
      </c>
      <c r="L74" s="492">
        <v>0</v>
      </c>
      <c r="M74" s="492">
        <v>0</v>
      </c>
      <c r="N74" s="492">
        <v>438406</v>
      </c>
      <c r="O74" s="492">
        <v>105057.28165999999</v>
      </c>
      <c r="P74" s="492">
        <v>109972.25538</v>
      </c>
      <c r="Q74" s="493">
        <v>0.16854221</v>
      </c>
      <c r="R74" s="493">
        <v>0.16787327032266688</v>
      </c>
      <c r="S74" s="493"/>
    </row>
    <row r="75" spans="1:19" outlineLevel="2">
      <c r="B75" s="496"/>
      <c r="D75" s="485" t="s">
        <v>970</v>
      </c>
      <c r="E75" s="485"/>
      <c r="F75" s="485"/>
      <c r="G75" s="623" t="s">
        <v>806</v>
      </c>
      <c r="H75" s="494"/>
      <c r="I75" s="494"/>
      <c r="J75" s="494"/>
      <c r="K75" s="494"/>
      <c r="L75" s="494"/>
      <c r="M75" s="494"/>
      <c r="N75" s="494"/>
      <c r="O75" s="494"/>
      <c r="P75" s="494"/>
      <c r="Q75" s="495"/>
      <c r="R75" s="495"/>
      <c r="S75" s="495"/>
    </row>
    <row r="76" spans="1:19" outlineLevel="2">
      <c r="A76" s="515">
        <v>23</v>
      </c>
      <c r="B76" s="515" t="s">
        <v>970</v>
      </c>
      <c r="C76" s="515">
        <v>42</v>
      </c>
      <c r="D76" s="515" t="s">
        <v>1516</v>
      </c>
      <c r="F76" s="515" t="s">
        <v>970</v>
      </c>
      <c r="G76" s="620" t="s">
        <v>971</v>
      </c>
      <c r="H76" s="457">
        <v>83</v>
      </c>
      <c r="I76" s="457">
        <v>0</v>
      </c>
      <c r="J76" s="457">
        <v>0</v>
      </c>
      <c r="K76" s="457">
        <v>0</v>
      </c>
      <c r="L76" s="457">
        <v>0</v>
      </c>
      <c r="M76" s="457">
        <v>0</v>
      </c>
      <c r="N76" s="457">
        <v>83</v>
      </c>
      <c r="O76" s="457">
        <v>0.15769999999999998</v>
      </c>
      <c r="P76" s="457">
        <v>0.15769999999999998</v>
      </c>
      <c r="Q76" s="479">
        <v>2.3999999999999998E-7</v>
      </c>
      <c r="R76" s="479">
        <v>2.4072994264241638E-7</v>
      </c>
      <c r="S76" s="479">
        <v>1.2698000000000001E-4</v>
      </c>
    </row>
    <row r="77" spans="1:19" outlineLevel="2">
      <c r="B77" s="496" t="s">
        <v>973</v>
      </c>
      <c r="D77" s="496"/>
      <c r="E77" s="496"/>
      <c r="F77" s="496"/>
      <c r="G77" s="622"/>
      <c r="H77" s="492">
        <v>83</v>
      </c>
      <c r="I77" s="492">
        <v>0</v>
      </c>
      <c r="J77" s="492">
        <v>0</v>
      </c>
      <c r="K77" s="492">
        <v>0</v>
      </c>
      <c r="L77" s="492">
        <v>0</v>
      </c>
      <c r="M77" s="492">
        <v>0</v>
      </c>
      <c r="N77" s="492">
        <v>83</v>
      </c>
      <c r="O77" s="492">
        <v>0.15769999999999998</v>
      </c>
      <c r="P77" s="492">
        <v>0.15769999999999998</v>
      </c>
      <c r="Q77" s="493">
        <v>2.3999999999999998E-7</v>
      </c>
      <c r="R77" s="493">
        <v>2.4072994264241638E-7</v>
      </c>
      <c r="S77" s="493"/>
    </row>
    <row r="78" spans="1:19" outlineLevel="2">
      <c r="B78" s="496"/>
      <c r="D78" s="486" t="s">
        <v>809</v>
      </c>
      <c r="E78" s="486"/>
      <c r="F78" s="486"/>
      <c r="G78" s="623" t="s">
        <v>809</v>
      </c>
      <c r="H78" s="494"/>
      <c r="I78" s="494"/>
      <c r="J78" s="494"/>
      <c r="K78" s="494"/>
      <c r="L78" s="494"/>
      <c r="M78" s="494"/>
      <c r="N78" s="494"/>
      <c r="O78" s="494"/>
      <c r="P78" s="494"/>
      <c r="Q78" s="495"/>
      <c r="R78" s="495"/>
      <c r="S78" s="495"/>
    </row>
    <row r="79" spans="1:19" outlineLevel="2">
      <c r="A79" s="515">
        <v>24</v>
      </c>
      <c r="B79" s="515" t="s">
        <v>974</v>
      </c>
      <c r="C79" s="515">
        <v>43</v>
      </c>
      <c r="D79" s="491" t="s">
        <v>975</v>
      </c>
      <c r="E79" s="515" t="s">
        <v>1576</v>
      </c>
      <c r="F79" s="515" t="e">
        <v>#REF!</v>
      </c>
      <c r="G79" s="620" t="s">
        <v>810</v>
      </c>
      <c r="H79" s="457">
        <v>0</v>
      </c>
      <c r="I79" s="457">
        <v>100000</v>
      </c>
      <c r="J79" s="457">
        <v>0</v>
      </c>
      <c r="K79" s="457">
        <v>0</v>
      </c>
      <c r="L79" s="457">
        <v>0</v>
      </c>
      <c r="M79" s="457">
        <v>50000</v>
      </c>
      <c r="N79" s="457">
        <v>50000</v>
      </c>
      <c r="O79" s="457">
        <v>2877</v>
      </c>
      <c r="P79" s="457">
        <v>3199</v>
      </c>
      <c r="Q79" s="479">
        <v>4.90275E-3</v>
      </c>
      <c r="R79" s="479">
        <v>4.8832916075655678E-3</v>
      </c>
      <c r="S79" s="479">
        <v>4.3209399999999997E-3</v>
      </c>
    </row>
    <row r="80" spans="1:19" outlineLevel="2">
      <c r="B80" s="515" t="s">
        <v>974</v>
      </c>
      <c r="D80" s="491" t="s">
        <v>977</v>
      </c>
      <c r="G80" s="620" t="s">
        <v>811</v>
      </c>
      <c r="H80" s="457">
        <v>516867</v>
      </c>
      <c r="I80" s="457">
        <v>0</v>
      </c>
      <c r="J80" s="457">
        <v>0</v>
      </c>
      <c r="K80" s="457">
        <v>0</v>
      </c>
      <c r="L80" s="457">
        <v>0</v>
      </c>
      <c r="M80" s="457">
        <v>5000</v>
      </c>
      <c r="N80" s="457">
        <v>511867</v>
      </c>
      <c r="O80" s="457">
        <v>21201.531139999999</v>
      </c>
      <c r="P80" s="457">
        <v>22255.977159999999</v>
      </c>
      <c r="Q80" s="479">
        <v>3.4109250000000001E-2</v>
      </c>
      <c r="R80" s="479">
        <v>3.39738751120972E-2</v>
      </c>
      <c r="S80" s="479">
        <v>0.30206021</v>
      </c>
    </row>
    <row r="81" spans="1:19" outlineLevel="2">
      <c r="B81" s="496" t="s">
        <v>980</v>
      </c>
      <c r="D81" s="496"/>
      <c r="E81" s="496"/>
      <c r="F81" s="496"/>
      <c r="G81" s="622"/>
      <c r="H81" s="492">
        <v>516867</v>
      </c>
      <c r="I81" s="492">
        <v>100000</v>
      </c>
      <c r="J81" s="492">
        <v>0</v>
      </c>
      <c r="K81" s="492">
        <v>0</v>
      </c>
      <c r="L81" s="492">
        <v>0</v>
      </c>
      <c r="M81" s="492">
        <v>55000</v>
      </c>
      <c r="N81" s="492">
        <v>561867</v>
      </c>
      <c r="O81" s="492">
        <v>24078.531139999999</v>
      </c>
      <c r="P81" s="492">
        <v>25454.977159999999</v>
      </c>
      <c r="Q81" s="493">
        <v>3.9011999999999998E-2</v>
      </c>
      <c r="R81" s="493">
        <v>3.8857166719662765E-2</v>
      </c>
      <c r="S81" s="493"/>
    </row>
    <row r="82" spans="1:19" outlineLevel="2">
      <c r="B82" s="496"/>
      <c r="D82" s="485" t="s">
        <v>982</v>
      </c>
      <c r="E82" s="485"/>
      <c r="F82" s="485"/>
      <c r="G82" s="623" t="s">
        <v>981</v>
      </c>
      <c r="H82" s="494"/>
      <c r="I82" s="494"/>
      <c r="J82" s="494"/>
      <c r="K82" s="494"/>
      <c r="L82" s="494"/>
      <c r="M82" s="494"/>
      <c r="N82" s="494"/>
      <c r="O82" s="494"/>
      <c r="P82" s="494"/>
      <c r="Q82" s="495"/>
      <c r="R82" s="495"/>
      <c r="S82" s="495"/>
    </row>
    <row r="83" spans="1:19" outlineLevel="2">
      <c r="A83" s="515">
        <v>25</v>
      </c>
      <c r="B83" s="515" t="s">
        <v>982</v>
      </c>
      <c r="C83" s="515">
        <v>45</v>
      </c>
      <c r="D83" s="515" t="s">
        <v>983</v>
      </c>
      <c r="E83" s="515" t="s">
        <v>1577</v>
      </c>
      <c r="F83" s="515" t="e">
        <v>#REF!</v>
      </c>
      <c r="G83" s="620" t="s">
        <v>853</v>
      </c>
      <c r="H83" s="457">
        <v>47432</v>
      </c>
      <c r="I83" s="457">
        <v>0</v>
      </c>
      <c r="J83" s="457">
        <v>0</v>
      </c>
      <c r="K83" s="457">
        <v>0</v>
      </c>
      <c r="L83" s="457">
        <v>0</v>
      </c>
      <c r="M83" s="457">
        <v>0</v>
      </c>
      <c r="N83" s="457">
        <v>47432</v>
      </c>
      <c r="O83" s="457">
        <v>1074.3348000000001</v>
      </c>
      <c r="P83" s="457">
        <v>1009.3529599999999</v>
      </c>
      <c r="Q83" s="479">
        <v>1.54692E-3</v>
      </c>
      <c r="R83" s="479">
        <v>1.5407830067644464E-3</v>
      </c>
      <c r="S83" s="479">
        <v>7.4788299999999997E-3</v>
      </c>
    </row>
    <row r="84" spans="1:19" outlineLevel="2">
      <c r="A84" s="515">
        <v>25</v>
      </c>
      <c r="B84" s="515" t="s">
        <v>982</v>
      </c>
      <c r="C84" s="515">
        <v>46</v>
      </c>
      <c r="D84" s="515" t="s">
        <v>984</v>
      </c>
      <c r="E84" s="515" t="s">
        <v>1578</v>
      </c>
      <c r="F84" s="515" t="e">
        <v>#REF!</v>
      </c>
      <c r="G84" s="620" t="s">
        <v>854</v>
      </c>
      <c r="H84" s="457">
        <v>1101878</v>
      </c>
      <c r="I84" s="457">
        <v>0</v>
      </c>
      <c r="J84" s="457">
        <v>0</v>
      </c>
      <c r="K84" s="457">
        <v>0</v>
      </c>
      <c r="L84" s="457">
        <v>0</v>
      </c>
      <c r="M84" s="457">
        <v>1101878</v>
      </c>
      <c r="N84" s="457">
        <v>0</v>
      </c>
      <c r="O84" s="457">
        <v>0</v>
      </c>
      <c r="P84" s="457">
        <v>0</v>
      </c>
      <c r="Q84" s="479">
        <v>0</v>
      </c>
      <c r="R84" s="479">
        <v>0</v>
      </c>
      <c r="S84" s="479">
        <v>0</v>
      </c>
    </row>
    <row r="85" spans="1:19" outlineLevel="2">
      <c r="B85" s="496" t="s">
        <v>985</v>
      </c>
      <c r="D85" s="496"/>
      <c r="E85" s="496"/>
      <c r="F85" s="496"/>
      <c r="G85" s="622"/>
      <c r="H85" s="492">
        <v>1149310</v>
      </c>
      <c r="I85" s="492">
        <v>0</v>
      </c>
      <c r="J85" s="492">
        <v>0</v>
      </c>
      <c r="K85" s="492">
        <v>0</v>
      </c>
      <c r="L85" s="492">
        <v>0</v>
      </c>
      <c r="M85" s="492">
        <v>1101878</v>
      </c>
      <c r="N85" s="492">
        <v>47432</v>
      </c>
      <c r="O85" s="492">
        <v>1074.3348000000001</v>
      </c>
      <c r="P85" s="492">
        <v>1009.3529599999999</v>
      </c>
      <c r="Q85" s="493">
        <v>1.54692E-3</v>
      </c>
      <c r="R85" s="493">
        <v>1.5407830067644464E-3</v>
      </c>
      <c r="S85" s="493"/>
    </row>
    <row r="86" spans="1:19" outlineLevel="2">
      <c r="B86" s="496"/>
      <c r="D86" s="485" t="s">
        <v>986</v>
      </c>
      <c r="E86" s="485"/>
      <c r="F86" s="485"/>
      <c r="G86" s="623" t="s">
        <v>816</v>
      </c>
      <c r="H86" s="494"/>
      <c r="I86" s="494"/>
      <c r="J86" s="494"/>
      <c r="K86" s="494"/>
      <c r="L86" s="494"/>
      <c r="M86" s="494"/>
      <c r="N86" s="494"/>
      <c r="O86" s="494"/>
      <c r="P86" s="494"/>
      <c r="Q86" s="495"/>
      <c r="R86" s="495"/>
      <c r="S86" s="495"/>
    </row>
    <row r="87" spans="1:19" outlineLevel="2">
      <c r="A87" s="515">
        <v>26</v>
      </c>
      <c r="B87" s="515" t="s">
        <v>986</v>
      </c>
      <c r="C87" s="515">
        <v>47</v>
      </c>
      <c r="D87" s="491" t="s">
        <v>987</v>
      </c>
      <c r="E87" s="515" t="s">
        <v>1579</v>
      </c>
      <c r="F87" s="515" t="e">
        <v>#REF!</v>
      </c>
      <c r="G87" s="620" t="s">
        <v>999</v>
      </c>
      <c r="H87" s="457">
        <v>0</v>
      </c>
      <c r="I87" s="457">
        <v>25000</v>
      </c>
      <c r="J87" s="457">
        <v>0</v>
      </c>
      <c r="K87" s="457">
        <v>0</v>
      </c>
      <c r="L87" s="457">
        <v>0</v>
      </c>
      <c r="M87" s="457">
        <v>12500</v>
      </c>
      <c r="N87" s="457">
        <v>12500</v>
      </c>
      <c r="O87" s="457">
        <v>1387.4974999999999</v>
      </c>
      <c r="P87" s="457">
        <v>1413.375</v>
      </c>
      <c r="Q87" s="479">
        <v>2.1661200000000001E-3</v>
      </c>
      <c r="R87" s="479">
        <v>2.1575249377439776E-3</v>
      </c>
      <c r="S87" s="479">
        <v>1.0916299999999999E-3</v>
      </c>
    </row>
    <row r="88" spans="1:19" outlineLevel="2">
      <c r="B88" s="515" t="s">
        <v>986</v>
      </c>
      <c r="C88" s="515">
        <v>48</v>
      </c>
      <c r="D88" s="491" t="s">
        <v>992</v>
      </c>
      <c r="E88" s="515" t="s">
        <v>1580</v>
      </c>
      <c r="G88" s="620" t="s">
        <v>820</v>
      </c>
      <c r="H88" s="457">
        <v>0</v>
      </c>
      <c r="I88" s="457">
        <v>17500</v>
      </c>
      <c r="J88" s="457">
        <v>0</v>
      </c>
      <c r="K88" s="457">
        <v>0</v>
      </c>
      <c r="L88" s="457">
        <v>0</v>
      </c>
      <c r="M88" s="457">
        <v>17500</v>
      </c>
      <c r="N88" s="457">
        <v>0</v>
      </c>
      <c r="O88" s="457">
        <v>0</v>
      </c>
      <c r="P88" s="457">
        <v>0</v>
      </c>
      <c r="Q88" s="479">
        <v>0</v>
      </c>
      <c r="R88" s="479">
        <v>0</v>
      </c>
      <c r="S88" s="479">
        <v>0</v>
      </c>
    </row>
    <row r="89" spans="1:19" outlineLevel="2">
      <c r="B89" s="515" t="s">
        <v>986</v>
      </c>
      <c r="C89" s="515">
        <v>49</v>
      </c>
      <c r="D89" s="491" t="s">
        <v>1346</v>
      </c>
      <c r="E89" s="515" t="s">
        <v>1581</v>
      </c>
      <c r="G89" s="620" t="s">
        <v>1582</v>
      </c>
      <c r="H89" s="457">
        <v>0</v>
      </c>
      <c r="I89" s="457">
        <v>104500</v>
      </c>
      <c r="J89" s="457">
        <v>0</v>
      </c>
      <c r="K89" s="457">
        <v>0</v>
      </c>
      <c r="L89" s="457">
        <v>0</v>
      </c>
      <c r="M89" s="457">
        <v>0</v>
      </c>
      <c r="N89" s="457">
        <v>104500</v>
      </c>
      <c r="O89" s="457">
        <v>29215.396000000001</v>
      </c>
      <c r="P89" s="457">
        <v>29528.564999999999</v>
      </c>
      <c r="Q89" s="479">
        <v>4.5255139999999999E-2</v>
      </c>
      <c r="R89" s="479">
        <v>4.5075521615490576E-2</v>
      </c>
      <c r="S89" s="479">
        <v>9.3887799999999993E-3</v>
      </c>
    </row>
    <row r="90" spans="1:19" outlineLevel="2">
      <c r="B90" s="515" t="s">
        <v>986</v>
      </c>
      <c r="C90" s="515">
        <v>50</v>
      </c>
      <c r="D90" s="491" t="s">
        <v>998</v>
      </c>
      <c r="E90" s="515" t="s">
        <v>1583</v>
      </c>
      <c r="G90" s="620" t="s">
        <v>999</v>
      </c>
      <c r="H90" s="457">
        <v>4333305</v>
      </c>
      <c r="I90" s="457">
        <v>0</v>
      </c>
      <c r="J90" s="457">
        <v>0</v>
      </c>
      <c r="K90" s="457">
        <v>0</v>
      </c>
      <c r="L90" s="457">
        <v>0</v>
      </c>
      <c r="M90" s="457">
        <v>4333305</v>
      </c>
      <c r="N90" s="457">
        <v>0</v>
      </c>
      <c r="O90" s="457">
        <v>0</v>
      </c>
      <c r="P90" s="457">
        <v>0</v>
      </c>
      <c r="Q90" s="479">
        <v>0</v>
      </c>
      <c r="R90" s="479">
        <v>0</v>
      </c>
      <c r="S90" s="479">
        <v>0</v>
      </c>
    </row>
    <row r="91" spans="1:19" outlineLevel="1">
      <c r="B91" s="515" t="s">
        <v>986</v>
      </c>
      <c r="C91" s="515">
        <v>51</v>
      </c>
      <c r="D91" s="491" t="s">
        <v>1001</v>
      </c>
      <c r="E91" s="515" t="s">
        <v>480</v>
      </c>
      <c r="G91" s="620" t="s">
        <v>831</v>
      </c>
      <c r="H91" s="457">
        <v>0</v>
      </c>
      <c r="I91" s="457">
        <v>55000</v>
      </c>
      <c r="J91" s="457">
        <v>0</v>
      </c>
      <c r="K91" s="457">
        <v>0</v>
      </c>
      <c r="L91" s="457">
        <v>0</v>
      </c>
      <c r="M91" s="457">
        <v>55000</v>
      </c>
      <c r="N91" s="457">
        <v>0</v>
      </c>
      <c r="O91" s="457">
        <v>0</v>
      </c>
      <c r="P91" s="457">
        <v>0</v>
      </c>
      <c r="Q91" s="479">
        <v>0</v>
      </c>
      <c r="R91" s="479">
        <v>0</v>
      </c>
      <c r="S91" s="479">
        <v>0</v>
      </c>
    </row>
    <row r="92" spans="1:19" outlineLevel="1">
      <c r="B92" s="496" t="s">
        <v>1002</v>
      </c>
      <c r="D92" s="496"/>
      <c r="E92" s="496"/>
      <c r="F92" s="496"/>
      <c r="G92" s="622"/>
      <c r="H92" s="492">
        <v>4333305</v>
      </c>
      <c r="I92" s="492">
        <v>202000</v>
      </c>
      <c r="J92" s="492">
        <v>0</v>
      </c>
      <c r="K92" s="492">
        <v>0</v>
      </c>
      <c r="L92" s="492">
        <v>0</v>
      </c>
      <c r="M92" s="492">
        <v>4418305</v>
      </c>
      <c r="N92" s="492">
        <v>117000</v>
      </c>
      <c r="O92" s="492">
        <v>30602.893500000002</v>
      </c>
      <c r="P92" s="492">
        <v>30941.94</v>
      </c>
      <c r="Q92" s="492">
        <v>4.742126E-2</v>
      </c>
      <c r="R92" s="493">
        <v>2.1575249377439776E-3</v>
      </c>
      <c r="S92" s="493"/>
    </row>
    <row r="93" spans="1:19" outlineLevel="2">
      <c r="B93" s="496"/>
      <c r="D93" s="485" t="s">
        <v>1003</v>
      </c>
      <c r="E93" s="485"/>
      <c r="F93" s="485"/>
      <c r="G93" s="623" t="s">
        <v>834</v>
      </c>
      <c r="H93" s="494"/>
      <c r="I93" s="494"/>
      <c r="J93" s="494"/>
      <c r="K93" s="494"/>
      <c r="L93" s="494"/>
      <c r="M93" s="494"/>
      <c r="N93" s="494"/>
      <c r="O93" s="494"/>
      <c r="P93" s="494"/>
      <c r="Q93" s="495"/>
      <c r="R93" s="495"/>
      <c r="S93" s="495"/>
    </row>
    <row r="94" spans="1:19" outlineLevel="1">
      <c r="A94" s="515">
        <v>30</v>
      </c>
      <c r="B94" s="515" t="s">
        <v>1003</v>
      </c>
      <c r="C94" s="515">
        <v>52</v>
      </c>
      <c r="D94" s="515" t="s">
        <v>1517</v>
      </c>
      <c r="E94" s="515" t="s">
        <v>1584</v>
      </c>
      <c r="F94" s="515" t="e">
        <v>#REF!</v>
      </c>
      <c r="G94" s="620" t="s">
        <v>1004</v>
      </c>
      <c r="H94" s="457">
        <v>707261</v>
      </c>
      <c r="I94" s="457">
        <v>0</v>
      </c>
      <c r="J94" s="457">
        <v>0</v>
      </c>
      <c r="K94" s="457">
        <v>0</v>
      </c>
      <c r="L94" s="457">
        <v>0</v>
      </c>
      <c r="M94" s="457">
        <v>0</v>
      </c>
      <c r="N94" s="457">
        <v>707261</v>
      </c>
      <c r="O94" s="457">
        <v>459.71965</v>
      </c>
      <c r="P94" s="457">
        <v>459.71965</v>
      </c>
      <c r="Q94" s="479">
        <v>7.0456000000000002E-4</v>
      </c>
      <c r="R94" s="479">
        <v>7.0176464791434209E-4</v>
      </c>
      <c r="S94" s="479">
        <v>8.8407625000000003</v>
      </c>
    </row>
    <row r="95" spans="1:19" outlineLevel="1">
      <c r="A95" s="515">
        <v>30</v>
      </c>
      <c r="B95" s="515" t="s">
        <v>1003</v>
      </c>
      <c r="C95" s="497">
        <v>53</v>
      </c>
      <c r="D95" s="515" t="s">
        <v>1006</v>
      </c>
      <c r="E95" s="515" t="s">
        <v>1585</v>
      </c>
      <c r="F95" s="515" t="e">
        <v>#REF!</v>
      </c>
      <c r="G95" s="620" t="s">
        <v>835</v>
      </c>
      <c r="H95" s="457">
        <v>1439638</v>
      </c>
      <c r="I95" s="457">
        <v>0</v>
      </c>
      <c r="J95" s="457">
        <v>0</v>
      </c>
      <c r="K95" s="457">
        <v>0</v>
      </c>
      <c r="L95" s="457">
        <v>0</v>
      </c>
      <c r="M95" s="457">
        <v>1500</v>
      </c>
      <c r="N95" s="457">
        <v>1438138</v>
      </c>
      <c r="O95" s="457">
        <v>2876.2759999999998</v>
      </c>
      <c r="P95" s="457">
        <v>2459.2159799999999</v>
      </c>
      <c r="Q95" s="479">
        <v>3.76897E-3</v>
      </c>
      <c r="R95" s="479">
        <v>3.7540071135745961E-3</v>
      </c>
      <c r="S95" s="479">
        <v>0.50484560000000001</v>
      </c>
    </row>
    <row r="96" spans="1:19" outlineLevel="2">
      <c r="A96" s="515">
        <v>30</v>
      </c>
      <c r="B96" s="515" t="s">
        <v>1003</v>
      </c>
      <c r="C96" s="515">
        <v>54</v>
      </c>
      <c r="D96" s="515" t="s">
        <v>1518</v>
      </c>
      <c r="E96" s="515" t="s">
        <v>1586</v>
      </c>
      <c r="F96" s="515" t="e">
        <v>#REF!</v>
      </c>
      <c r="G96" s="620" t="s">
        <v>1007</v>
      </c>
      <c r="H96" s="457">
        <v>265013</v>
      </c>
      <c r="I96" s="457">
        <v>0</v>
      </c>
      <c r="J96" s="457">
        <v>0</v>
      </c>
      <c r="K96" s="457">
        <v>0</v>
      </c>
      <c r="L96" s="457">
        <v>0</v>
      </c>
      <c r="M96" s="457">
        <v>0</v>
      </c>
      <c r="N96" s="457">
        <v>265013</v>
      </c>
      <c r="O96" s="457">
        <v>26.501300000000001</v>
      </c>
      <c r="P96" s="457">
        <v>26.501300000000001</v>
      </c>
      <c r="Q96" s="479">
        <v>4.0620000000000001E-5</v>
      </c>
      <c r="R96" s="479">
        <v>4.0454384457510907E-5</v>
      </c>
      <c r="S96" s="479">
        <v>2.7788461500000001</v>
      </c>
    </row>
    <row r="97" spans="1:19" outlineLevel="2">
      <c r="A97" s="515">
        <v>30</v>
      </c>
      <c r="B97" s="515" t="s">
        <v>1003</v>
      </c>
      <c r="C97" s="515">
        <v>55</v>
      </c>
      <c r="D97" s="515" t="s">
        <v>1519</v>
      </c>
      <c r="E97" s="515" t="s">
        <v>1587</v>
      </c>
      <c r="F97" s="515" t="s">
        <v>834</v>
      </c>
      <c r="G97" s="620" t="s">
        <v>1008</v>
      </c>
      <c r="H97" s="457">
        <v>729349</v>
      </c>
      <c r="I97" s="457">
        <v>0</v>
      </c>
      <c r="J97" s="457">
        <v>0</v>
      </c>
      <c r="K97" s="457">
        <v>0</v>
      </c>
      <c r="L97" s="457">
        <v>0</v>
      </c>
      <c r="M97" s="457">
        <v>0</v>
      </c>
      <c r="N97" s="457">
        <v>729349</v>
      </c>
      <c r="O97" s="457">
        <v>0</v>
      </c>
      <c r="P97" s="457">
        <v>0</v>
      </c>
      <c r="Q97" s="479">
        <v>0</v>
      </c>
      <c r="R97" s="479">
        <v>0</v>
      </c>
      <c r="S97" s="479">
        <v>8.3116695200000006</v>
      </c>
    </row>
    <row r="98" spans="1:19" outlineLevel="2">
      <c r="B98" s="496" t="s">
        <v>1011</v>
      </c>
      <c r="D98" s="496"/>
      <c r="E98" s="496"/>
      <c r="F98" s="496"/>
      <c r="G98" s="622"/>
      <c r="H98" s="492">
        <v>3141261</v>
      </c>
      <c r="I98" s="492">
        <v>0</v>
      </c>
      <c r="J98" s="492">
        <v>0</v>
      </c>
      <c r="K98" s="492">
        <v>0</v>
      </c>
      <c r="L98" s="492">
        <v>0</v>
      </c>
      <c r="M98" s="492">
        <v>1500</v>
      </c>
      <c r="N98" s="492">
        <v>3139761</v>
      </c>
      <c r="O98" s="492">
        <v>3362.4969499999997</v>
      </c>
      <c r="P98" s="492">
        <v>2945.4369299999998</v>
      </c>
      <c r="Q98" s="493">
        <v>4.5141499999999998E-3</v>
      </c>
      <c r="R98" s="493">
        <v>4.4962261459464492E-3</v>
      </c>
      <c r="S98" s="493"/>
    </row>
    <row r="99" spans="1:19" outlineLevel="1">
      <c r="B99" s="496"/>
      <c r="D99" s="485" t="s">
        <v>1012</v>
      </c>
      <c r="E99" s="485"/>
      <c r="F99" s="485"/>
      <c r="G99" s="623" t="s">
        <v>837</v>
      </c>
      <c r="H99" s="494"/>
      <c r="I99" s="494"/>
      <c r="J99" s="494"/>
      <c r="K99" s="494"/>
      <c r="L99" s="494"/>
      <c r="M99" s="494"/>
      <c r="N99" s="494"/>
      <c r="O99" s="494"/>
      <c r="P99" s="494"/>
      <c r="Q99" s="495"/>
      <c r="R99" s="495"/>
      <c r="S99" s="495"/>
    </row>
    <row r="100" spans="1:19" outlineLevel="1">
      <c r="A100" s="515">
        <v>31</v>
      </c>
      <c r="B100" s="515" t="s">
        <v>1012</v>
      </c>
      <c r="C100" s="515">
        <v>56</v>
      </c>
      <c r="D100" s="515" t="s">
        <v>1520</v>
      </c>
      <c r="E100" s="515" t="s">
        <v>1588</v>
      </c>
      <c r="F100" s="515" t="e">
        <v>#REF!</v>
      </c>
      <c r="G100" s="620" t="s">
        <v>1013</v>
      </c>
      <c r="H100" s="457">
        <v>725440</v>
      </c>
      <c r="I100" s="457">
        <v>0</v>
      </c>
      <c r="J100" s="457">
        <v>0</v>
      </c>
      <c r="K100" s="457">
        <v>0</v>
      </c>
      <c r="L100" s="457">
        <v>0</v>
      </c>
      <c r="M100" s="457">
        <v>62000</v>
      </c>
      <c r="N100" s="457">
        <v>663440</v>
      </c>
      <c r="O100" s="457">
        <v>3980.64</v>
      </c>
      <c r="P100" s="457">
        <v>4146.5</v>
      </c>
      <c r="Q100" s="479">
        <v>6.3548800000000003E-3</v>
      </c>
      <c r="R100" s="479">
        <v>6.3296557207785644E-3</v>
      </c>
      <c r="S100" s="479">
        <v>3.1592381</v>
      </c>
    </row>
    <row r="101" spans="1:19" outlineLevel="2">
      <c r="A101" s="515">
        <v>31</v>
      </c>
      <c r="B101" s="515" t="s">
        <v>1012</v>
      </c>
      <c r="C101" s="515">
        <v>57</v>
      </c>
      <c r="D101" s="515" t="s">
        <v>1014</v>
      </c>
      <c r="E101" s="515" t="s">
        <v>1589</v>
      </c>
      <c r="F101" s="515" t="e">
        <v>#REF!</v>
      </c>
      <c r="G101" s="620" t="s">
        <v>838</v>
      </c>
      <c r="H101" s="457">
        <v>2114774</v>
      </c>
      <c r="I101" s="457">
        <v>0</v>
      </c>
      <c r="J101" s="457">
        <v>0</v>
      </c>
      <c r="K101" s="457">
        <v>0</v>
      </c>
      <c r="L101" s="457">
        <v>0</v>
      </c>
      <c r="M101" s="457">
        <v>250500</v>
      </c>
      <c r="N101" s="457">
        <v>1864274</v>
      </c>
      <c r="O101" s="457">
        <v>11185.644</v>
      </c>
      <c r="P101" s="457">
        <v>10943.28838</v>
      </c>
      <c r="Q101" s="479">
        <v>1.6771560000000001E-2</v>
      </c>
      <c r="R101" s="479">
        <v>1.6704991655274712E-2</v>
      </c>
      <c r="S101" s="479">
        <v>2.3886769800000001</v>
      </c>
    </row>
    <row r="102" spans="1:19" outlineLevel="1">
      <c r="A102" s="515">
        <v>31</v>
      </c>
      <c r="B102" s="515" t="s">
        <v>1012</v>
      </c>
      <c r="C102" s="515">
        <v>58</v>
      </c>
      <c r="D102" s="515" t="s">
        <v>1521</v>
      </c>
      <c r="E102" s="515" t="s">
        <v>1590</v>
      </c>
      <c r="F102" s="515" t="e">
        <v>#REF!</v>
      </c>
      <c r="G102" s="620" t="s">
        <v>1015</v>
      </c>
      <c r="H102" s="457">
        <v>630120</v>
      </c>
      <c r="I102" s="457">
        <v>0</v>
      </c>
      <c r="J102" s="457">
        <v>0</v>
      </c>
      <c r="K102" s="457">
        <v>0</v>
      </c>
      <c r="L102" s="457">
        <v>0</v>
      </c>
      <c r="M102" s="457">
        <v>235000</v>
      </c>
      <c r="N102" s="457">
        <v>395120</v>
      </c>
      <c r="O102" s="457">
        <v>1758.2840000000001</v>
      </c>
      <c r="P102" s="457">
        <v>1778.04</v>
      </c>
      <c r="Q102" s="479">
        <v>2.725E-3</v>
      </c>
      <c r="R102" s="479">
        <v>2.7141881243875842E-3</v>
      </c>
      <c r="S102" s="479">
        <v>3.4843033499999998</v>
      </c>
    </row>
    <row r="103" spans="1:19" outlineLevel="1">
      <c r="A103" s="515">
        <v>31</v>
      </c>
      <c r="B103" s="515" t="s">
        <v>1012</v>
      </c>
      <c r="C103" s="515">
        <v>59</v>
      </c>
      <c r="D103" s="515" t="s">
        <v>1522</v>
      </c>
      <c r="E103" s="515" t="s">
        <v>1591</v>
      </c>
      <c r="F103" s="515" t="e">
        <v>#REF!</v>
      </c>
      <c r="G103" s="620" t="s">
        <v>855</v>
      </c>
      <c r="H103" s="457">
        <v>495078</v>
      </c>
      <c r="I103" s="457">
        <v>0</v>
      </c>
      <c r="J103" s="457">
        <v>0</v>
      </c>
      <c r="K103" s="457">
        <v>0</v>
      </c>
      <c r="L103" s="457">
        <v>0</v>
      </c>
      <c r="M103" s="457">
        <v>0</v>
      </c>
      <c r="N103" s="457">
        <v>495078</v>
      </c>
      <c r="O103" s="457">
        <v>1514.93868</v>
      </c>
      <c r="P103" s="457">
        <v>1782.2808</v>
      </c>
      <c r="Q103" s="479">
        <v>2.7315E-3</v>
      </c>
      <c r="R103" s="479">
        <v>2.7206617295921372E-3</v>
      </c>
      <c r="S103" s="479">
        <v>1.8743156999999999</v>
      </c>
    </row>
    <row r="104" spans="1:19" outlineLevel="2">
      <c r="A104" s="515">
        <v>31</v>
      </c>
      <c r="B104" s="515" t="s">
        <v>1012</v>
      </c>
      <c r="C104" s="515">
        <v>60</v>
      </c>
      <c r="D104" s="515" t="s">
        <v>1523</v>
      </c>
      <c r="E104" s="515" t="s">
        <v>1592</v>
      </c>
      <c r="F104" s="515" t="e">
        <v>#REF!</v>
      </c>
      <c r="G104" s="620" t="s">
        <v>1016</v>
      </c>
      <c r="H104" s="457">
        <v>1078774</v>
      </c>
      <c r="I104" s="457">
        <v>0</v>
      </c>
      <c r="J104" s="457">
        <v>0</v>
      </c>
      <c r="K104" s="457">
        <v>0</v>
      </c>
      <c r="L104" s="457">
        <v>0</v>
      </c>
      <c r="M104" s="457">
        <v>0</v>
      </c>
      <c r="N104" s="457">
        <v>1078774</v>
      </c>
      <c r="O104" s="457">
        <v>2912.6897999999997</v>
      </c>
      <c r="P104" s="457">
        <v>3646.25612</v>
      </c>
      <c r="Q104" s="479">
        <v>5.5882099999999997E-3</v>
      </c>
      <c r="R104" s="479">
        <v>5.5660306063865551E-3</v>
      </c>
      <c r="S104" s="479">
        <v>5.3437721399999996</v>
      </c>
    </row>
    <row r="105" spans="1:19" outlineLevel="2">
      <c r="A105" s="515">
        <v>31</v>
      </c>
      <c r="B105" s="515" t="s">
        <v>1012</v>
      </c>
      <c r="C105" s="515">
        <v>61</v>
      </c>
      <c r="D105" s="515" t="s">
        <v>1524</v>
      </c>
      <c r="E105" s="515" t="s">
        <v>1593</v>
      </c>
      <c r="F105" s="515" t="e">
        <v>#REF!</v>
      </c>
      <c r="G105" s="620" t="s">
        <v>856</v>
      </c>
      <c r="H105" s="457">
        <v>392245</v>
      </c>
      <c r="I105" s="457">
        <v>0</v>
      </c>
      <c r="J105" s="457">
        <v>0</v>
      </c>
      <c r="K105" s="457">
        <v>0</v>
      </c>
      <c r="L105" s="457">
        <v>0</v>
      </c>
      <c r="M105" s="457">
        <v>0</v>
      </c>
      <c r="N105" s="457">
        <v>392245</v>
      </c>
      <c r="O105" s="457">
        <v>1470.91875</v>
      </c>
      <c r="P105" s="457">
        <v>1792.5596499999999</v>
      </c>
      <c r="Q105" s="479">
        <v>2.7472600000000001E-3</v>
      </c>
      <c r="R105" s="479">
        <v>2.736352452299366E-3</v>
      </c>
      <c r="S105" s="479">
        <v>1.3872796599999999</v>
      </c>
    </row>
    <row r="106" spans="1:19" outlineLevel="1">
      <c r="B106" s="515" t="s">
        <v>1012</v>
      </c>
      <c r="C106" s="515">
        <v>62</v>
      </c>
      <c r="D106" s="491" t="s">
        <v>1525</v>
      </c>
      <c r="E106" s="515" t="s">
        <v>1526</v>
      </c>
      <c r="G106" s="620" t="s">
        <v>1527</v>
      </c>
      <c r="H106" s="457">
        <v>0</v>
      </c>
      <c r="I106" s="457">
        <v>0</v>
      </c>
      <c r="J106" s="457">
        <v>0</v>
      </c>
      <c r="K106" s="457">
        <v>274571</v>
      </c>
      <c r="L106" s="457">
        <v>0</v>
      </c>
      <c r="M106" s="457">
        <v>0</v>
      </c>
      <c r="N106" s="457">
        <v>274571</v>
      </c>
      <c r="O106" s="457">
        <v>0</v>
      </c>
      <c r="P106" s="457">
        <v>0</v>
      </c>
      <c r="Q106" s="479">
        <v>0</v>
      </c>
      <c r="R106" s="479">
        <v>0</v>
      </c>
      <c r="S106" s="479">
        <v>0</v>
      </c>
    </row>
    <row r="107" spans="1:19" outlineLevel="1">
      <c r="A107" s="515">
        <v>31</v>
      </c>
      <c r="B107" s="515" t="s">
        <v>1012</v>
      </c>
      <c r="C107" s="515">
        <v>63</v>
      </c>
      <c r="D107" s="515" t="s">
        <v>1017</v>
      </c>
      <c r="E107" s="515" t="s">
        <v>1594</v>
      </c>
      <c r="F107" s="515" t="e">
        <v>#REF!</v>
      </c>
      <c r="G107" s="620" t="s">
        <v>843</v>
      </c>
      <c r="H107" s="457">
        <v>37442</v>
      </c>
      <c r="I107" s="457">
        <v>0</v>
      </c>
      <c r="J107" s="457">
        <v>0</v>
      </c>
      <c r="K107" s="457">
        <v>0</v>
      </c>
      <c r="L107" s="457">
        <v>0</v>
      </c>
      <c r="M107" s="457">
        <v>0</v>
      </c>
      <c r="N107" s="457">
        <v>37442</v>
      </c>
      <c r="O107" s="457">
        <v>1188.4090800000001</v>
      </c>
      <c r="P107" s="457">
        <v>1010.55958</v>
      </c>
      <c r="Q107" s="479">
        <v>1.5487700000000001E-3</v>
      </c>
      <c r="R107" s="479">
        <v>1.5426249190243779E-3</v>
      </c>
      <c r="S107" s="479">
        <v>1.320705E-2</v>
      </c>
    </row>
    <row r="108" spans="1:19" outlineLevel="2">
      <c r="A108" s="515">
        <v>31</v>
      </c>
      <c r="B108" s="515" t="s">
        <v>1012</v>
      </c>
      <c r="C108" s="515">
        <v>64</v>
      </c>
      <c r="D108" s="515" t="s">
        <v>1018</v>
      </c>
      <c r="E108" s="515" t="s">
        <v>1595</v>
      </c>
      <c r="F108" s="515" t="e">
        <v>#REF!</v>
      </c>
      <c r="G108" s="620" t="s">
        <v>845</v>
      </c>
      <c r="H108" s="457">
        <v>2075098</v>
      </c>
      <c r="I108" s="457">
        <v>0</v>
      </c>
      <c r="J108" s="457">
        <v>0</v>
      </c>
      <c r="K108" s="457">
        <v>0</v>
      </c>
      <c r="L108" s="457">
        <v>0</v>
      </c>
      <c r="M108" s="457">
        <v>20000</v>
      </c>
      <c r="N108" s="457">
        <v>2055098</v>
      </c>
      <c r="O108" s="457">
        <v>45212.156000000003</v>
      </c>
      <c r="P108" s="457">
        <v>56515.195</v>
      </c>
      <c r="Q108" s="479">
        <v>8.6614540000000004E-2</v>
      </c>
      <c r="R108" s="479">
        <v>8.6270765065155214E-2</v>
      </c>
      <c r="S108" s="479">
        <v>4.5282933200000004</v>
      </c>
    </row>
    <row r="109" spans="1:19" outlineLevel="2">
      <c r="A109" s="515">
        <v>31</v>
      </c>
      <c r="B109" s="515" t="s">
        <v>1012</v>
      </c>
      <c r="C109" s="515">
        <v>65</v>
      </c>
      <c r="D109" s="515" t="s">
        <v>1528</v>
      </c>
      <c r="E109" s="515" t="s">
        <v>1596</v>
      </c>
      <c r="F109" s="515" t="e">
        <v>#REF!</v>
      </c>
      <c r="G109" s="620" t="s">
        <v>1019</v>
      </c>
      <c r="H109" s="457">
        <v>891125</v>
      </c>
      <c r="I109" s="457">
        <v>0</v>
      </c>
      <c r="J109" s="457">
        <v>0</v>
      </c>
      <c r="K109" s="457">
        <v>0</v>
      </c>
      <c r="L109" s="457">
        <v>0</v>
      </c>
      <c r="M109" s="457">
        <v>83000</v>
      </c>
      <c r="N109" s="457">
        <v>808125</v>
      </c>
      <c r="O109" s="457">
        <v>15176.5875</v>
      </c>
      <c r="P109" s="457">
        <v>21269.85</v>
      </c>
      <c r="Q109" s="479">
        <v>3.2597929999999997E-2</v>
      </c>
      <c r="R109" s="479">
        <v>3.2468546420499685E-2</v>
      </c>
      <c r="S109" s="479">
        <v>3.0626340600000002</v>
      </c>
    </row>
    <row r="110" spans="1:19" outlineLevel="2">
      <c r="B110" s="496" t="s">
        <v>1020</v>
      </c>
      <c r="D110" s="496"/>
      <c r="E110" s="496"/>
      <c r="F110" s="496"/>
      <c r="G110" s="496"/>
      <c r="H110" s="492">
        <v>8440096</v>
      </c>
      <c r="I110" s="492">
        <v>0</v>
      </c>
      <c r="J110" s="492">
        <v>0</v>
      </c>
      <c r="K110" s="492">
        <v>274571</v>
      </c>
      <c r="L110" s="492">
        <v>0</v>
      </c>
      <c r="M110" s="492">
        <v>650500</v>
      </c>
      <c r="N110" s="492">
        <v>8064167</v>
      </c>
      <c r="O110" s="492">
        <v>84400.26780999999</v>
      </c>
      <c r="P110" s="492">
        <v>102884.52953</v>
      </c>
      <c r="Q110" s="492">
        <v>0.15767965</v>
      </c>
      <c r="R110" s="492">
        <v>0.15705381669339818</v>
      </c>
      <c r="S110" s="493"/>
    </row>
    <row r="111" spans="1:19" outlineLevel="2">
      <c r="D111" s="485"/>
      <c r="E111" s="485"/>
      <c r="F111" s="485"/>
      <c r="G111" s="485"/>
      <c r="H111" s="494"/>
      <c r="I111" s="494"/>
      <c r="J111" s="494"/>
      <c r="K111" s="494"/>
      <c r="L111" s="494"/>
      <c r="M111" s="494"/>
      <c r="N111" s="494"/>
      <c r="O111" s="494"/>
      <c r="P111" s="494"/>
      <c r="Q111" s="503"/>
      <c r="R111" s="495"/>
      <c r="S111" s="496"/>
    </row>
    <row r="112" spans="1:19" outlineLevel="1">
      <c r="B112" s="496" t="s">
        <v>456</v>
      </c>
      <c r="D112" s="496" t="s">
        <v>456</v>
      </c>
      <c r="E112" s="496"/>
      <c r="F112" s="496"/>
      <c r="G112" s="496"/>
      <c r="H112" s="492">
        <v>31800432</v>
      </c>
      <c r="I112" s="492">
        <v>2104850</v>
      </c>
      <c r="J112" s="492">
        <v>7154</v>
      </c>
      <c r="K112" s="492">
        <v>274571</v>
      </c>
      <c r="L112" s="492">
        <v>0</v>
      </c>
      <c r="M112" s="492">
        <v>6873133</v>
      </c>
      <c r="N112" s="492">
        <v>27313874</v>
      </c>
      <c r="O112" s="492">
        <v>2068770.6462259002</v>
      </c>
      <c r="P112" s="492">
        <v>2716727.6825299999</v>
      </c>
      <c r="Q112" s="493">
        <v>4.1636254900000003</v>
      </c>
      <c r="R112" s="493">
        <v>4.056387868636814</v>
      </c>
      <c r="S112" s="504"/>
    </row>
    <row r="113" spans="4:19" outlineLevel="1">
      <c r="D113" s="485"/>
      <c r="E113" s="485"/>
      <c r="F113" s="485"/>
      <c r="G113" s="485"/>
      <c r="H113" s="377">
        <v>0</v>
      </c>
      <c r="I113" s="377">
        <v>0</v>
      </c>
      <c r="J113" s="377">
        <v>0</v>
      </c>
      <c r="K113" s="377">
        <v>0</v>
      </c>
      <c r="L113" s="377">
        <v>0</v>
      </c>
      <c r="M113" s="377">
        <v>0</v>
      </c>
      <c r="N113" s="377">
        <v>0</v>
      </c>
      <c r="O113" s="377">
        <v>0</v>
      </c>
      <c r="P113" s="377">
        <v>0</v>
      </c>
      <c r="Q113" s="377"/>
      <c r="R113" s="377"/>
      <c r="S113" s="377"/>
    </row>
    <row r="114" spans="4:19" outlineLevel="2">
      <c r="N114" s="377"/>
    </row>
    <row r="115" spans="4:19" outlineLevel="2">
      <c r="N115" s="457"/>
    </row>
    <row r="116" spans="4:19" outlineLevel="2">
      <c r="N116" s="457"/>
    </row>
    <row r="117" spans="4:19" outlineLevel="2">
      <c r="N117" s="377"/>
    </row>
    <row r="118" spans="4:19" outlineLevel="1"/>
    <row r="119" spans="4:19" outlineLevel="1"/>
    <row r="120" spans="4:19" outlineLevel="2"/>
    <row r="121" spans="4:19" outlineLevel="2"/>
    <row r="122" spans="4:19" outlineLevel="1"/>
    <row r="123" spans="4:19" outlineLevel="1"/>
    <row r="124" spans="4:19" outlineLevel="2"/>
    <row r="125" spans="4:19" outlineLevel="2"/>
    <row r="126" spans="4:19" outlineLevel="2"/>
    <row r="127" spans="4:19" outlineLevel="2"/>
    <row r="128" spans="4:19" outlineLevel="2"/>
    <row r="129" spans="8:18" outlineLevel="2">
      <c r="H129" s="515"/>
      <c r="I129" s="515"/>
      <c r="J129" s="515"/>
      <c r="K129" s="515"/>
      <c r="L129" s="515"/>
      <c r="M129" s="515"/>
      <c r="O129" s="515"/>
      <c r="P129" s="515"/>
      <c r="R129" s="515"/>
    </row>
    <row r="130" spans="8:18" outlineLevel="2">
      <c r="H130" s="515"/>
      <c r="I130" s="515"/>
      <c r="J130" s="515"/>
      <c r="K130" s="515"/>
      <c r="L130" s="515"/>
      <c r="M130" s="515"/>
      <c r="O130" s="515"/>
      <c r="P130" s="515"/>
      <c r="R130" s="515"/>
    </row>
    <row r="131" spans="8:18" outlineLevel="2">
      <c r="H131" s="515"/>
      <c r="I131" s="515"/>
      <c r="J131" s="515"/>
      <c r="K131" s="515"/>
      <c r="L131" s="515"/>
      <c r="M131" s="515"/>
      <c r="O131" s="515"/>
      <c r="P131" s="515"/>
      <c r="R131" s="515"/>
    </row>
    <row r="132" spans="8:18" outlineLevel="2">
      <c r="H132" s="515"/>
      <c r="I132" s="515"/>
      <c r="J132" s="515"/>
      <c r="K132" s="515"/>
      <c r="L132" s="515"/>
      <c r="M132" s="515"/>
      <c r="O132" s="515"/>
      <c r="P132" s="515"/>
      <c r="R132" s="515"/>
    </row>
    <row r="133" spans="8:18" outlineLevel="2">
      <c r="H133" s="515"/>
      <c r="I133" s="515"/>
      <c r="J133" s="515"/>
      <c r="K133" s="515"/>
      <c r="L133" s="515"/>
      <c r="M133" s="515"/>
      <c r="O133" s="515"/>
      <c r="P133" s="515"/>
      <c r="R133" s="515"/>
    </row>
    <row r="134" spans="8:18" outlineLevel="2">
      <c r="H134" s="515"/>
      <c r="I134" s="515"/>
      <c r="J134" s="515"/>
      <c r="K134" s="515"/>
      <c r="L134" s="515"/>
      <c r="M134" s="515"/>
      <c r="O134" s="515"/>
      <c r="P134" s="515"/>
      <c r="R134" s="515"/>
    </row>
    <row r="135" spans="8:18" outlineLevel="2">
      <c r="H135" s="515"/>
      <c r="I135" s="515"/>
      <c r="J135" s="515"/>
      <c r="K135" s="515"/>
      <c r="L135" s="515"/>
      <c r="M135" s="515"/>
      <c r="O135" s="515"/>
      <c r="P135" s="515"/>
      <c r="R135" s="515"/>
    </row>
    <row r="136" spans="8:18" outlineLevel="2">
      <c r="H136" s="515"/>
      <c r="I136" s="515"/>
      <c r="J136" s="515"/>
      <c r="K136" s="515"/>
      <c r="L136" s="515"/>
      <c r="M136" s="515"/>
      <c r="O136" s="515"/>
      <c r="P136" s="515"/>
      <c r="R136" s="515"/>
    </row>
    <row r="137" spans="8:18" outlineLevel="1">
      <c r="H137" s="515"/>
      <c r="I137" s="515"/>
      <c r="J137" s="515"/>
      <c r="K137" s="515"/>
      <c r="L137" s="515"/>
      <c r="M137" s="515"/>
      <c r="O137" s="515"/>
      <c r="P137" s="515"/>
      <c r="R137" s="515"/>
    </row>
    <row r="138" spans="8:18" outlineLevel="1">
      <c r="H138" s="515"/>
      <c r="I138" s="515"/>
      <c r="J138" s="515"/>
      <c r="K138" s="515"/>
      <c r="L138" s="515"/>
      <c r="M138" s="515"/>
      <c r="O138" s="515"/>
      <c r="P138" s="515"/>
      <c r="R138" s="515"/>
    </row>
    <row r="139" spans="8:18" outlineLevel="2">
      <c r="H139" s="515"/>
      <c r="I139" s="515"/>
      <c r="J139" s="515"/>
      <c r="K139" s="515"/>
      <c r="L139" s="515"/>
      <c r="M139" s="515"/>
      <c r="O139" s="515"/>
      <c r="P139" s="515"/>
      <c r="R139" s="515"/>
    </row>
    <row r="140" spans="8:18" outlineLevel="2">
      <c r="H140" s="515"/>
      <c r="I140" s="515"/>
      <c r="J140" s="515"/>
      <c r="K140" s="515"/>
      <c r="L140" s="515"/>
      <c r="M140" s="515"/>
      <c r="O140" s="515"/>
      <c r="P140" s="515"/>
      <c r="R140" s="515"/>
    </row>
    <row r="141" spans="8:18" outlineLevel="2">
      <c r="H141" s="515"/>
      <c r="I141" s="515"/>
      <c r="J141" s="515"/>
      <c r="K141" s="515"/>
      <c r="L141" s="515"/>
      <c r="M141" s="515"/>
      <c r="O141" s="515"/>
      <c r="P141" s="515"/>
      <c r="R141" s="515"/>
    </row>
    <row r="142" spans="8:18" outlineLevel="2">
      <c r="H142" s="515"/>
      <c r="I142" s="515"/>
      <c r="J142" s="515"/>
      <c r="K142" s="515"/>
      <c r="L142" s="515"/>
      <c r="M142" s="515"/>
      <c r="O142" s="515"/>
      <c r="P142" s="515"/>
      <c r="R142" s="515"/>
    </row>
    <row r="143" spans="8:18" outlineLevel="2">
      <c r="H143" s="515"/>
      <c r="I143" s="515"/>
      <c r="J143" s="515"/>
      <c r="K143" s="515"/>
      <c r="L143" s="515"/>
      <c r="M143" s="515"/>
      <c r="O143" s="515"/>
      <c r="P143" s="515"/>
      <c r="R143" s="515"/>
    </row>
    <row r="144" spans="8:18" outlineLevel="2">
      <c r="H144" s="515"/>
      <c r="I144" s="515"/>
      <c r="J144" s="515"/>
      <c r="K144" s="515"/>
      <c r="L144" s="515"/>
      <c r="M144" s="515"/>
      <c r="O144" s="515"/>
      <c r="P144" s="515"/>
      <c r="R144" s="515"/>
    </row>
    <row r="145" spans="8:18" outlineLevel="2">
      <c r="H145" s="515"/>
      <c r="I145" s="515"/>
      <c r="J145" s="515"/>
      <c r="K145" s="515"/>
      <c r="L145" s="515"/>
      <c r="M145" s="515"/>
      <c r="O145" s="515"/>
      <c r="P145" s="515"/>
      <c r="R145" s="515"/>
    </row>
    <row r="146" spans="8:18" outlineLevel="2">
      <c r="H146" s="515"/>
      <c r="I146" s="515"/>
      <c r="J146" s="515"/>
      <c r="K146" s="515"/>
      <c r="L146" s="515"/>
      <c r="M146" s="515"/>
      <c r="O146" s="515"/>
      <c r="P146" s="515"/>
      <c r="R146" s="515"/>
    </row>
    <row r="147" spans="8:18" outlineLevel="2">
      <c r="H147" s="515"/>
      <c r="I147" s="515"/>
      <c r="J147" s="515"/>
      <c r="K147" s="515"/>
      <c r="L147" s="515"/>
      <c r="M147" s="515"/>
      <c r="O147" s="515"/>
      <c r="P147" s="515"/>
      <c r="R147" s="515"/>
    </row>
    <row r="148" spans="8:18" outlineLevel="2">
      <c r="H148" s="515"/>
      <c r="I148" s="515"/>
      <c r="J148" s="515"/>
      <c r="K148" s="515"/>
      <c r="L148" s="515"/>
      <c r="M148" s="515"/>
      <c r="O148" s="515"/>
      <c r="P148" s="515"/>
      <c r="R148" s="515"/>
    </row>
    <row r="149" spans="8:18" outlineLevel="2">
      <c r="H149" s="515"/>
      <c r="I149" s="515"/>
      <c r="J149" s="515"/>
      <c r="K149" s="515"/>
      <c r="L149" s="515"/>
      <c r="M149" s="515"/>
      <c r="O149" s="515"/>
      <c r="P149" s="515"/>
      <c r="R149" s="515"/>
    </row>
    <row r="150" spans="8:18" outlineLevel="1">
      <c r="H150" s="515"/>
      <c r="I150" s="515"/>
      <c r="J150" s="515"/>
      <c r="K150" s="515"/>
      <c r="L150" s="515"/>
      <c r="M150" s="515"/>
      <c r="O150" s="515"/>
      <c r="P150" s="515"/>
      <c r="R150" s="515"/>
    </row>
    <row r="151" spans="8:18" outlineLevel="1">
      <c r="H151" s="515"/>
      <c r="I151" s="515"/>
      <c r="J151" s="515"/>
      <c r="K151" s="515"/>
      <c r="L151" s="515"/>
      <c r="M151" s="515"/>
      <c r="O151" s="515"/>
      <c r="P151" s="515"/>
      <c r="R151" s="515"/>
    </row>
    <row r="152" spans="8:18" outlineLevel="2">
      <c r="H152" s="515"/>
      <c r="I152" s="515"/>
      <c r="J152" s="515"/>
      <c r="K152" s="515"/>
      <c r="L152" s="515"/>
      <c r="M152" s="515"/>
      <c r="O152" s="515"/>
      <c r="P152" s="515"/>
      <c r="R152" s="515"/>
    </row>
    <row r="153" spans="8:18" outlineLevel="2">
      <c r="H153" s="515"/>
      <c r="I153" s="515"/>
      <c r="J153" s="515"/>
      <c r="K153" s="515"/>
      <c r="L153" s="515"/>
      <c r="M153" s="515"/>
      <c r="O153" s="515"/>
      <c r="P153" s="515"/>
      <c r="R153" s="515"/>
    </row>
    <row r="154" spans="8:18" outlineLevel="2">
      <c r="H154" s="515"/>
      <c r="I154" s="515"/>
      <c r="J154" s="515"/>
      <c r="K154" s="515"/>
      <c r="L154" s="515"/>
      <c r="M154" s="515"/>
      <c r="O154" s="515"/>
      <c r="P154" s="515"/>
      <c r="R154" s="515"/>
    </row>
    <row r="155" spans="8:18" outlineLevel="2">
      <c r="H155" s="515"/>
      <c r="I155" s="515"/>
      <c r="J155" s="515"/>
      <c r="K155" s="515"/>
      <c r="L155" s="515"/>
      <c r="M155" s="515"/>
      <c r="O155" s="515"/>
      <c r="P155" s="515"/>
      <c r="R155" s="515"/>
    </row>
    <row r="156" spans="8:18" outlineLevel="2">
      <c r="H156" s="515"/>
      <c r="I156" s="515"/>
      <c r="J156" s="515"/>
      <c r="K156" s="515"/>
      <c r="L156" s="515"/>
      <c r="M156" s="515"/>
      <c r="O156" s="515"/>
      <c r="P156" s="515"/>
      <c r="R156" s="515"/>
    </row>
    <row r="157" spans="8:18" outlineLevel="2">
      <c r="H157" s="515"/>
      <c r="I157" s="515"/>
      <c r="J157" s="515"/>
      <c r="K157" s="515"/>
      <c r="L157" s="515"/>
      <c r="M157" s="515"/>
      <c r="O157" s="515"/>
      <c r="P157" s="515"/>
      <c r="R157" s="515"/>
    </row>
    <row r="158" spans="8:18" outlineLevel="2">
      <c r="H158" s="515"/>
      <c r="I158" s="515"/>
      <c r="J158" s="515"/>
      <c r="K158" s="515"/>
      <c r="L158" s="515"/>
      <c r="M158" s="515"/>
      <c r="O158" s="515"/>
      <c r="P158" s="515"/>
      <c r="R158" s="515"/>
    </row>
    <row r="159" spans="8:18" outlineLevel="2">
      <c r="H159" s="515"/>
      <c r="I159" s="515"/>
      <c r="J159" s="515"/>
      <c r="K159" s="515"/>
      <c r="L159" s="515"/>
      <c r="M159" s="515"/>
      <c r="O159" s="515"/>
      <c r="P159" s="515"/>
      <c r="R159" s="515"/>
    </row>
    <row r="160" spans="8:18" outlineLevel="2">
      <c r="H160" s="515"/>
      <c r="I160" s="515"/>
      <c r="J160" s="515"/>
      <c r="K160" s="515"/>
      <c r="L160" s="515"/>
      <c r="M160" s="515"/>
      <c r="O160" s="515"/>
      <c r="P160" s="515"/>
      <c r="R160" s="515"/>
    </row>
    <row r="161" spans="8:18" outlineLevel="2">
      <c r="H161" s="515"/>
      <c r="I161" s="515"/>
      <c r="J161" s="515"/>
      <c r="K161" s="515"/>
      <c r="L161" s="515"/>
      <c r="M161" s="515"/>
      <c r="O161" s="515"/>
      <c r="P161" s="515"/>
      <c r="R161" s="515"/>
    </row>
    <row r="162" spans="8:18" outlineLevel="2">
      <c r="H162" s="515"/>
      <c r="I162" s="515"/>
      <c r="J162" s="515"/>
      <c r="K162" s="515"/>
      <c r="L162" s="515"/>
      <c r="M162" s="515"/>
      <c r="O162" s="515"/>
      <c r="P162" s="515"/>
      <c r="R162" s="515"/>
    </row>
    <row r="163" spans="8:18" outlineLevel="2">
      <c r="H163" s="515"/>
      <c r="I163" s="515"/>
      <c r="J163" s="515"/>
      <c r="K163" s="515"/>
      <c r="L163" s="515"/>
      <c r="M163" s="515"/>
      <c r="O163" s="515"/>
      <c r="P163" s="515"/>
      <c r="R163" s="515"/>
    </row>
    <row r="164" spans="8:18" outlineLevel="2">
      <c r="H164" s="515"/>
      <c r="I164" s="515"/>
      <c r="J164" s="515"/>
      <c r="K164" s="515"/>
      <c r="L164" s="515"/>
      <c r="M164" s="515"/>
      <c r="O164" s="515"/>
      <c r="P164" s="515"/>
      <c r="R164" s="515"/>
    </row>
    <row r="165" spans="8:18" outlineLevel="2">
      <c r="H165" s="515"/>
      <c r="I165" s="515"/>
      <c r="J165" s="515"/>
      <c r="K165" s="515"/>
      <c r="L165" s="515"/>
      <c r="M165" s="515"/>
      <c r="O165" s="515"/>
      <c r="P165" s="515"/>
      <c r="R165" s="515"/>
    </row>
    <row r="166" spans="8:18" outlineLevel="2">
      <c r="H166" s="515"/>
      <c r="I166" s="515"/>
      <c r="J166" s="515"/>
      <c r="K166" s="515"/>
      <c r="L166" s="515"/>
      <c r="M166" s="515"/>
      <c r="O166" s="515"/>
      <c r="P166" s="515"/>
      <c r="R166" s="515"/>
    </row>
    <row r="167" spans="8:18" outlineLevel="2">
      <c r="H167" s="515"/>
      <c r="I167" s="515"/>
      <c r="J167" s="515"/>
      <c r="K167" s="515"/>
      <c r="L167" s="515"/>
      <c r="M167" s="515"/>
      <c r="O167" s="515"/>
      <c r="P167" s="515"/>
      <c r="R167" s="515"/>
    </row>
    <row r="168" spans="8:18" outlineLevel="2">
      <c r="H168" s="515"/>
      <c r="I168" s="515"/>
      <c r="J168" s="515"/>
      <c r="K168" s="515"/>
      <c r="L168" s="515"/>
      <c r="M168" s="515"/>
      <c r="O168" s="515"/>
      <c r="P168" s="515"/>
      <c r="R168" s="515"/>
    </row>
    <row r="169" spans="8:18" outlineLevel="2">
      <c r="H169" s="515"/>
      <c r="I169" s="515"/>
      <c r="J169" s="515"/>
      <c r="K169" s="515"/>
      <c r="L169" s="515"/>
      <c r="M169" s="515"/>
      <c r="O169" s="515"/>
      <c r="P169" s="515"/>
      <c r="R169" s="515"/>
    </row>
    <row r="170" spans="8:18" outlineLevel="1">
      <c r="H170" s="515"/>
      <c r="I170" s="515"/>
      <c r="J170" s="515"/>
      <c r="K170" s="515"/>
      <c r="L170" s="515"/>
      <c r="M170" s="515"/>
      <c r="O170" s="515"/>
      <c r="P170" s="515"/>
      <c r="R170" s="515"/>
    </row>
    <row r="171" spans="8:18" ht="5.25" customHeight="1" outlineLevel="1">
      <c r="H171" s="515"/>
      <c r="I171" s="515"/>
      <c r="J171" s="515"/>
      <c r="K171" s="515"/>
      <c r="L171" s="515"/>
      <c r="M171" s="515"/>
      <c r="O171" s="515"/>
      <c r="P171" s="515"/>
      <c r="R171" s="515"/>
    </row>
    <row r="172" spans="8:18" outlineLevel="1">
      <c r="H172" s="515"/>
      <c r="I172" s="515"/>
      <c r="J172" s="515"/>
      <c r="K172" s="515"/>
      <c r="L172" s="515"/>
      <c r="M172" s="515"/>
      <c r="O172" s="515"/>
      <c r="P172" s="515"/>
      <c r="R172" s="515"/>
    </row>
    <row r="174" spans="8:18">
      <c r="H174" s="515"/>
      <c r="I174" s="515"/>
      <c r="J174" s="515"/>
      <c r="K174" s="515"/>
      <c r="L174" s="515"/>
      <c r="M174" s="515"/>
      <c r="O174" s="515"/>
      <c r="P174" s="515"/>
      <c r="R174" s="515"/>
    </row>
    <row r="350" spans="8:18">
      <c r="H350" s="515"/>
      <c r="I350" s="515"/>
      <c r="J350" s="515"/>
      <c r="K350" s="515"/>
      <c r="M350" s="515"/>
      <c r="O350" s="515"/>
      <c r="P350" s="515"/>
      <c r="R350" s="515"/>
    </row>
    <row r="406" s="515" customFormat="1" ht="15.75" customHeight="1"/>
  </sheetData>
  <customSheetViews>
    <customSheetView guid="{84FBBE83-FF6F-4C76-A58E-D04643F715A5}" scale="80" showPageBreaks="1" printArea="1" hiddenColumns="1" view="pageBreakPreview" topLeftCell="I1">
      <selection activeCell="V9" sqref="V9"/>
      <rowBreaks count="1" manualBreakCount="1">
        <brk id="86" min="4" max="16" man="1"/>
      </rowBreaks>
      <pageMargins left="0.44" right="0.31" top="0.75" bottom="0.5" header="0.3" footer="0.3"/>
      <pageSetup paperSize="9" scale="54" fitToWidth="12" fitToHeight="12" orientation="portrait" r:id="rId1"/>
      <headerFooter>
        <oddFooter>Page &amp;P of &amp;N</oddFooter>
      </headerFooter>
    </customSheetView>
  </customSheetViews>
  <mergeCells count="8">
    <mergeCell ref="O6:P6"/>
    <mergeCell ref="A6:A7"/>
    <mergeCell ref="B6:B7"/>
    <mergeCell ref="C6:C7"/>
    <mergeCell ref="D6:D7"/>
    <mergeCell ref="E6:E7"/>
    <mergeCell ref="F6:F7"/>
    <mergeCell ref="G6:G7"/>
  </mergeCells>
  <pageMargins left="0.44" right="0.31" top="0.75" bottom="0.5" header="0.3" footer="0.3"/>
  <pageSetup paperSize="9" scale="54" fitToWidth="12" fitToHeight="12" orientation="portrait" r:id="rId2"/>
  <headerFooter>
    <oddFooter>Page &amp;P of &amp;N</oddFooter>
  </headerFooter>
  <rowBreaks count="1" manualBreakCount="1">
    <brk id="86" max="18"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6"/>
  <sheetViews>
    <sheetView view="pageBreakPreview" topLeftCell="C1" zoomScale="80" zoomScaleNormal="82" zoomScaleSheetLayoutView="80" workbookViewId="0">
      <pane xSplit="3" ySplit="7" topLeftCell="F26" activePane="bottomRight" state="frozen"/>
      <selection activeCell="C37" sqref="C37"/>
      <selection pane="topRight" activeCell="C37" sqref="C37"/>
      <selection pane="bottomLeft" activeCell="C37" sqref="C37"/>
      <selection pane="bottomRight" activeCell="N48" sqref="N48"/>
    </sheetView>
  </sheetViews>
  <sheetFormatPr defaultRowHeight="15.75" outlineLevelRow="2"/>
  <cols>
    <col min="1" max="1" width="2.875" style="515" hidden="1" customWidth="1"/>
    <col min="2" max="2" width="20.75" style="515" hidden="1" customWidth="1"/>
    <col min="3" max="3" width="3.875" style="515" customWidth="1"/>
    <col min="4" max="4" width="33" style="515" hidden="1" customWidth="1"/>
    <col min="5" max="5" width="12.125" style="515" hidden="1" customWidth="1"/>
    <col min="6" max="6" width="28" style="491" customWidth="1"/>
    <col min="7" max="7" width="12.125" style="457" customWidth="1"/>
    <col min="8" max="8" width="9.875" style="457" customWidth="1"/>
    <col min="9" max="11" width="11.125" style="457" customWidth="1"/>
    <col min="12" max="12" width="11.75" style="457" customWidth="1"/>
    <col min="13" max="13" width="11.875" style="457" customWidth="1"/>
    <col min="14" max="14" width="11.75" style="457" customWidth="1"/>
    <col min="15" max="15" width="12" style="457" customWidth="1"/>
    <col min="16" max="16" width="7.5" style="479" customWidth="1"/>
    <col min="17" max="17" width="9.875" style="479" customWidth="1"/>
    <col min="18" max="18" width="9.375" style="515" customWidth="1"/>
    <col min="19" max="19" width="2" style="515" customWidth="1"/>
    <col min="20" max="20" width="13.75" style="515" hidden="1" customWidth="1"/>
    <col min="21" max="21" width="1.5" style="515" hidden="1" customWidth="1"/>
    <col min="22" max="22" width="12" style="515" bestFit="1" customWidth="1"/>
    <col min="23" max="23" width="1.5" style="515" hidden="1" customWidth="1"/>
    <col min="24" max="24" width="0" style="515" hidden="1" customWidth="1"/>
    <col min="25" max="25" width="1.375" style="515" hidden="1" customWidth="1"/>
    <col min="26" max="26" width="15.75" style="515" hidden="1" customWidth="1"/>
    <col min="27" max="16384" width="9" style="515"/>
  </cols>
  <sheetData>
    <row r="1" spans="1:26">
      <c r="D1" s="478"/>
      <c r="E1" s="478"/>
      <c r="F1" s="612" t="s">
        <v>44</v>
      </c>
      <c r="G1" s="628"/>
      <c r="H1" s="628"/>
      <c r="I1" s="628"/>
      <c r="J1" s="628"/>
      <c r="K1" s="628"/>
      <c r="L1" s="628"/>
      <c r="M1" s="628"/>
      <c r="N1" s="628"/>
      <c r="O1" s="628"/>
      <c r="P1" s="629"/>
      <c r="Q1" s="629"/>
      <c r="R1" s="630" t="s">
        <v>1597</v>
      </c>
    </row>
    <row r="2" spans="1:26">
      <c r="D2" s="480"/>
      <c r="E2" s="480"/>
      <c r="F2" s="612" t="s">
        <v>1955</v>
      </c>
      <c r="G2" s="628"/>
      <c r="H2" s="628"/>
      <c r="I2" s="628"/>
      <c r="J2" s="628"/>
      <c r="K2" s="628"/>
      <c r="L2" s="628"/>
      <c r="M2" s="628"/>
      <c r="N2" s="628"/>
      <c r="O2" s="628"/>
      <c r="P2" s="629"/>
      <c r="Q2" s="631"/>
      <c r="R2" s="629"/>
    </row>
    <row r="3" spans="1:26">
      <c r="D3" s="478"/>
      <c r="E3" s="478"/>
      <c r="F3" s="612" t="s">
        <v>1598</v>
      </c>
      <c r="G3" s="628"/>
      <c r="H3" s="628"/>
      <c r="I3" s="628"/>
      <c r="J3" s="628"/>
      <c r="K3" s="628"/>
      <c r="L3" s="628"/>
      <c r="M3" s="628"/>
      <c r="N3" s="628"/>
      <c r="O3" s="628"/>
      <c r="P3" s="629"/>
      <c r="Q3" s="631"/>
    </row>
    <row r="4" spans="1:26">
      <c r="D4" s="482"/>
      <c r="E4" s="482"/>
      <c r="F4" s="484"/>
      <c r="G4" s="481"/>
      <c r="H4" s="481"/>
      <c r="I4" s="481"/>
      <c r="J4" s="481"/>
      <c r="K4" s="481"/>
      <c r="L4" s="481"/>
      <c r="M4" s="481"/>
      <c r="N4" s="481"/>
      <c r="O4" s="481"/>
      <c r="P4" s="482"/>
      <c r="Q4" s="482"/>
      <c r="R4" s="483"/>
    </row>
    <row r="5" spans="1:26">
      <c r="D5" s="482"/>
      <c r="E5" s="482"/>
      <c r="F5" s="484"/>
      <c r="G5" s="481"/>
      <c r="H5" s="481"/>
      <c r="I5" s="481"/>
      <c r="J5" s="481"/>
      <c r="K5" s="481"/>
      <c r="L5" s="481"/>
      <c r="M5" s="481"/>
      <c r="N5" s="481"/>
      <c r="O5" s="481"/>
      <c r="P5" s="482"/>
      <c r="Q5" s="482"/>
      <c r="R5" s="483"/>
    </row>
    <row r="6" spans="1:26" ht="39" customHeight="1">
      <c r="A6" s="1059" t="s">
        <v>29</v>
      </c>
      <c r="B6" s="1059" t="s">
        <v>864</v>
      </c>
      <c r="C6" s="1066" t="s">
        <v>29</v>
      </c>
      <c r="D6" s="1066" t="s">
        <v>865</v>
      </c>
      <c r="E6" s="1066" t="s">
        <v>1496</v>
      </c>
      <c r="F6" s="1066" t="s">
        <v>865</v>
      </c>
      <c r="G6" s="632" t="s">
        <v>1498</v>
      </c>
      <c r="H6" s="633"/>
      <c r="I6" s="633"/>
      <c r="J6" s="633"/>
      <c r="K6" s="633"/>
      <c r="L6" s="633"/>
      <c r="M6" s="634"/>
      <c r="N6" s="1068" t="s">
        <v>576</v>
      </c>
      <c r="O6" s="1069"/>
      <c r="P6" s="635" t="s">
        <v>1499</v>
      </c>
      <c r="Q6" s="635"/>
      <c r="R6" s="635"/>
      <c r="T6" s="1063" t="s">
        <v>1599</v>
      </c>
      <c r="V6" s="1059" t="s">
        <v>11</v>
      </c>
      <c r="X6" s="1059" t="s">
        <v>1600</v>
      </c>
      <c r="Z6" s="1059" t="s">
        <v>1601</v>
      </c>
    </row>
    <row r="7" spans="1:26" ht="60.75" customHeight="1" outlineLevel="1">
      <c r="A7" s="1060"/>
      <c r="B7" s="1060"/>
      <c r="C7" s="1067"/>
      <c r="D7" s="1067"/>
      <c r="E7" s="1067"/>
      <c r="F7" s="1067"/>
      <c r="G7" s="636" t="s">
        <v>1500</v>
      </c>
      <c r="H7" s="636" t="s">
        <v>1501</v>
      </c>
      <c r="I7" s="636" t="s">
        <v>1502</v>
      </c>
      <c r="J7" s="636" t="s">
        <v>1503</v>
      </c>
      <c r="K7" s="636" t="s">
        <v>1504</v>
      </c>
      <c r="L7" s="636" t="s">
        <v>1505</v>
      </c>
      <c r="M7" s="636" t="s">
        <v>1506</v>
      </c>
      <c r="N7" s="636" t="s">
        <v>1956</v>
      </c>
      <c r="O7" s="636" t="s">
        <v>1957</v>
      </c>
      <c r="P7" s="637" t="s">
        <v>53</v>
      </c>
      <c r="Q7" s="637" t="s">
        <v>608</v>
      </c>
      <c r="R7" s="637" t="s">
        <v>847</v>
      </c>
      <c r="T7" s="1064"/>
      <c r="V7" s="1065"/>
      <c r="X7" s="1065"/>
      <c r="Z7" s="1065"/>
    </row>
    <row r="8" spans="1:26" outlineLevel="1">
      <c r="A8" s="485"/>
      <c r="B8" s="485"/>
      <c r="C8" s="485"/>
      <c r="D8" s="485"/>
      <c r="E8" s="485"/>
      <c r="F8" s="486"/>
      <c r="G8" s="487"/>
      <c r="H8" s="487"/>
      <c r="I8" s="487"/>
      <c r="J8" s="487"/>
      <c r="K8" s="487"/>
      <c r="L8" s="487"/>
      <c r="M8" s="487"/>
      <c r="N8" s="487"/>
      <c r="O8" s="488"/>
      <c r="P8" s="488"/>
      <c r="Q8" s="488"/>
      <c r="R8" s="488"/>
      <c r="T8" s="457"/>
      <c r="V8" s="479"/>
    </row>
    <row r="9" spans="1:26" hidden="1" outlineLevel="2">
      <c r="A9" s="515">
        <v>1</v>
      </c>
      <c r="B9" s="515" t="s">
        <v>1021</v>
      </c>
      <c r="F9" s="489"/>
      <c r="R9" s="479"/>
      <c r="T9" s="457"/>
      <c r="V9" s="479"/>
    </row>
    <row r="10" spans="1:26" hidden="1" outlineLevel="1">
      <c r="B10" s="490" t="s">
        <v>1022</v>
      </c>
      <c r="G10" s="492"/>
      <c r="H10" s="492"/>
      <c r="I10" s="492"/>
      <c r="J10" s="492"/>
      <c r="K10" s="492"/>
      <c r="L10" s="492"/>
      <c r="M10" s="492"/>
      <c r="N10" s="492"/>
      <c r="O10" s="492"/>
      <c r="P10" s="493"/>
      <c r="Q10" s="493"/>
      <c r="R10" s="493"/>
      <c r="T10" s="492"/>
      <c r="V10" s="492"/>
      <c r="X10" s="492"/>
      <c r="Z10" s="492"/>
    </row>
    <row r="11" spans="1:26" outlineLevel="1">
      <c r="B11" s="490"/>
      <c r="D11" s="485" t="s">
        <v>867</v>
      </c>
      <c r="E11" s="485"/>
      <c r="F11" s="486" t="s">
        <v>866</v>
      </c>
      <c r="G11" s="494"/>
      <c r="H11" s="494"/>
      <c r="I11" s="494"/>
      <c r="J11" s="494"/>
      <c r="K11" s="494"/>
      <c r="L11" s="494"/>
      <c r="M11" s="494"/>
      <c r="N11" s="494"/>
      <c r="O11" s="494"/>
      <c r="P11" s="495"/>
      <c r="Q11" s="495"/>
      <c r="R11" s="495"/>
      <c r="T11" s="457"/>
      <c r="V11" s="479"/>
    </row>
    <row r="12" spans="1:26" outlineLevel="2">
      <c r="A12" s="515">
        <v>2</v>
      </c>
      <c r="B12" s="515" t="s">
        <v>867</v>
      </c>
      <c r="C12" s="515">
        <v>1</v>
      </c>
      <c r="D12" s="515" t="s">
        <v>1023</v>
      </c>
      <c r="E12" s="515" t="s">
        <v>1602</v>
      </c>
      <c r="F12" s="489" t="s">
        <v>609</v>
      </c>
      <c r="G12" s="457">
        <v>55229</v>
      </c>
      <c r="H12" s="457">
        <v>0</v>
      </c>
      <c r="I12" s="457">
        <v>0</v>
      </c>
      <c r="J12" s="457">
        <v>0</v>
      </c>
      <c r="K12" s="457">
        <v>0</v>
      </c>
      <c r="L12" s="457">
        <v>0</v>
      </c>
      <c r="M12" s="457">
        <v>55229</v>
      </c>
      <c r="N12" s="457">
        <v>14920.147072799999</v>
      </c>
      <c r="O12" s="457">
        <v>29968.912270000001</v>
      </c>
      <c r="P12" s="479">
        <v>4.593001E-2</v>
      </c>
      <c r="Q12" s="479">
        <v>4.574771421567983E-2</v>
      </c>
      <c r="R12" s="479">
        <v>6.6585889999999995E-2</v>
      </c>
      <c r="T12" s="457" t="e">
        <v>#N/A</v>
      </c>
      <c r="V12" s="479">
        <v>0</v>
      </c>
      <c r="Z12" s="479" t="e">
        <v>#N/A</v>
      </c>
    </row>
    <row r="13" spans="1:26" outlineLevel="2">
      <c r="A13" s="515">
        <v>2</v>
      </c>
      <c r="B13" s="515" t="s">
        <v>867</v>
      </c>
      <c r="C13" s="515">
        <v>2</v>
      </c>
      <c r="D13" s="515" t="s">
        <v>868</v>
      </c>
      <c r="E13" s="515" t="s">
        <v>1529</v>
      </c>
      <c r="F13" s="489" t="s">
        <v>610</v>
      </c>
      <c r="G13" s="457">
        <v>3705657</v>
      </c>
      <c r="H13" s="457">
        <v>0</v>
      </c>
      <c r="I13" s="457">
        <v>0</v>
      </c>
      <c r="J13" s="457">
        <v>0</v>
      </c>
      <c r="K13" s="457">
        <v>0</v>
      </c>
      <c r="L13" s="457">
        <v>0</v>
      </c>
      <c r="M13" s="457">
        <v>3705657</v>
      </c>
      <c r="N13" s="457">
        <v>341880.75714929996</v>
      </c>
      <c r="O13" s="457">
        <v>759215.00615999999</v>
      </c>
      <c r="P13" s="479">
        <v>1.16356415</v>
      </c>
      <c r="Q13" s="479">
        <v>1.1589460043510376</v>
      </c>
      <c r="R13" s="479">
        <v>4.3446203099999998</v>
      </c>
      <c r="T13" s="457">
        <v>88347072.459999993</v>
      </c>
      <c r="V13" s="479">
        <v>0</v>
      </c>
      <c r="Z13" s="479" t="s">
        <v>1954</v>
      </c>
    </row>
    <row r="14" spans="1:26" outlineLevel="2">
      <c r="A14" s="515">
        <v>2</v>
      </c>
      <c r="B14" s="515" t="s">
        <v>867</v>
      </c>
      <c r="C14" s="515">
        <v>3</v>
      </c>
      <c r="D14" s="491" t="s">
        <v>1419</v>
      </c>
      <c r="E14" s="515" t="s">
        <v>1603</v>
      </c>
      <c r="F14" s="489" t="s">
        <v>611</v>
      </c>
      <c r="G14" s="457">
        <v>3858854</v>
      </c>
      <c r="H14" s="457">
        <v>0</v>
      </c>
      <c r="I14" s="457">
        <v>0</v>
      </c>
      <c r="J14" s="457">
        <v>0</v>
      </c>
      <c r="K14" s="457">
        <v>0</v>
      </c>
      <c r="L14" s="457">
        <v>35000</v>
      </c>
      <c r="M14" s="457">
        <v>3823854</v>
      </c>
      <c r="N14" s="457">
        <v>155516.82076120001</v>
      </c>
      <c r="O14" s="457">
        <v>1666320.8575799998</v>
      </c>
      <c r="P14" s="479">
        <v>2.5537841000000001</v>
      </c>
      <c r="Q14" s="479">
        <v>2.5436482211103071</v>
      </c>
      <c r="R14" s="479">
        <v>4.16201796</v>
      </c>
      <c r="T14" s="457">
        <v>128895533.40000001</v>
      </c>
      <c r="V14" s="479">
        <v>0</v>
      </c>
      <c r="Z14" s="479" t="s">
        <v>1954</v>
      </c>
    </row>
    <row r="15" spans="1:26" outlineLevel="2">
      <c r="A15" s="515">
        <v>2</v>
      </c>
      <c r="B15" s="515" t="s">
        <v>867</v>
      </c>
      <c r="C15" s="515">
        <v>4</v>
      </c>
      <c r="D15" s="515" t="s">
        <v>869</v>
      </c>
      <c r="E15" s="515" t="s">
        <v>1604</v>
      </c>
      <c r="F15" s="489" t="s">
        <v>612</v>
      </c>
      <c r="G15" s="457">
        <v>5007351</v>
      </c>
      <c r="H15" s="494">
        <v>0</v>
      </c>
      <c r="I15" s="457">
        <v>0</v>
      </c>
      <c r="J15" s="457">
        <v>0</v>
      </c>
      <c r="K15" s="457">
        <v>0</v>
      </c>
      <c r="L15" s="457">
        <v>190500</v>
      </c>
      <c r="M15" s="457">
        <v>4816851</v>
      </c>
      <c r="N15" s="457">
        <v>663146.59887730004</v>
      </c>
      <c r="O15" s="457">
        <v>934806.27357000008</v>
      </c>
      <c r="P15" s="479">
        <v>1.4326733</v>
      </c>
      <c r="Q15" s="479">
        <v>1.4269870679662469</v>
      </c>
      <c r="R15" s="479">
        <v>6.0235816099999999</v>
      </c>
      <c r="T15" s="457">
        <v>633622182.69000006</v>
      </c>
      <c r="V15" s="479">
        <v>0</v>
      </c>
      <c r="Z15" s="479" t="s">
        <v>1954</v>
      </c>
    </row>
    <row r="16" spans="1:26" outlineLevel="2">
      <c r="A16" s="515">
        <v>2</v>
      </c>
      <c r="B16" s="515" t="s">
        <v>867</v>
      </c>
      <c r="C16" s="515">
        <v>5</v>
      </c>
      <c r="D16" s="515" t="s">
        <v>870</v>
      </c>
      <c r="E16" s="515" t="s">
        <v>1531</v>
      </c>
      <c r="F16" s="489" t="s">
        <v>871</v>
      </c>
      <c r="G16" s="457">
        <v>1372143</v>
      </c>
      <c r="H16" s="457">
        <v>0</v>
      </c>
      <c r="I16" s="457">
        <v>0</v>
      </c>
      <c r="J16" s="457">
        <v>0</v>
      </c>
      <c r="K16" s="457">
        <v>0</v>
      </c>
      <c r="L16" s="457">
        <v>225000</v>
      </c>
      <c r="M16" s="457">
        <v>1147143</v>
      </c>
      <c r="N16" s="457">
        <v>58638.022904500001</v>
      </c>
      <c r="O16" s="457">
        <v>283413.14957999997</v>
      </c>
      <c r="P16" s="479">
        <v>0.43435572</v>
      </c>
      <c r="Q16" s="479">
        <v>0.43263177706087491</v>
      </c>
      <c r="R16" s="479">
        <v>2.667199E-2</v>
      </c>
      <c r="T16" s="457">
        <v>232575954.06999999</v>
      </c>
      <c r="V16" s="479">
        <v>0</v>
      </c>
      <c r="Z16" s="479" t="s">
        <v>1954</v>
      </c>
    </row>
    <row r="17" spans="1:26" outlineLevel="2">
      <c r="A17" s="515">
        <v>2</v>
      </c>
      <c r="B17" s="515" t="s">
        <v>867</v>
      </c>
      <c r="C17" s="515">
        <v>6</v>
      </c>
      <c r="D17" s="515" t="s">
        <v>872</v>
      </c>
      <c r="E17" s="515" t="s">
        <v>1532</v>
      </c>
      <c r="F17" s="489" t="s">
        <v>613</v>
      </c>
      <c r="G17" s="457">
        <v>1827472</v>
      </c>
      <c r="H17" s="457">
        <v>0</v>
      </c>
      <c r="I17" s="457">
        <v>0</v>
      </c>
      <c r="J17" s="457">
        <v>0</v>
      </c>
      <c r="K17" s="457">
        <v>0</v>
      </c>
      <c r="L17" s="457">
        <v>183650</v>
      </c>
      <c r="M17" s="457">
        <v>1643822</v>
      </c>
      <c r="N17" s="457">
        <v>333527.49166280002</v>
      </c>
      <c r="O17" s="457">
        <v>873592.76367999997</v>
      </c>
      <c r="P17" s="479">
        <v>1.3388581799999999</v>
      </c>
      <c r="Q17" s="479">
        <v>1.3335442986272443</v>
      </c>
      <c r="R17" s="479">
        <v>0.69492728000000004</v>
      </c>
      <c r="T17" s="457">
        <v>320493800.41000003</v>
      </c>
      <c r="V17" s="479">
        <v>0</v>
      </c>
      <c r="Z17" s="479" t="s">
        <v>1954</v>
      </c>
    </row>
    <row r="18" spans="1:26" outlineLevel="2">
      <c r="A18" s="515">
        <v>2</v>
      </c>
      <c r="B18" s="515" t="s">
        <v>867</v>
      </c>
      <c r="C18" s="515">
        <v>7</v>
      </c>
      <c r="D18" s="515" t="s">
        <v>873</v>
      </c>
      <c r="E18" s="515" t="s">
        <v>1534</v>
      </c>
      <c r="F18" s="489" t="s">
        <v>614</v>
      </c>
      <c r="G18" s="457">
        <v>2918274</v>
      </c>
      <c r="H18" s="457">
        <v>0</v>
      </c>
      <c r="I18" s="457">
        <v>0</v>
      </c>
      <c r="J18" s="457">
        <v>0</v>
      </c>
      <c r="K18" s="457">
        <v>0</v>
      </c>
      <c r="L18" s="457">
        <v>225000</v>
      </c>
      <c r="M18" s="457">
        <v>2693274</v>
      </c>
      <c r="N18" s="457">
        <v>220363.88017969998</v>
      </c>
      <c r="O18" s="457">
        <v>608814.58770000003</v>
      </c>
      <c r="P18" s="479">
        <v>0.93306221</v>
      </c>
      <c r="Q18" s="479">
        <v>0.92935891424785921</v>
      </c>
      <c r="R18" s="479">
        <v>0.13659546</v>
      </c>
      <c r="T18" s="457">
        <v>124517157.06999999</v>
      </c>
      <c r="V18" s="479">
        <v>0</v>
      </c>
      <c r="Z18" s="479" t="s">
        <v>1954</v>
      </c>
    </row>
    <row r="19" spans="1:26" outlineLevel="2">
      <c r="A19" s="515">
        <v>2</v>
      </c>
      <c r="B19" s="515" t="s">
        <v>867</v>
      </c>
      <c r="C19" s="515">
        <v>8</v>
      </c>
      <c r="D19" s="515" t="s">
        <v>874</v>
      </c>
      <c r="E19" s="515" t="s">
        <v>1536</v>
      </c>
      <c r="F19" s="489" t="s">
        <v>615</v>
      </c>
      <c r="G19" s="457">
        <v>1575000</v>
      </c>
      <c r="H19" s="457">
        <v>0</v>
      </c>
      <c r="I19" s="457">
        <v>0</v>
      </c>
      <c r="J19" s="457">
        <v>0</v>
      </c>
      <c r="K19" s="457">
        <v>0</v>
      </c>
      <c r="L19" s="457">
        <v>0</v>
      </c>
      <c r="M19" s="457">
        <v>1575000</v>
      </c>
      <c r="N19" s="457">
        <v>90483.75</v>
      </c>
      <c r="O19" s="457">
        <v>261450</v>
      </c>
      <c r="P19" s="479">
        <v>0.40069525</v>
      </c>
      <c r="Q19" s="479">
        <v>0.39910490490716405</v>
      </c>
      <c r="R19" s="479">
        <v>4.5</v>
      </c>
      <c r="T19" s="457">
        <v>221428620</v>
      </c>
      <c r="V19" s="479">
        <v>0</v>
      </c>
      <c r="Z19" s="479" t="s">
        <v>1954</v>
      </c>
    </row>
    <row r="20" spans="1:26" outlineLevel="2">
      <c r="A20" s="515">
        <v>2</v>
      </c>
      <c r="B20" s="515" t="s">
        <v>867</v>
      </c>
      <c r="C20" s="515">
        <v>9</v>
      </c>
      <c r="D20" s="515" t="s">
        <v>875</v>
      </c>
      <c r="E20" s="515" t="s">
        <v>1605</v>
      </c>
      <c r="F20" s="489" t="s">
        <v>876</v>
      </c>
      <c r="G20" s="457">
        <v>20215015</v>
      </c>
      <c r="H20" s="457">
        <v>0</v>
      </c>
      <c r="I20" s="457">
        <v>0</v>
      </c>
      <c r="J20" s="457">
        <v>0</v>
      </c>
      <c r="K20" s="457">
        <v>0</v>
      </c>
      <c r="L20" s="457">
        <v>0</v>
      </c>
      <c r="M20" s="457">
        <v>20215015</v>
      </c>
      <c r="N20" s="457">
        <v>1300763.8262527999</v>
      </c>
      <c r="O20" s="457">
        <v>7286502.1567500001</v>
      </c>
      <c r="P20" s="479">
        <v>11.16720905</v>
      </c>
      <c r="Q20" s="479">
        <v>11.122886786672613</v>
      </c>
      <c r="R20" s="479">
        <v>7.4405830399999999</v>
      </c>
      <c r="T20" s="457" t="e">
        <v>#N/A</v>
      </c>
      <c r="V20" s="479">
        <v>0</v>
      </c>
      <c r="Z20" s="479" t="e">
        <v>#N/A</v>
      </c>
    </row>
    <row r="21" spans="1:26" outlineLevel="2">
      <c r="A21" s="515">
        <v>2</v>
      </c>
      <c r="B21" s="515" t="s">
        <v>867</v>
      </c>
      <c r="C21" s="515">
        <v>10</v>
      </c>
      <c r="D21" s="515" t="s">
        <v>1024</v>
      </c>
      <c r="E21" s="515" t="s">
        <v>1606</v>
      </c>
      <c r="F21" s="489" t="s">
        <v>1420</v>
      </c>
      <c r="G21" s="457">
        <v>1464033</v>
      </c>
      <c r="H21" s="457">
        <v>0</v>
      </c>
      <c r="I21" s="457">
        <v>0</v>
      </c>
      <c r="J21" s="457">
        <v>0</v>
      </c>
      <c r="K21" s="457">
        <v>0</v>
      </c>
      <c r="L21" s="457">
        <v>10000</v>
      </c>
      <c r="M21" s="457">
        <v>1454033</v>
      </c>
      <c r="N21" s="457">
        <v>32017.718718600001</v>
      </c>
      <c r="O21" s="457">
        <v>50891.154999999999</v>
      </c>
      <c r="P21" s="479">
        <v>7.7995200000000001E-2</v>
      </c>
      <c r="Q21" s="479">
        <v>7.7685636170934186E-2</v>
      </c>
      <c r="R21" s="479">
        <v>6.4224072400000001</v>
      </c>
      <c r="T21" s="457" t="e">
        <v>#N/A</v>
      </c>
      <c r="V21" s="479">
        <v>0</v>
      </c>
      <c r="Z21" s="479" t="e">
        <v>#N/A</v>
      </c>
    </row>
    <row r="22" spans="1:26" outlineLevel="1">
      <c r="B22" s="496" t="s">
        <v>877</v>
      </c>
      <c r="G22" s="492">
        <v>41999028</v>
      </c>
      <c r="H22" s="492">
        <v>0</v>
      </c>
      <c r="I22" s="492">
        <v>0</v>
      </c>
      <c r="J22" s="492">
        <v>0</v>
      </c>
      <c r="K22" s="492">
        <v>0</v>
      </c>
      <c r="L22" s="492">
        <v>869150</v>
      </c>
      <c r="M22" s="492">
        <v>41129878</v>
      </c>
      <c r="N22" s="492">
        <v>3211259.0135790003</v>
      </c>
      <c r="O22" s="492">
        <v>12754974.862290001</v>
      </c>
      <c r="P22" s="493">
        <v>19.548127170000001</v>
      </c>
      <c r="Q22" s="493">
        <v>19.470541325329961</v>
      </c>
      <c r="R22" s="493">
        <v>0</v>
      </c>
      <c r="T22" s="457">
        <v>19178746220.899994</v>
      </c>
      <c r="V22" s="493">
        <v>0</v>
      </c>
      <c r="Z22" s="479" t="s">
        <v>1954</v>
      </c>
    </row>
    <row r="23" spans="1:26" outlineLevel="1">
      <c r="B23" s="496"/>
      <c r="D23" s="485" t="s">
        <v>878</v>
      </c>
      <c r="E23" s="485"/>
      <c r="F23" s="486" t="s">
        <v>616</v>
      </c>
      <c r="G23" s="494"/>
      <c r="H23" s="494"/>
      <c r="I23" s="494"/>
      <c r="J23" s="494"/>
      <c r="K23" s="494"/>
      <c r="L23" s="494"/>
      <c r="M23" s="494"/>
      <c r="N23" s="494"/>
      <c r="O23" s="494"/>
      <c r="P23" s="495"/>
      <c r="Q23" s="495"/>
      <c r="R23" s="495"/>
      <c r="T23" s="457" t="e">
        <v>#N/A</v>
      </c>
      <c r="V23" s="479">
        <v>0</v>
      </c>
      <c r="Z23" s="479" t="e">
        <v>#N/A</v>
      </c>
    </row>
    <row r="24" spans="1:26" outlineLevel="2">
      <c r="A24" s="515">
        <v>3</v>
      </c>
      <c r="B24" s="515" t="s">
        <v>878</v>
      </c>
      <c r="C24" s="515">
        <v>11</v>
      </c>
      <c r="D24" s="457" t="s">
        <v>1026</v>
      </c>
      <c r="E24" s="515" t="s">
        <v>1607</v>
      </c>
      <c r="F24" s="489" t="s">
        <v>1027</v>
      </c>
      <c r="G24" s="457">
        <v>889292</v>
      </c>
      <c r="H24" s="457">
        <v>0</v>
      </c>
      <c r="I24" s="457">
        <v>0</v>
      </c>
      <c r="J24" s="457">
        <v>0</v>
      </c>
      <c r="K24" s="457">
        <v>0</v>
      </c>
      <c r="L24" s="457">
        <v>80000</v>
      </c>
      <c r="M24" s="457">
        <v>809292</v>
      </c>
      <c r="N24" s="457">
        <v>16647.3489525</v>
      </c>
      <c r="O24" s="457">
        <v>20499.36636</v>
      </c>
      <c r="P24" s="479">
        <v>3.1417090000000002E-2</v>
      </c>
      <c r="Q24" s="479">
        <v>3.1292398782807103E-2</v>
      </c>
      <c r="R24" s="479">
        <v>0.17835635999999999</v>
      </c>
      <c r="T24" s="457">
        <v>22353343.449999999</v>
      </c>
      <c r="V24" s="479">
        <v>0</v>
      </c>
      <c r="Z24" s="479" t="s">
        <v>1954</v>
      </c>
    </row>
    <row r="25" spans="1:26" outlineLevel="2">
      <c r="A25" s="515">
        <v>3</v>
      </c>
      <c r="B25" s="515" t="s">
        <v>878</v>
      </c>
      <c r="C25" s="515">
        <v>12</v>
      </c>
      <c r="D25" s="515" t="s">
        <v>1028</v>
      </c>
      <c r="E25" s="515" t="s">
        <v>1608</v>
      </c>
      <c r="F25" s="489" t="s">
        <v>618</v>
      </c>
      <c r="G25" s="457">
        <v>6489167</v>
      </c>
      <c r="H25" s="457">
        <v>0</v>
      </c>
      <c r="I25" s="457">
        <v>0</v>
      </c>
      <c r="J25" s="457">
        <v>0</v>
      </c>
      <c r="K25" s="457">
        <v>0</v>
      </c>
      <c r="L25" s="457">
        <v>48000</v>
      </c>
      <c r="M25" s="457">
        <v>6441167</v>
      </c>
      <c r="N25" s="457">
        <v>53258.241595200001</v>
      </c>
      <c r="O25" s="457">
        <v>53204.039420000001</v>
      </c>
      <c r="P25" s="479">
        <v>8.1539899999999998E-2</v>
      </c>
      <c r="Q25" s="479">
        <v>8.1216267329876107E-2</v>
      </c>
      <c r="R25" s="479">
        <v>1.6413543799999999</v>
      </c>
      <c r="T25" s="457">
        <v>122800005.81999999</v>
      </c>
      <c r="V25" s="479">
        <v>-54.202175200000056</v>
      </c>
      <c r="Z25" s="479" t="s">
        <v>1954</v>
      </c>
    </row>
    <row r="26" spans="1:26" outlineLevel="2">
      <c r="A26" s="515">
        <v>3</v>
      </c>
      <c r="B26" s="515" t="s">
        <v>878</v>
      </c>
      <c r="C26" s="515">
        <v>13</v>
      </c>
      <c r="D26" s="515" t="s">
        <v>879</v>
      </c>
      <c r="E26" s="515" t="s">
        <v>1541</v>
      </c>
      <c r="F26" s="489" t="s">
        <v>1029</v>
      </c>
      <c r="G26" s="457">
        <v>900681</v>
      </c>
      <c r="H26" s="457">
        <v>0</v>
      </c>
      <c r="I26" s="457">
        <v>0</v>
      </c>
      <c r="J26" s="457">
        <v>0</v>
      </c>
      <c r="K26" s="457">
        <v>0</v>
      </c>
      <c r="L26" s="457">
        <v>0</v>
      </c>
      <c r="M26" s="457">
        <v>900681</v>
      </c>
      <c r="N26" s="457">
        <v>70316.165670000002</v>
      </c>
      <c r="O26" s="457">
        <v>153322.92663</v>
      </c>
      <c r="P26" s="479">
        <v>0.23498094999999999</v>
      </c>
      <c r="Q26" s="479">
        <v>0.23404831536719922</v>
      </c>
      <c r="R26" s="479">
        <v>3.5971555999999998</v>
      </c>
      <c r="T26" s="457">
        <v>76134760.329999998</v>
      </c>
      <c r="V26" s="479">
        <v>0</v>
      </c>
      <c r="Z26" s="479" t="s">
        <v>1954</v>
      </c>
    </row>
    <row r="27" spans="1:26" outlineLevel="2">
      <c r="A27" s="515">
        <v>3</v>
      </c>
      <c r="B27" s="515" t="s">
        <v>878</v>
      </c>
      <c r="C27" s="515">
        <v>14</v>
      </c>
      <c r="D27" s="491" t="s">
        <v>1609</v>
      </c>
      <c r="E27" s="515" t="s">
        <v>1610</v>
      </c>
      <c r="F27" s="491" t="s">
        <v>1611</v>
      </c>
      <c r="G27" s="457">
        <v>1940646</v>
      </c>
      <c r="H27" s="457">
        <v>0</v>
      </c>
      <c r="I27" s="457">
        <v>0</v>
      </c>
      <c r="J27" s="457">
        <v>0</v>
      </c>
      <c r="K27" s="457">
        <v>0</v>
      </c>
      <c r="L27" s="457">
        <v>121000</v>
      </c>
      <c r="M27" s="457">
        <v>1819646</v>
      </c>
      <c r="N27" s="457">
        <v>17292.869753800001</v>
      </c>
      <c r="O27" s="457">
        <v>795367.26659999997</v>
      </c>
      <c r="P27" s="479">
        <v>1.2189706899999999</v>
      </c>
      <c r="Q27" s="479">
        <v>1.2141326345483419</v>
      </c>
      <c r="R27" s="479">
        <v>5.3333587400000004</v>
      </c>
      <c r="T27" s="457" t="e">
        <v>#N/A</v>
      </c>
      <c r="V27" s="479">
        <v>0</v>
      </c>
      <c r="Z27" s="479" t="e">
        <v>#N/A</v>
      </c>
    </row>
    <row r="28" spans="1:26" ht="26.25" customHeight="1" outlineLevel="2">
      <c r="A28" s="515">
        <v>3</v>
      </c>
      <c r="B28" s="515" t="s">
        <v>878</v>
      </c>
      <c r="C28" s="515">
        <v>15</v>
      </c>
      <c r="D28" s="491" t="s">
        <v>881</v>
      </c>
      <c r="E28" s="515" t="s">
        <v>1538</v>
      </c>
      <c r="F28" s="489" t="s">
        <v>619</v>
      </c>
      <c r="G28" s="457">
        <v>942940</v>
      </c>
      <c r="H28" s="457">
        <v>0</v>
      </c>
      <c r="I28" s="457">
        <v>0</v>
      </c>
      <c r="J28" s="457">
        <v>0</v>
      </c>
      <c r="K28" s="457">
        <v>0</v>
      </c>
      <c r="L28" s="457">
        <v>0</v>
      </c>
      <c r="M28" s="457">
        <v>942940</v>
      </c>
      <c r="N28" s="457">
        <v>27540.207200000001</v>
      </c>
      <c r="O28" s="457">
        <v>67109.039799999999</v>
      </c>
      <c r="P28" s="479">
        <v>0.10285054</v>
      </c>
      <c r="Q28" s="479">
        <v>0.10244232911757539</v>
      </c>
      <c r="R28" s="479">
        <v>0.19592048000000001</v>
      </c>
      <c r="T28" s="457">
        <v>19720055.920000002</v>
      </c>
      <c r="V28" s="479">
        <v>0</v>
      </c>
      <c r="Z28" s="479" t="s">
        <v>1954</v>
      </c>
    </row>
    <row r="29" spans="1:26" outlineLevel="2">
      <c r="A29" s="515">
        <v>3</v>
      </c>
      <c r="B29" s="515" t="s">
        <v>878</v>
      </c>
      <c r="C29" s="515">
        <v>16</v>
      </c>
      <c r="D29" s="515" t="s">
        <v>1030</v>
      </c>
      <c r="E29" s="515" t="s">
        <v>1612</v>
      </c>
      <c r="F29" s="489" t="s">
        <v>1031</v>
      </c>
      <c r="G29" s="457">
        <v>513395</v>
      </c>
      <c r="H29" s="457">
        <v>0</v>
      </c>
      <c r="I29" s="457">
        <v>0</v>
      </c>
      <c r="J29" s="457">
        <v>0</v>
      </c>
      <c r="K29" s="457">
        <v>0</v>
      </c>
      <c r="L29" s="457">
        <v>44500</v>
      </c>
      <c r="M29" s="457">
        <v>468895</v>
      </c>
      <c r="N29" s="457">
        <v>0</v>
      </c>
      <c r="O29" s="457">
        <v>1791.1788999999999</v>
      </c>
      <c r="P29" s="479">
        <v>2.7451400000000001E-3</v>
      </c>
      <c r="Q29" s="479">
        <v>2.7342447296087916E-3</v>
      </c>
      <c r="R29" s="479">
        <v>0.23496701</v>
      </c>
      <c r="T29" s="457">
        <v>6808735.9500000002</v>
      </c>
      <c r="V29" s="479">
        <v>0</v>
      </c>
      <c r="Z29" s="479" t="s">
        <v>1954</v>
      </c>
    </row>
    <row r="30" spans="1:26" outlineLevel="2">
      <c r="A30" s="515">
        <v>3</v>
      </c>
      <c r="B30" s="515" t="s">
        <v>878</v>
      </c>
      <c r="C30" s="515">
        <v>17</v>
      </c>
      <c r="D30" s="515" t="s">
        <v>1032</v>
      </c>
      <c r="E30" s="515" t="s">
        <v>1613</v>
      </c>
      <c r="F30" s="489" t="s">
        <v>1033</v>
      </c>
      <c r="G30" s="457">
        <v>1787610</v>
      </c>
      <c r="H30" s="457">
        <v>0</v>
      </c>
      <c r="I30" s="457">
        <v>0</v>
      </c>
      <c r="J30" s="457">
        <v>0</v>
      </c>
      <c r="K30" s="457">
        <v>0</v>
      </c>
      <c r="L30" s="457">
        <v>0</v>
      </c>
      <c r="M30" s="457">
        <v>1787610</v>
      </c>
      <c r="N30" s="457">
        <v>17621.72148</v>
      </c>
      <c r="O30" s="457">
        <v>81783.157500000001</v>
      </c>
      <c r="P30" s="479">
        <v>0.12533991999999999</v>
      </c>
      <c r="Q30" s="479">
        <v>0.12484245284775337</v>
      </c>
      <c r="R30" s="479">
        <v>9.4720862199999996</v>
      </c>
      <c r="T30" s="457" t="e">
        <v>#N/A</v>
      </c>
      <c r="V30" s="479">
        <v>0</v>
      </c>
      <c r="Z30" s="479" t="e">
        <v>#N/A</v>
      </c>
    </row>
    <row r="31" spans="1:26" outlineLevel="2">
      <c r="A31" s="515">
        <v>3</v>
      </c>
      <c r="B31" s="515" t="s">
        <v>878</v>
      </c>
      <c r="C31" s="515">
        <v>18</v>
      </c>
      <c r="D31" s="515" t="s">
        <v>1034</v>
      </c>
      <c r="E31" s="515" t="s">
        <v>1539</v>
      </c>
      <c r="F31" s="489" t="s">
        <v>620</v>
      </c>
      <c r="G31" s="457">
        <v>1949078</v>
      </c>
      <c r="H31" s="457">
        <v>0</v>
      </c>
      <c r="I31" s="457">
        <v>0</v>
      </c>
      <c r="J31" s="457">
        <v>0</v>
      </c>
      <c r="K31" s="457">
        <v>0</v>
      </c>
      <c r="L31" s="457">
        <v>320100</v>
      </c>
      <c r="M31" s="457">
        <v>1628978</v>
      </c>
      <c r="N31" s="457">
        <v>134104.14456000002</v>
      </c>
      <c r="O31" s="457">
        <v>269009.42692</v>
      </c>
      <c r="P31" s="479">
        <v>0.41228073999999998</v>
      </c>
      <c r="Q31" s="479">
        <v>0.41064441288979647</v>
      </c>
      <c r="R31" s="479">
        <v>0.31510125</v>
      </c>
      <c r="T31" s="457">
        <v>276966007.06</v>
      </c>
      <c r="V31" s="479">
        <v>0</v>
      </c>
      <c r="Z31" s="479" t="s">
        <v>1954</v>
      </c>
    </row>
    <row r="32" spans="1:26" outlineLevel="2">
      <c r="A32" s="515">
        <v>3</v>
      </c>
      <c r="B32" s="515" t="s">
        <v>878</v>
      </c>
      <c r="C32" s="515">
        <v>19</v>
      </c>
      <c r="D32" s="515" t="s">
        <v>1035</v>
      </c>
      <c r="E32" s="515" t="s">
        <v>1614</v>
      </c>
      <c r="F32" s="489" t="s">
        <v>1036</v>
      </c>
      <c r="G32" s="457">
        <v>3517562</v>
      </c>
      <c r="H32" s="457">
        <v>0</v>
      </c>
      <c r="I32" s="457">
        <v>0</v>
      </c>
      <c r="J32" s="457">
        <v>0</v>
      </c>
      <c r="K32" s="457">
        <v>0</v>
      </c>
      <c r="L32" s="457">
        <v>175000</v>
      </c>
      <c r="M32" s="457">
        <v>3342562</v>
      </c>
      <c r="N32" s="457">
        <v>33898.246779000001</v>
      </c>
      <c r="O32" s="457">
        <v>94962.186419999998</v>
      </c>
      <c r="P32" s="479">
        <v>0.14553795</v>
      </c>
      <c r="Q32" s="479">
        <v>0.14496031509248608</v>
      </c>
      <c r="R32" s="479">
        <v>0.15916962000000001</v>
      </c>
      <c r="T32" s="457" t="e">
        <v>#N/A</v>
      </c>
      <c r="V32" s="479">
        <v>0</v>
      </c>
      <c r="Z32" s="479" t="e">
        <v>#N/A</v>
      </c>
    </row>
    <row r="33" spans="1:27" outlineLevel="2">
      <c r="A33" s="515">
        <v>3</v>
      </c>
      <c r="B33" s="515" t="s">
        <v>878</v>
      </c>
      <c r="C33" s="515">
        <v>20</v>
      </c>
      <c r="D33" s="491" t="s">
        <v>1615</v>
      </c>
      <c r="E33" s="638" t="s">
        <v>1616</v>
      </c>
      <c r="F33" s="489" t="s">
        <v>1617</v>
      </c>
      <c r="G33" s="457">
        <v>712327</v>
      </c>
      <c r="H33" s="457">
        <v>0</v>
      </c>
      <c r="I33" s="457">
        <v>0</v>
      </c>
      <c r="J33" s="457">
        <v>0</v>
      </c>
      <c r="K33" s="457">
        <v>0</v>
      </c>
      <c r="L33" s="457">
        <v>150000</v>
      </c>
      <c r="M33" s="457">
        <v>562327</v>
      </c>
      <c r="N33" s="457">
        <v>11378.054309200001</v>
      </c>
      <c r="O33" s="457">
        <v>30146.350469999998</v>
      </c>
      <c r="P33" s="479">
        <v>4.6201949999999999E-2</v>
      </c>
      <c r="Q33" s="479">
        <v>4.6018574632348014E-2</v>
      </c>
      <c r="R33" s="479">
        <v>4.332925E-2</v>
      </c>
      <c r="T33" s="457" t="e">
        <v>#N/A</v>
      </c>
      <c r="V33" s="479">
        <v>0</v>
      </c>
      <c r="Z33" s="479" t="e">
        <v>#N/A</v>
      </c>
    </row>
    <row r="34" spans="1:27" outlineLevel="2">
      <c r="A34" s="515">
        <v>3</v>
      </c>
      <c r="B34" s="515" t="s">
        <v>878</v>
      </c>
      <c r="C34" s="515">
        <v>21</v>
      </c>
      <c r="D34" s="515" t="s">
        <v>1037</v>
      </c>
      <c r="E34" s="515" t="s">
        <v>1618</v>
      </c>
      <c r="F34" s="489" t="s">
        <v>621</v>
      </c>
      <c r="G34" s="457">
        <v>445935</v>
      </c>
      <c r="H34" s="457">
        <v>0</v>
      </c>
      <c r="I34" s="457">
        <v>0</v>
      </c>
      <c r="J34" s="457">
        <v>0</v>
      </c>
      <c r="K34" s="457">
        <v>0</v>
      </c>
      <c r="L34" s="457">
        <v>0</v>
      </c>
      <c r="M34" s="457">
        <v>445935</v>
      </c>
      <c r="N34" s="457">
        <v>11418.900097200001</v>
      </c>
      <c r="O34" s="457">
        <v>17935.505699999998</v>
      </c>
      <c r="P34" s="479">
        <v>2.7487749999999998E-2</v>
      </c>
      <c r="Q34" s="479">
        <v>2.7378650972883525E-2</v>
      </c>
      <c r="R34" s="479">
        <v>4.773902E-2</v>
      </c>
      <c r="T34" s="457">
        <v>16883236.809999999</v>
      </c>
      <c r="V34" s="479">
        <v>0</v>
      </c>
      <c r="Z34" s="479" t="s">
        <v>1954</v>
      </c>
    </row>
    <row r="35" spans="1:27" outlineLevel="2">
      <c r="A35" s="515">
        <v>3</v>
      </c>
      <c r="B35" s="515" t="s">
        <v>878</v>
      </c>
      <c r="C35" s="515">
        <v>22</v>
      </c>
      <c r="D35" s="515" t="s">
        <v>882</v>
      </c>
      <c r="E35" s="515" t="s">
        <v>1540</v>
      </c>
      <c r="F35" s="489" t="s">
        <v>883</v>
      </c>
      <c r="G35" s="457">
        <v>30500655</v>
      </c>
      <c r="H35" s="457">
        <v>0</v>
      </c>
      <c r="I35" s="457">
        <v>0</v>
      </c>
      <c r="J35" s="457">
        <v>0</v>
      </c>
      <c r="K35" s="457">
        <v>0</v>
      </c>
      <c r="L35" s="457">
        <v>1425000</v>
      </c>
      <c r="M35" s="457">
        <v>29075655</v>
      </c>
      <c r="N35" s="457">
        <v>675010.04127030005</v>
      </c>
      <c r="O35" s="457">
        <v>3298342.3032</v>
      </c>
      <c r="P35" s="479">
        <v>5.0550013199999997</v>
      </c>
      <c r="Q35" s="479">
        <v>5.0349381957158625</v>
      </c>
      <c r="R35" s="479">
        <v>2.2853939599999999</v>
      </c>
      <c r="T35" s="457">
        <v>886480971.69000006</v>
      </c>
      <c r="V35" s="479">
        <v>0</v>
      </c>
      <c r="Z35" s="479" t="s">
        <v>1954</v>
      </c>
    </row>
    <row r="36" spans="1:27" outlineLevel="2">
      <c r="A36" s="515">
        <v>3</v>
      </c>
      <c r="B36" s="515" t="s">
        <v>878</v>
      </c>
      <c r="C36" s="515">
        <v>23</v>
      </c>
      <c r="D36" s="515" t="s">
        <v>884</v>
      </c>
      <c r="E36" s="515" t="s">
        <v>1619</v>
      </c>
      <c r="F36" s="489" t="s">
        <v>885</v>
      </c>
      <c r="G36" s="457">
        <v>4909</v>
      </c>
      <c r="H36" s="457">
        <v>0</v>
      </c>
      <c r="I36" s="457">
        <v>0</v>
      </c>
      <c r="J36" s="457">
        <v>0</v>
      </c>
      <c r="K36" s="457">
        <v>0</v>
      </c>
      <c r="L36" s="457">
        <v>4909</v>
      </c>
      <c r="M36" s="457">
        <v>0</v>
      </c>
      <c r="N36" s="457">
        <v>0</v>
      </c>
      <c r="O36" s="457">
        <v>0</v>
      </c>
      <c r="P36" s="479">
        <v>0</v>
      </c>
      <c r="Q36" s="479">
        <v>0</v>
      </c>
      <c r="R36" s="479">
        <v>0</v>
      </c>
      <c r="T36" s="457">
        <v>36706620.909999996</v>
      </c>
      <c r="V36" s="479">
        <v>0</v>
      </c>
      <c r="Z36" s="479" t="s">
        <v>1954</v>
      </c>
    </row>
    <row r="37" spans="1:27" outlineLevel="2">
      <c r="A37" s="515">
        <v>3</v>
      </c>
      <c r="B37" s="515" t="s">
        <v>878</v>
      </c>
      <c r="C37" s="515">
        <v>24</v>
      </c>
      <c r="D37" s="491" t="s">
        <v>1421</v>
      </c>
      <c r="E37" s="515" t="s">
        <v>1620</v>
      </c>
      <c r="F37" s="489" t="s">
        <v>1422</v>
      </c>
      <c r="G37" s="457">
        <v>331882</v>
      </c>
      <c r="H37" s="457">
        <v>0</v>
      </c>
      <c r="I37" s="457">
        <v>0</v>
      </c>
      <c r="J37" s="457">
        <v>0</v>
      </c>
      <c r="K37" s="457">
        <v>0</v>
      </c>
      <c r="L37" s="457">
        <v>0</v>
      </c>
      <c r="M37" s="457">
        <v>331882</v>
      </c>
      <c r="N37" s="457">
        <v>19956.064599900001</v>
      </c>
      <c r="O37" s="457">
        <v>63515.577159999993</v>
      </c>
      <c r="P37" s="479">
        <v>9.7343239999999998E-2</v>
      </c>
      <c r="Q37" s="479">
        <v>9.6956888057240148E-2</v>
      </c>
      <c r="R37" s="479">
        <v>0.71459684999999995</v>
      </c>
      <c r="T37" s="457">
        <v>30125521</v>
      </c>
      <c r="V37" s="479">
        <v>0</v>
      </c>
      <c r="Z37" s="479" t="s">
        <v>1954</v>
      </c>
    </row>
    <row r="38" spans="1:27" outlineLevel="2">
      <c r="A38" s="515">
        <v>3</v>
      </c>
      <c r="B38" s="515" t="s">
        <v>878</v>
      </c>
      <c r="C38" s="515">
        <v>25</v>
      </c>
      <c r="D38" s="491" t="s">
        <v>1621</v>
      </c>
      <c r="E38" s="515" t="s">
        <v>1622</v>
      </c>
      <c r="F38" s="489" t="s">
        <v>1623</v>
      </c>
      <c r="G38" s="457">
        <v>11554572</v>
      </c>
      <c r="H38" s="457">
        <v>0</v>
      </c>
      <c r="I38" s="457">
        <v>0</v>
      </c>
      <c r="J38" s="457">
        <v>0</v>
      </c>
      <c r="K38" s="457">
        <v>0</v>
      </c>
      <c r="L38" s="457">
        <v>3722500</v>
      </c>
      <c r="M38" s="457">
        <v>7832072</v>
      </c>
      <c r="N38" s="457">
        <v>52553.334980599997</v>
      </c>
      <c r="O38" s="457">
        <v>53258.089599999999</v>
      </c>
      <c r="P38" s="479">
        <v>8.1622730000000004E-2</v>
      </c>
      <c r="Q38" s="479">
        <v>8.1298775235590828E-2</v>
      </c>
      <c r="R38" s="479">
        <v>0.51723912000000005</v>
      </c>
      <c r="T38" s="457">
        <v>78269946.530000001</v>
      </c>
      <c r="V38" s="479">
        <v>0</v>
      </c>
      <c r="Z38" s="479" t="s">
        <v>1954</v>
      </c>
      <c r="AA38" s="498"/>
    </row>
    <row r="39" spans="1:27" outlineLevel="2">
      <c r="A39" s="515">
        <v>3</v>
      </c>
      <c r="B39" s="515" t="s">
        <v>878</v>
      </c>
      <c r="C39" s="515">
        <v>26</v>
      </c>
      <c r="D39" s="515" t="s">
        <v>1038</v>
      </c>
      <c r="E39" s="515" t="s">
        <v>1624</v>
      </c>
      <c r="F39" s="489" t="s">
        <v>1039</v>
      </c>
      <c r="G39" s="457">
        <v>97057</v>
      </c>
      <c r="H39" s="457">
        <v>0</v>
      </c>
      <c r="I39" s="457">
        <v>0</v>
      </c>
      <c r="J39" s="457">
        <v>0</v>
      </c>
      <c r="K39" s="457">
        <v>0</v>
      </c>
      <c r="L39" s="457">
        <v>0</v>
      </c>
      <c r="M39" s="457">
        <v>97057</v>
      </c>
      <c r="N39" s="457">
        <v>1449.0413500000002</v>
      </c>
      <c r="O39" s="457">
        <v>13022.13769</v>
      </c>
      <c r="P39" s="479">
        <v>1.9957579999999999E-2</v>
      </c>
      <c r="Q39" s="479">
        <v>1.987836689407323E-2</v>
      </c>
      <c r="R39" s="479">
        <v>2.2844466400000001</v>
      </c>
      <c r="T39" s="457" t="e">
        <v>#N/A</v>
      </c>
      <c r="V39" s="479">
        <v>0</v>
      </c>
      <c r="Z39" s="479" t="e">
        <v>#N/A</v>
      </c>
    </row>
    <row r="40" spans="1:27" outlineLevel="2">
      <c r="A40" s="515">
        <v>3</v>
      </c>
      <c r="B40" s="515" t="s">
        <v>878</v>
      </c>
      <c r="C40" s="515">
        <v>27</v>
      </c>
      <c r="D40" s="515" t="s">
        <v>1042</v>
      </c>
      <c r="E40" s="515" t="s">
        <v>1625</v>
      </c>
      <c r="F40" s="489" t="s">
        <v>622</v>
      </c>
      <c r="G40" s="457">
        <v>147800</v>
      </c>
      <c r="H40" s="457">
        <v>0</v>
      </c>
      <c r="I40" s="457">
        <v>0</v>
      </c>
      <c r="J40" s="457">
        <v>0</v>
      </c>
      <c r="K40" s="457">
        <v>0</v>
      </c>
      <c r="L40" s="457">
        <v>5000</v>
      </c>
      <c r="M40" s="457">
        <v>142800</v>
      </c>
      <c r="N40" s="457">
        <v>0</v>
      </c>
      <c r="O40" s="457">
        <v>871.08</v>
      </c>
      <c r="P40" s="479">
        <v>1.33501E-3</v>
      </c>
      <c r="Q40" s="479">
        <v>1.3297085506465192E-3</v>
      </c>
      <c r="R40" s="479">
        <v>2.38</v>
      </c>
      <c r="T40" s="457">
        <v>2955544.86</v>
      </c>
      <c r="V40" s="479">
        <v>0</v>
      </c>
      <c r="Z40" s="479" t="s">
        <v>1954</v>
      </c>
    </row>
    <row r="41" spans="1:27" outlineLevel="2">
      <c r="A41" s="515">
        <v>3</v>
      </c>
      <c r="B41" s="515" t="s">
        <v>878</v>
      </c>
      <c r="C41" s="515">
        <v>28</v>
      </c>
      <c r="D41" s="515" t="s">
        <v>886</v>
      </c>
      <c r="E41" s="515" t="s">
        <v>1542</v>
      </c>
      <c r="F41" s="489" t="s">
        <v>624</v>
      </c>
      <c r="G41" s="457">
        <v>698152</v>
      </c>
      <c r="H41" s="457">
        <v>0</v>
      </c>
      <c r="I41" s="457">
        <v>0</v>
      </c>
      <c r="J41" s="457">
        <v>0</v>
      </c>
      <c r="K41" s="457">
        <v>0</v>
      </c>
      <c r="L41" s="457">
        <v>0</v>
      </c>
      <c r="M41" s="457">
        <v>698152</v>
      </c>
      <c r="N41" s="457">
        <v>50406.574119999997</v>
      </c>
      <c r="O41" s="457">
        <v>232072.70632</v>
      </c>
      <c r="P41" s="479">
        <v>0.35567195000000001</v>
      </c>
      <c r="Q41" s="479">
        <v>0.35426029981790708</v>
      </c>
      <c r="R41" s="479">
        <v>3.2579014900000001</v>
      </c>
      <c r="T41" s="457">
        <v>41501803.880000003</v>
      </c>
      <c r="V41" s="479">
        <v>0</v>
      </c>
      <c r="Z41" s="479" t="s">
        <v>1954</v>
      </c>
    </row>
    <row r="42" spans="1:27" ht="24" customHeight="1" outlineLevel="2">
      <c r="A42" s="515">
        <v>3</v>
      </c>
      <c r="B42" s="515" t="s">
        <v>878</v>
      </c>
      <c r="C42" s="515">
        <v>29</v>
      </c>
      <c r="D42" s="515" t="s">
        <v>1044</v>
      </c>
      <c r="E42" s="515" t="s">
        <v>1626</v>
      </c>
      <c r="F42" s="489" t="s">
        <v>1045</v>
      </c>
      <c r="G42" s="457">
        <v>904776</v>
      </c>
      <c r="H42" s="457">
        <v>0</v>
      </c>
      <c r="I42" s="457">
        <v>0</v>
      </c>
      <c r="J42" s="457">
        <v>0</v>
      </c>
      <c r="K42" s="457">
        <v>0</v>
      </c>
      <c r="L42" s="457">
        <v>0</v>
      </c>
      <c r="M42" s="457">
        <v>904776</v>
      </c>
      <c r="N42" s="457">
        <v>4523.88</v>
      </c>
      <c r="O42" s="457">
        <v>26129.93088</v>
      </c>
      <c r="P42" s="479">
        <v>4.0046430000000001E-2</v>
      </c>
      <c r="Q42" s="479">
        <v>3.9887487393739408E-2</v>
      </c>
      <c r="R42" s="479">
        <v>4.9258811600000003</v>
      </c>
      <c r="T42" s="457">
        <v>6120485.4199999999</v>
      </c>
      <c r="V42" s="479">
        <v>0</v>
      </c>
      <c r="Z42" s="479" t="s">
        <v>1954</v>
      </c>
    </row>
    <row r="43" spans="1:27" outlineLevel="2">
      <c r="A43" s="515">
        <v>3</v>
      </c>
      <c r="B43" s="515" t="s">
        <v>878</v>
      </c>
      <c r="C43" s="515">
        <v>30</v>
      </c>
      <c r="D43" s="515" t="s">
        <v>1627</v>
      </c>
      <c r="E43" s="515" t="s">
        <v>1628</v>
      </c>
      <c r="F43" s="489" t="s">
        <v>1046</v>
      </c>
      <c r="G43" s="457">
        <v>636624</v>
      </c>
      <c r="H43" s="457">
        <v>0</v>
      </c>
      <c r="I43" s="457">
        <v>0</v>
      </c>
      <c r="J43" s="457">
        <v>0</v>
      </c>
      <c r="K43" s="457">
        <v>0</v>
      </c>
      <c r="L43" s="457">
        <v>7500</v>
      </c>
      <c r="M43" s="457">
        <v>629124</v>
      </c>
      <c r="N43" s="457">
        <v>10037.363218</v>
      </c>
      <c r="O43" s="457">
        <v>49574.9712</v>
      </c>
      <c r="P43" s="479">
        <v>7.5978030000000002E-2</v>
      </c>
      <c r="Q43" s="479">
        <v>7.5676474150129638E-2</v>
      </c>
      <c r="R43" s="479">
        <v>6.9902666699999996</v>
      </c>
      <c r="T43" s="457" t="e">
        <v>#N/A</v>
      </c>
      <c r="V43" s="479">
        <v>0</v>
      </c>
      <c r="Z43" s="479" t="e">
        <v>#N/A</v>
      </c>
    </row>
    <row r="44" spans="1:27" outlineLevel="1">
      <c r="B44" s="496" t="s">
        <v>887</v>
      </c>
      <c r="G44" s="492">
        <v>64965060</v>
      </c>
      <c r="H44" s="492">
        <v>0</v>
      </c>
      <c r="I44" s="492">
        <v>0</v>
      </c>
      <c r="J44" s="492">
        <v>0</v>
      </c>
      <c r="K44" s="492">
        <v>0</v>
      </c>
      <c r="L44" s="492">
        <v>6103509</v>
      </c>
      <c r="M44" s="492">
        <v>58861551</v>
      </c>
      <c r="N44" s="492">
        <v>1207412.1999357</v>
      </c>
      <c r="O44" s="492">
        <v>5321917.2407699991</v>
      </c>
      <c r="P44" s="493">
        <v>8.1563089099999999</v>
      </c>
      <c r="Q44" s="493">
        <v>8.1239367921258676</v>
      </c>
      <c r="R44" s="493"/>
      <c r="T44" s="457">
        <v>19178746220.899994</v>
      </c>
      <c r="V44" s="493">
        <v>-54.202175200000056</v>
      </c>
      <c r="Z44" s="479" t="s">
        <v>1954</v>
      </c>
    </row>
    <row r="45" spans="1:27" outlineLevel="1">
      <c r="B45" s="496"/>
      <c r="D45" s="485" t="s">
        <v>878</v>
      </c>
      <c r="E45" s="485"/>
      <c r="F45" s="486" t="s">
        <v>888</v>
      </c>
      <c r="G45" s="494"/>
      <c r="H45" s="494"/>
      <c r="I45" s="494"/>
      <c r="J45" s="494"/>
      <c r="K45" s="494"/>
      <c r="L45" s="494"/>
      <c r="M45" s="494"/>
      <c r="N45" s="494"/>
      <c r="O45" s="494"/>
      <c r="P45" s="495"/>
      <c r="Q45" s="479">
        <v>0</v>
      </c>
      <c r="R45" s="495"/>
      <c r="T45" s="457" t="e">
        <v>#N/A</v>
      </c>
      <c r="V45" s="479">
        <v>0</v>
      </c>
      <c r="Z45" s="479" t="e">
        <v>#N/A</v>
      </c>
    </row>
    <row r="46" spans="1:27" ht="18.75" customHeight="1" outlineLevel="2">
      <c r="A46" s="515">
        <v>4</v>
      </c>
      <c r="B46" s="515" t="s">
        <v>889</v>
      </c>
      <c r="C46" s="515">
        <v>31</v>
      </c>
      <c r="D46" s="515" t="s">
        <v>890</v>
      </c>
      <c r="E46" s="515" t="s">
        <v>1629</v>
      </c>
      <c r="F46" s="489" t="s">
        <v>1423</v>
      </c>
      <c r="G46" s="457">
        <v>9033731</v>
      </c>
      <c r="H46" s="457">
        <v>0</v>
      </c>
      <c r="I46" s="457">
        <v>0</v>
      </c>
      <c r="J46" s="457">
        <v>0</v>
      </c>
      <c r="K46" s="457">
        <v>0</v>
      </c>
      <c r="L46" s="457">
        <v>65000</v>
      </c>
      <c r="M46" s="457">
        <v>8968731</v>
      </c>
      <c r="N46" s="457">
        <v>98784.775412400006</v>
      </c>
      <c r="O46" s="457">
        <v>485836.15826999996</v>
      </c>
      <c r="P46" s="479">
        <v>0.74458689</v>
      </c>
      <c r="Q46" s="479">
        <v>0.74163164561793926</v>
      </c>
      <c r="R46" s="479">
        <v>7.3557056599999999</v>
      </c>
      <c r="T46" s="457">
        <v>230610215.25</v>
      </c>
      <c r="V46" s="479">
        <v>0</v>
      </c>
      <c r="Z46" s="479" t="s">
        <v>1954</v>
      </c>
    </row>
    <row r="47" spans="1:27" outlineLevel="2">
      <c r="A47" s="515">
        <v>4</v>
      </c>
      <c r="B47" s="515" t="s">
        <v>889</v>
      </c>
      <c r="C47" s="515">
        <v>32</v>
      </c>
      <c r="D47" s="515" t="s">
        <v>1053</v>
      </c>
      <c r="E47" s="515" t="s">
        <v>1630</v>
      </c>
      <c r="F47" s="489" t="s">
        <v>625</v>
      </c>
      <c r="G47" s="457">
        <v>464326</v>
      </c>
      <c r="H47" s="457">
        <v>0</v>
      </c>
      <c r="I47" s="457">
        <v>0</v>
      </c>
      <c r="J47" s="457">
        <v>0</v>
      </c>
      <c r="K47" s="457">
        <v>0</v>
      </c>
      <c r="L47" s="457">
        <v>0</v>
      </c>
      <c r="M47" s="457">
        <v>464326</v>
      </c>
      <c r="N47" s="457">
        <v>567.56952999999999</v>
      </c>
      <c r="O47" s="457">
        <v>28096.366260000003</v>
      </c>
      <c r="P47" s="479">
        <v>4.3060170000000002E-2</v>
      </c>
      <c r="Q47" s="479">
        <v>4.2889262132087026E-2</v>
      </c>
      <c r="R47" s="479">
        <v>7.7387666700000004</v>
      </c>
      <c r="T47" s="457" t="e">
        <v>#N/A</v>
      </c>
      <c r="V47" s="479">
        <v>0</v>
      </c>
      <c r="Z47" s="479" t="e">
        <v>#N/A</v>
      </c>
    </row>
    <row r="48" spans="1:27" outlineLevel="2">
      <c r="A48" s="515">
        <v>4</v>
      </c>
      <c r="B48" s="515" t="s">
        <v>889</v>
      </c>
      <c r="C48" s="515">
        <v>33</v>
      </c>
      <c r="D48" s="515" t="s">
        <v>891</v>
      </c>
      <c r="E48" s="515" t="s">
        <v>1543</v>
      </c>
      <c r="F48" s="489" t="s">
        <v>626</v>
      </c>
      <c r="G48" s="457">
        <v>2160000</v>
      </c>
      <c r="H48" s="457">
        <v>0</v>
      </c>
      <c r="I48" s="457">
        <v>432000</v>
      </c>
      <c r="J48" s="457">
        <v>0</v>
      </c>
      <c r="K48" s="457">
        <v>0</v>
      </c>
      <c r="L48" s="457">
        <v>0</v>
      </c>
      <c r="M48" s="457">
        <v>2592000</v>
      </c>
      <c r="N48" s="457">
        <v>60498</v>
      </c>
      <c r="O48" s="457">
        <v>168480</v>
      </c>
      <c r="P48" s="479">
        <v>0.25821050000000001</v>
      </c>
      <c r="Q48" s="479">
        <v>0.25718567366134631</v>
      </c>
      <c r="R48" s="479">
        <v>5.2490886999999997</v>
      </c>
      <c r="T48" s="457">
        <v>75154125</v>
      </c>
      <c r="V48" s="479">
        <v>0</v>
      </c>
      <c r="Z48" s="479" t="s">
        <v>1954</v>
      </c>
    </row>
    <row r="49" spans="1:26" outlineLevel="1">
      <c r="B49" s="496" t="s">
        <v>892</v>
      </c>
      <c r="G49" s="492">
        <v>11658057</v>
      </c>
      <c r="H49" s="492">
        <v>0</v>
      </c>
      <c r="I49" s="492">
        <v>432000</v>
      </c>
      <c r="J49" s="492">
        <v>0</v>
      </c>
      <c r="K49" s="492">
        <v>0</v>
      </c>
      <c r="L49" s="492">
        <v>65000</v>
      </c>
      <c r="M49" s="492">
        <v>12025057</v>
      </c>
      <c r="N49" s="492">
        <v>159850.3449424</v>
      </c>
      <c r="O49" s="492">
        <v>682412.52452999994</v>
      </c>
      <c r="P49" s="493">
        <v>1.04585756</v>
      </c>
      <c r="Q49" s="493">
        <v>1.0417065814113726</v>
      </c>
      <c r="R49" s="493"/>
      <c r="T49" s="457">
        <v>19178746220.899994</v>
      </c>
      <c r="V49" s="493">
        <v>0</v>
      </c>
      <c r="Z49" s="479" t="s">
        <v>1954</v>
      </c>
    </row>
    <row r="50" spans="1:26" outlineLevel="1">
      <c r="B50" s="496"/>
      <c r="D50" s="485" t="s">
        <v>931</v>
      </c>
      <c r="E50" s="485"/>
      <c r="F50" s="486" t="s">
        <v>893</v>
      </c>
      <c r="G50" s="494"/>
      <c r="H50" s="494"/>
      <c r="I50" s="494"/>
      <c r="J50" s="494"/>
      <c r="K50" s="495"/>
      <c r="L50" s="494"/>
      <c r="M50" s="494"/>
      <c r="N50" s="494"/>
      <c r="O50" s="494"/>
      <c r="P50" s="495"/>
      <c r="Q50" s="495"/>
      <c r="R50" s="495"/>
      <c r="T50" s="457" t="e">
        <v>#N/A</v>
      </c>
      <c r="V50" s="479">
        <v>0</v>
      </c>
      <c r="Z50" s="479" t="e">
        <v>#N/A</v>
      </c>
    </row>
    <row r="51" spans="1:26" outlineLevel="1">
      <c r="A51" s="515">
        <v>5</v>
      </c>
      <c r="B51" s="515" t="s">
        <v>894</v>
      </c>
      <c r="C51" s="515">
        <v>34</v>
      </c>
      <c r="D51" s="491" t="s">
        <v>1424</v>
      </c>
      <c r="E51" s="515" t="s">
        <v>1631</v>
      </c>
      <c r="F51" s="489" t="s">
        <v>1425</v>
      </c>
      <c r="G51" s="639">
        <v>1814888</v>
      </c>
      <c r="H51" s="457">
        <v>0</v>
      </c>
      <c r="I51" s="457">
        <v>0</v>
      </c>
      <c r="J51" s="457">
        <v>0</v>
      </c>
      <c r="K51" s="457">
        <v>0</v>
      </c>
      <c r="L51" s="457">
        <v>429500</v>
      </c>
      <c r="M51" s="457">
        <v>1385388</v>
      </c>
      <c r="N51" s="457">
        <v>11227.800504499999</v>
      </c>
      <c r="O51" s="457">
        <v>11457.15876</v>
      </c>
      <c r="P51" s="479">
        <v>1.7559109999999999E-2</v>
      </c>
      <c r="Q51" s="479">
        <v>1.7489417699047931E-2</v>
      </c>
      <c r="R51" s="479">
        <v>0.51204331999999997</v>
      </c>
      <c r="T51" s="457" t="e">
        <v>#N/A</v>
      </c>
      <c r="V51" s="479">
        <v>0</v>
      </c>
      <c r="Z51" s="479" t="e">
        <v>#N/A</v>
      </c>
    </row>
    <row r="52" spans="1:26" ht="24" customHeight="1" outlineLevel="1">
      <c r="A52" s="515">
        <v>5</v>
      </c>
      <c r="B52" s="515" t="s">
        <v>894</v>
      </c>
      <c r="C52" s="515">
        <v>35</v>
      </c>
      <c r="D52" s="491" t="s">
        <v>1426</v>
      </c>
      <c r="E52" s="640" t="s">
        <v>1632</v>
      </c>
      <c r="F52" s="489" t="s">
        <v>1427</v>
      </c>
      <c r="G52" s="639">
        <v>121208</v>
      </c>
      <c r="H52" s="457">
        <v>0</v>
      </c>
      <c r="I52" s="457">
        <v>0</v>
      </c>
      <c r="J52" s="457">
        <v>0</v>
      </c>
      <c r="K52" s="457">
        <v>0</v>
      </c>
      <c r="L52" s="457">
        <v>0</v>
      </c>
      <c r="M52" s="457">
        <v>121208</v>
      </c>
      <c r="N52" s="457">
        <v>0</v>
      </c>
      <c r="O52" s="457">
        <v>824.21440000000007</v>
      </c>
      <c r="P52" s="479">
        <v>1.26318E-3</v>
      </c>
      <c r="Q52" s="479">
        <v>1.2581679469692685E-3</v>
      </c>
      <c r="R52" s="479">
        <v>0.16545066999999999</v>
      </c>
      <c r="T52" s="457" t="e">
        <v>#N/A</v>
      </c>
      <c r="V52" s="479">
        <v>0</v>
      </c>
      <c r="Z52" s="479" t="e">
        <v>#N/A</v>
      </c>
    </row>
    <row r="53" spans="1:26" ht="22.5" customHeight="1" outlineLevel="2">
      <c r="A53" s="515">
        <v>5</v>
      </c>
      <c r="B53" s="515" t="s">
        <v>894</v>
      </c>
      <c r="C53" s="515">
        <v>36</v>
      </c>
      <c r="D53" s="515" t="s">
        <v>895</v>
      </c>
      <c r="E53" s="515" t="s">
        <v>1633</v>
      </c>
      <c r="F53" s="489" t="s">
        <v>1058</v>
      </c>
      <c r="G53" s="457">
        <v>3377789</v>
      </c>
      <c r="H53" s="457">
        <v>0</v>
      </c>
      <c r="I53" s="457">
        <v>0</v>
      </c>
      <c r="J53" s="457">
        <v>0</v>
      </c>
      <c r="K53" s="457">
        <v>0</v>
      </c>
      <c r="L53" s="457">
        <v>76000</v>
      </c>
      <c r="M53" s="457">
        <v>3301789</v>
      </c>
      <c r="N53" s="457">
        <v>51949.386842200001</v>
      </c>
      <c r="O53" s="457">
        <v>133227.18614999999</v>
      </c>
      <c r="P53" s="479">
        <v>0.20418244999999999</v>
      </c>
      <c r="Q53" s="479">
        <v>0.20337205377488923</v>
      </c>
      <c r="R53" s="479">
        <v>5.3163768400000002</v>
      </c>
      <c r="T53" s="457">
        <v>25169630.530000001</v>
      </c>
      <c r="V53" s="479">
        <v>0</v>
      </c>
      <c r="Z53" s="479" t="s">
        <v>1954</v>
      </c>
    </row>
    <row r="54" spans="1:26" outlineLevel="2">
      <c r="C54" s="515">
        <v>37</v>
      </c>
      <c r="D54" s="491" t="s">
        <v>1634</v>
      </c>
      <c r="F54" s="489" t="s">
        <v>1635</v>
      </c>
      <c r="G54" s="457">
        <v>0</v>
      </c>
      <c r="H54" s="457">
        <v>0</v>
      </c>
      <c r="I54" s="457">
        <v>0</v>
      </c>
      <c r="J54" s="457">
        <v>813694</v>
      </c>
      <c r="K54" s="457">
        <v>0</v>
      </c>
      <c r="L54" s="457">
        <v>0</v>
      </c>
      <c r="M54" s="457">
        <v>813694</v>
      </c>
      <c r="N54" s="457">
        <v>0</v>
      </c>
      <c r="O54" s="457">
        <v>0</v>
      </c>
      <c r="P54" s="479">
        <v>0</v>
      </c>
      <c r="Q54" s="479">
        <v>0</v>
      </c>
      <c r="R54" s="479">
        <v>0.54246267000000004</v>
      </c>
      <c r="T54" s="457" t="e">
        <v>#N/A</v>
      </c>
      <c r="V54" s="479">
        <v>0</v>
      </c>
      <c r="Z54" s="479" t="e">
        <v>#N/A</v>
      </c>
    </row>
    <row r="55" spans="1:26" outlineLevel="2">
      <c r="C55" s="515">
        <v>38</v>
      </c>
      <c r="D55" s="491" t="s">
        <v>1636</v>
      </c>
      <c r="F55" s="489" t="s">
        <v>1637</v>
      </c>
      <c r="G55" s="457">
        <v>0</v>
      </c>
      <c r="H55" s="457">
        <v>0</v>
      </c>
      <c r="I55" s="457">
        <v>0</v>
      </c>
      <c r="J55" s="457">
        <v>60604</v>
      </c>
      <c r="K55" s="457">
        <v>0</v>
      </c>
      <c r="L55" s="457">
        <v>0</v>
      </c>
      <c r="M55" s="457">
        <v>60604</v>
      </c>
      <c r="N55" s="457">
        <v>0</v>
      </c>
      <c r="O55" s="457">
        <v>0</v>
      </c>
      <c r="P55" s="479">
        <v>0</v>
      </c>
      <c r="Q55" s="479">
        <v>0</v>
      </c>
      <c r="R55" s="479">
        <v>0.17315428999999999</v>
      </c>
      <c r="T55" s="457" t="e">
        <v>#N/A</v>
      </c>
      <c r="V55" s="479">
        <v>0</v>
      </c>
      <c r="Z55" s="479" t="e">
        <v>#N/A</v>
      </c>
    </row>
    <row r="56" spans="1:26" ht="25.5" outlineLevel="2">
      <c r="A56" s="515">
        <v>5</v>
      </c>
      <c r="B56" s="515" t="s">
        <v>894</v>
      </c>
      <c r="C56" s="515">
        <v>39</v>
      </c>
      <c r="D56" s="515" t="s">
        <v>1059</v>
      </c>
      <c r="E56" s="515" t="s">
        <v>1638</v>
      </c>
      <c r="F56" s="489" t="s">
        <v>627</v>
      </c>
      <c r="G56" s="457">
        <v>1362396</v>
      </c>
      <c r="H56" s="457">
        <v>0</v>
      </c>
      <c r="I56" s="457">
        <v>0</v>
      </c>
      <c r="J56" s="457">
        <v>0</v>
      </c>
      <c r="K56" s="457">
        <v>0</v>
      </c>
      <c r="L56" s="457">
        <v>5500</v>
      </c>
      <c r="M56" s="457">
        <v>1356896</v>
      </c>
      <c r="N56" s="457">
        <v>6730.5040544999993</v>
      </c>
      <c r="O56" s="457">
        <v>25753.886079999997</v>
      </c>
      <c r="P56" s="479">
        <v>3.9470110000000003E-2</v>
      </c>
      <c r="Q56" s="479">
        <v>3.9313452877981769E-2</v>
      </c>
      <c r="R56" s="479">
        <v>2.4455494600000001</v>
      </c>
      <c r="T56" s="457" t="e">
        <v>#N/A</v>
      </c>
      <c r="V56" s="479">
        <v>0</v>
      </c>
      <c r="Z56" s="479" t="e">
        <v>#N/A</v>
      </c>
    </row>
    <row r="57" spans="1:26" outlineLevel="2">
      <c r="A57" s="515">
        <v>5</v>
      </c>
      <c r="B57" s="515" t="s">
        <v>894</v>
      </c>
      <c r="C57" s="515">
        <v>40</v>
      </c>
      <c r="D57" s="515" t="s">
        <v>896</v>
      </c>
      <c r="E57" s="515" t="s">
        <v>1639</v>
      </c>
      <c r="F57" s="489" t="s">
        <v>628</v>
      </c>
      <c r="G57" s="457">
        <v>11341133</v>
      </c>
      <c r="H57" s="457">
        <v>0</v>
      </c>
      <c r="I57" s="457">
        <v>0</v>
      </c>
      <c r="J57" s="457">
        <v>0</v>
      </c>
      <c r="K57" s="457">
        <v>0</v>
      </c>
      <c r="L57" s="457">
        <v>773000</v>
      </c>
      <c r="M57" s="457">
        <v>10568133</v>
      </c>
      <c r="N57" s="457">
        <v>298549.75725000002</v>
      </c>
      <c r="O57" s="457">
        <v>693269.5247999999</v>
      </c>
      <c r="P57" s="479">
        <v>1.0624968699999999</v>
      </c>
      <c r="Q57" s="479">
        <v>1.0582798537783085</v>
      </c>
      <c r="R57" s="479">
        <v>8.8146666299999996</v>
      </c>
      <c r="T57" s="457">
        <v>312310029.88999999</v>
      </c>
      <c r="V57" s="479">
        <v>0</v>
      </c>
      <c r="Z57" s="479" t="s">
        <v>1954</v>
      </c>
    </row>
    <row r="58" spans="1:26" outlineLevel="2">
      <c r="C58" s="515">
        <v>41</v>
      </c>
      <c r="D58" s="515" t="s">
        <v>1060</v>
      </c>
      <c r="E58" s="515" t="s">
        <v>1640</v>
      </c>
      <c r="F58" s="489" t="s">
        <v>629</v>
      </c>
      <c r="G58" s="457">
        <v>2371500</v>
      </c>
      <c r="H58" s="457">
        <v>0</v>
      </c>
      <c r="I58" s="457">
        <v>0</v>
      </c>
      <c r="J58" s="457">
        <v>0</v>
      </c>
      <c r="K58" s="457">
        <v>0</v>
      </c>
      <c r="L58" s="457">
        <v>176500</v>
      </c>
      <c r="M58" s="457">
        <v>2195000</v>
      </c>
      <c r="N58" s="457">
        <v>23047.5</v>
      </c>
      <c r="O58" s="457">
        <v>56235.9</v>
      </c>
      <c r="P58" s="479">
        <v>8.6186490000000004E-2</v>
      </c>
      <c r="Q58" s="479">
        <v>8.5844419666738517E-2</v>
      </c>
      <c r="R58" s="479">
        <v>0.50459770000000004</v>
      </c>
      <c r="T58" s="457">
        <v>17136000</v>
      </c>
      <c r="V58" s="479">
        <v>0</v>
      </c>
      <c r="Z58" s="479" t="s">
        <v>1954</v>
      </c>
    </row>
    <row r="59" spans="1:26" outlineLevel="2">
      <c r="A59" s="515">
        <v>5</v>
      </c>
      <c r="B59" s="515" t="s">
        <v>894</v>
      </c>
      <c r="C59" s="515">
        <v>42</v>
      </c>
      <c r="D59" s="515" t="s">
        <v>1065</v>
      </c>
      <c r="E59" s="515" t="s">
        <v>1641</v>
      </c>
      <c r="F59" s="489" t="s">
        <v>630</v>
      </c>
      <c r="G59" s="457">
        <v>2922</v>
      </c>
      <c r="H59" s="457">
        <v>0</v>
      </c>
      <c r="I59" s="457">
        <v>0</v>
      </c>
      <c r="J59" s="457">
        <v>0</v>
      </c>
      <c r="K59" s="457">
        <v>0</v>
      </c>
      <c r="L59" s="457">
        <v>0</v>
      </c>
      <c r="M59" s="457">
        <v>2922</v>
      </c>
      <c r="N59" s="457">
        <v>0</v>
      </c>
      <c r="O59" s="457">
        <v>0</v>
      </c>
      <c r="P59" s="479">
        <v>0</v>
      </c>
      <c r="Q59" s="479">
        <v>0</v>
      </c>
      <c r="R59" s="479">
        <v>0.16491702999999999</v>
      </c>
      <c r="T59" s="457" t="e">
        <v>#N/A</v>
      </c>
      <c r="V59" s="479">
        <v>0</v>
      </c>
      <c r="Z59" s="479" t="e">
        <v>#N/A</v>
      </c>
    </row>
    <row r="60" spans="1:26" outlineLevel="1">
      <c r="B60" s="496" t="s">
        <v>897</v>
      </c>
      <c r="G60" s="492">
        <v>20391836</v>
      </c>
      <c r="H60" s="492">
        <v>0</v>
      </c>
      <c r="I60" s="492">
        <v>0</v>
      </c>
      <c r="J60" s="492">
        <v>874298</v>
      </c>
      <c r="K60" s="492">
        <v>0</v>
      </c>
      <c r="L60" s="492">
        <v>1460500</v>
      </c>
      <c r="M60" s="492">
        <v>19805634</v>
      </c>
      <c r="N60" s="492">
        <v>391504.94865120004</v>
      </c>
      <c r="O60" s="492">
        <v>920767.87018999993</v>
      </c>
      <c r="P60" s="493">
        <v>1.41115821</v>
      </c>
      <c r="Q60" s="493">
        <v>1.4055573657439351</v>
      </c>
      <c r="R60" s="493"/>
      <c r="T60" s="457">
        <v>19178746220.899994</v>
      </c>
      <c r="V60" s="493">
        <v>0</v>
      </c>
      <c r="Z60" s="479" t="s">
        <v>1954</v>
      </c>
    </row>
    <row r="61" spans="1:26" outlineLevel="1">
      <c r="B61" s="496"/>
      <c r="D61" s="485" t="s">
        <v>899</v>
      </c>
      <c r="E61" s="485"/>
      <c r="F61" s="486" t="s">
        <v>898</v>
      </c>
      <c r="G61" s="494"/>
      <c r="H61" s="494"/>
      <c r="I61" s="494"/>
      <c r="J61" s="494"/>
      <c r="K61" s="494"/>
      <c r="L61" s="494"/>
      <c r="M61" s="494"/>
      <c r="N61" s="494"/>
      <c r="O61" s="494"/>
      <c r="P61" s="495"/>
      <c r="Q61" s="495"/>
      <c r="R61" s="495"/>
      <c r="T61" s="457" t="e">
        <v>#N/A</v>
      </c>
      <c r="V61" s="479">
        <v>0</v>
      </c>
      <c r="Z61" s="479" t="e">
        <v>#N/A</v>
      </c>
    </row>
    <row r="62" spans="1:26" outlineLevel="2">
      <c r="A62" s="515">
        <v>6</v>
      </c>
      <c r="B62" s="515" t="s">
        <v>899</v>
      </c>
      <c r="C62" s="515">
        <v>43</v>
      </c>
      <c r="D62" s="515" t="s">
        <v>1068</v>
      </c>
      <c r="E62" s="515" t="s">
        <v>1642</v>
      </c>
      <c r="F62" s="489" t="s">
        <v>631</v>
      </c>
      <c r="G62" s="457">
        <v>66956</v>
      </c>
      <c r="H62" s="457">
        <v>0</v>
      </c>
      <c r="I62" s="457">
        <v>0</v>
      </c>
      <c r="J62" s="457">
        <v>0</v>
      </c>
      <c r="K62" s="457">
        <v>0</v>
      </c>
      <c r="L62" s="457">
        <v>0</v>
      </c>
      <c r="M62" s="457">
        <v>66956</v>
      </c>
      <c r="N62" s="457">
        <v>2457.0147148000001</v>
      </c>
      <c r="O62" s="457">
        <v>11851.88156</v>
      </c>
      <c r="P62" s="479">
        <v>1.8164059999999999E-2</v>
      </c>
      <c r="Q62" s="479">
        <v>1.80919642875302E-2</v>
      </c>
      <c r="R62" s="479">
        <v>5.8465370000000003E-2</v>
      </c>
      <c r="T62" s="457">
        <v>14885886.42</v>
      </c>
      <c r="V62" s="479">
        <v>0</v>
      </c>
      <c r="Z62" s="479" t="s">
        <v>1954</v>
      </c>
    </row>
    <row r="63" spans="1:26" outlineLevel="2">
      <c r="A63" s="515">
        <v>6</v>
      </c>
      <c r="B63" s="515" t="s">
        <v>899</v>
      </c>
      <c r="C63" s="515">
        <v>44</v>
      </c>
      <c r="D63" s="515" t="s">
        <v>1069</v>
      </c>
      <c r="E63" s="515" t="s">
        <v>1643</v>
      </c>
      <c r="F63" s="489" t="s">
        <v>632</v>
      </c>
      <c r="G63" s="457">
        <v>618426</v>
      </c>
      <c r="H63" s="457">
        <v>0</v>
      </c>
      <c r="I63" s="457">
        <v>0</v>
      </c>
      <c r="J63" s="457">
        <v>0</v>
      </c>
      <c r="K63" s="457">
        <v>0</v>
      </c>
      <c r="L63" s="457">
        <v>125000</v>
      </c>
      <c r="M63" s="457">
        <v>493426</v>
      </c>
      <c r="N63" s="457">
        <v>5921.1118643</v>
      </c>
      <c r="O63" s="457">
        <v>30878.59908</v>
      </c>
      <c r="P63" s="479">
        <v>4.732418E-2</v>
      </c>
      <c r="Q63" s="479">
        <v>4.7136356280320681E-2</v>
      </c>
      <c r="R63" s="479">
        <v>2.7131592800000002</v>
      </c>
      <c r="T63" s="457">
        <v>2338980</v>
      </c>
      <c r="V63" s="479">
        <v>0</v>
      </c>
      <c r="Z63" s="479" t="s">
        <v>1954</v>
      </c>
    </row>
    <row r="64" spans="1:26" outlineLevel="2">
      <c r="A64" s="515">
        <v>6</v>
      </c>
      <c r="B64" s="515" t="s">
        <v>899</v>
      </c>
      <c r="C64" s="515">
        <v>45</v>
      </c>
      <c r="D64" s="491" t="s">
        <v>1644</v>
      </c>
      <c r="E64" s="515" t="s">
        <v>1645</v>
      </c>
      <c r="F64" s="489" t="s">
        <v>1646</v>
      </c>
      <c r="G64" s="457">
        <v>447020</v>
      </c>
      <c r="H64" s="457">
        <v>0</v>
      </c>
      <c r="I64" s="457">
        <v>0</v>
      </c>
      <c r="J64" s="457">
        <v>0</v>
      </c>
      <c r="K64" s="457">
        <v>0</v>
      </c>
      <c r="L64" s="457">
        <v>0</v>
      </c>
      <c r="M64" s="457">
        <v>447020</v>
      </c>
      <c r="N64" s="457">
        <v>5223.0528408</v>
      </c>
      <c r="O64" s="457">
        <v>46043.06</v>
      </c>
      <c r="P64" s="479">
        <v>7.0565059999999999E-2</v>
      </c>
      <c r="Q64" s="479">
        <v>7.0284991711359143E-2</v>
      </c>
      <c r="R64" s="479">
        <v>7.7154239999999999E-2</v>
      </c>
      <c r="T64" s="457">
        <v>81695186.930000007</v>
      </c>
      <c r="V64" s="479">
        <v>0</v>
      </c>
      <c r="Z64" s="479" t="s">
        <v>1954</v>
      </c>
    </row>
    <row r="65" spans="1:26" outlineLevel="2">
      <c r="A65" s="515">
        <v>6</v>
      </c>
      <c r="B65" s="515" t="s">
        <v>899</v>
      </c>
      <c r="C65" s="515">
        <v>46</v>
      </c>
      <c r="D65" s="515" t="s">
        <v>1070</v>
      </c>
      <c r="E65" s="515" t="s">
        <v>1647</v>
      </c>
      <c r="F65" s="489" t="s">
        <v>633</v>
      </c>
      <c r="G65" s="457">
        <v>175218</v>
      </c>
      <c r="H65" s="457">
        <v>0</v>
      </c>
      <c r="I65" s="457">
        <v>0</v>
      </c>
      <c r="J65" s="457">
        <v>0</v>
      </c>
      <c r="K65" s="457">
        <v>0</v>
      </c>
      <c r="L65" s="457">
        <v>5000</v>
      </c>
      <c r="M65" s="457">
        <v>170218</v>
      </c>
      <c r="N65" s="457">
        <v>954.92313539999998</v>
      </c>
      <c r="O65" s="457">
        <v>6127.848</v>
      </c>
      <c r="P65" s="479">
        <v>9.3914700000000007E-3</v>
      </c>
      <c r="Q65" s="479">
        <v>9.3541946579673175E-3</v>
      </c>
      <c r="R65" s="479">
        <v>11.82069444</v>
      </c>
      <c r="T65" s="457">
        <v>1542252.76</v>
      </c>
      <c r="V65" s="479">
        <v>0</v>
      </c>
      <c r="Z65" s="479" t="s">
        <v>1954</v>
      </c>
    </row>
    <row r="66" spans="1:26" outlineLevel="2">
      <c r="A66" s="515">
        <v>6</v>
      </c>
      <c r="B66" s="515" t="s">
        <v>899</v>
      </c>
      <c r="C66" s="515">
        <v>47</v>
      </c>
      <c r="D66" s="515" t="s">
        <v>900</v>
      </c>
      <c r="E66" s="515" t="s">
        <v>1648</v>
      </c>
      <c r="F66" s="489" t="s">
        <v>634</v>
      </c>
      <c r="G66" s="457">
        <v>10324023</v>
      </c>
      <c r="H66" s="457">
        <v>0</v>
      </c>
      <c r="I66" s="457">
        <v>0</v>
      </c>
      <c r="J66" s="457">
        <v>0</v>
      </c>
      <c r="K66" s="457">
        <v>0</v>
      </c>
      <c r="L66" s="457">
        <v>407500</v>
      </c>
      <c r="M66" s="457">
        <v>9916523</v>
      </c>
      <c r="N66" s="457">
        <v>64996.918808799994</v>
      </c>
      <c r="O66" s="457">
        <v>519427.47474000003</v>
      </c>
      <c r="P66" s="479">
        <v>0.79606854999999999</v>
      </c>
      <c r="Q66" s="479">
        <v>0.79290898034911472</v>
      </c>
      <c r="R66" s="479">
        <v>9.4319024200000001</v>
      </c>
      <c r="T66" s="457">
        <v>342278510.74000001</v>
      </c>
      <c r="V66" s="479">
        <v>0</v>
      </c>
      <c r="Z66" s="479" t="s">
        <v>1954</v>
      </c>
    </row>
    <row r="67" spans="1:26" ht="25.5" outlineLevel="2">
      <c r="C67" s="497">
        <v>48</v>
      </c>
      <c r="D67" s="491" t="s">
        <v>1649</v>
      </c>
      <c r="E67" s="515" t="s">
        <v>1650</v>
      </c>
      <c r="F67" s="489" t="s">
        <v>1651</v>
      </c>
      <c r="G67" s="641">
        <v>0</v>
      </c>
      <c r="H67" s="641">
        <v>0</v>
      </c>
      <c r="I67" s="641">
        <v>0</v>
      </c>
      <c r="J67" s="641">
        <v>6748335</v>
      </c>
      <c r="K67" s="641">
        <v>0</v>
      </c>
      <c r="L67" s="641">
        <v>0</v>
      </c>
      <c r="M67" s="641">
        <v>6748335</v>
      </c>
      <c r="N67" s="641">
        <v>0</v>
      </c>
      <c r="O67" s="641">
        <v>184769.41230000003</v>
      </c>
      <c r="P67" s="642">
        <v>0.28317546999999998</v>
      </c>
      <c r="Q67" s="642">
        <v>0.28205155374161062</v>
      </c>
      <c r="R67" s="642">
        <v>6317.4826811499997</v>
      </c>
      <c r="S67" s="497"/>
      <c r="T67" s="641" t="e">
        <v>#N/A</v>
      </c>
      <c r="U67" s="497"/>
      <c r="V67" s="642">
        <v>0</v>
      </c>
      <c r="Z67" s="479" t="e">
        <v>#N/A</v>
      </c>
    </row>
    <row r="68" spans="1:26" outlineLevel="2">
      <c r="A68" s="515">
        <v>6</v>
      </c>
      <c r="B68" s="515" t="s">
        <v>899</v>
      </c>
      <c r="C68" s="515">
        <v>49</v>
      </c>
      <c r="D68" s="515" t="s">
        <v>901</v>
      </c>
      <c r="E68" s="515" t="s">
        <v>1544</v>
      </c>
      <c r="F68" s="489" t="s">
        <v>902</v>
      </c>
      <c r="G68" s="457">
        <v>2163181</v>
      </c>
      <c r="H68" s="457">
        <v>0</v>
      </c>
      <c r="I68" s="457">
        <v>0</v>
      </c>
      <c r="J68" s="457">
        <v>0</v>
      </c>
      <c r="K68" s="457">
        <v>0</v>
      </c>
      <c r="L68" s="457">
        <v>0</v>
      </c>
      <c r="M68" s="457">
        <v>2163181</v>
      </c>
      <c r="N68" s="457">
        <v>53239.1260969</v>
      </c>
      <c r="O68" s="457">
        <v>172405.5257</v>
      </c>
      <c r="P68" s="479">
        <v>0.26422672000000003</v>
      </c>
      <c r="Q68" s="479">
        <v>0.26317801086237569</v>
      </c>
      <c r="R68" s="479">
        <v>0.49374267999999999</v>
      </c>
      <c r="T68" s="457">
        <v>57463341.229999997</v>
      </c>
      <c r="V68" s="479">
        <v>0</v>
      </c>
      <c r="Z68" s="479" t="s">
        <v>1954</v>
      </c>
    </row>
    <row r="69" spans="1:26" ht="23.25" customHeight="1" outlineLevel="2">
      <c r="A69" s="515">
        <v>6</v>
      </c>
      <c r="B69" s="515" t="s">
        <v>899</v>
      </c>
      <c r="C69" s="497">
        <v>50</v>
      </c>
      <c r="D69" s="515" t="s">
        <v>1071</v>
      </c>
      <c r="E69" s="515" t="s">
        <v>1652</v>
      </c>
      <c r="F69" s="489" t="s">
        <v>635</v>
      </c>
      <c r="G69" s="457">
        <v>69085</v>
      </c>
      <c r="H69" s="457">
        <v>0</v>
      </c>
      <c r="I69" s="457">
        <v>0</v>
      </c>
      <c r="J69" s="457">
        <v>0</v>
      </c>
      <c r="K69" s="457">
        <v>0</v>
      </c>
      <c r="L69" s="457">
        <v>0</v>
      </c>
      <c r="M69" s="457">
        <v>69085</v>
      </c>
      <c r="N69" s="457">
        <v>0</v>
      </c>
      <c r="O69" s="457">
        <v>0</v>
      </c>
      <c r="P69" s="479">
        <v>0</v>
      </c>
      <c r="Q69" s="479">
        <v>0</v>
      </c>
      <c r="R69" s="479">
        <v>2.97421216</v>
      </c>
      <c r="T69" s="457">
        <v>628053.28</v>
      </c>
      <c r="V69" s="479">
        <v>0</v>
      </c>
      <c r="Z69" s="479" t="s">
        <v>1954</v>
      </c>
    </row>
    <row r="70" spans="1:26" outlineLevel="2">
      <c r="A70" s="515">
        <v>6</v>
      </c>
      <c r="B70" s="515" t="s">
        <v>899</v>
      </c>
      <c r="C70" s="497">
        <v>51</v>
      </c>
      <c r="D70" s="515" t="s">
        <v>1072</v>
      </c>
      <c r="E70" s="515" t="s">
        <v>1545</v>
      </c>
      <c r="F70" s="489" t="s">
        <v>636</v>
      </c>
      <c r="G70" s="457">
        <v>642367</v>
      </c>
      <c r="H70" s="457">
        <v>0</v>
      </c>
      <c r="I70" s="457">
        <v>0</v>
      </c>
      <c r="J70" s="457">
        <v>0</v>
      </c>
      <c r="K70" s="457">
        <v>0</v>
      </c>
      <c r="L70" s="457">
        <v>100000</v>
      </c>
      <c r="M70" s="457">
        <v>542367</v>
      </c>
      <c r="N70" s="457">
        <v>2195.8795746000001</v>
      </c>
      <c r="O70" s="457">
        <v>10570.732830000001</v>
      </c>
      <c r="P70" s="479">
        <v>1.6200579999999999E-2</v>
      </c>
      <c r="Q70" s="479">
        <v>1.613628349939257E-2</v>
      </c>
      <c r="R70" s="479">
        <v>4.0745290000000003E-2</v>
      </c>
      <c r="T70" s="457">
        <v>4064066.6</v>
      </c>
      <c r="V70" s="479">
        <v>0</v>
      </c>
      <c r="Z70" s="479" t="s">
        <v>1954</v>
      </c>
    </row>
    <row r="71" spans="1:26" outlineLevel="2">
      <c r="A71" s="515">
        <v>6</v>
      </c>
      <c r="B71" s="515" t="s">
        <v>899</v>
      </c>
      <c r="C71" s="515">
        <v>52</v>
      </c>
      <c r="D71" s="515" t="s">
        <v>1073</v>
      </c>
      <c r="E71" s="515" t="s">
        <v>1653</v>
      </c>
      <c r="F71" s="489" t="s">
        <v>637</v>
      </c>
      <c r="G71" s="457">
        <v>1727655</v>
      </c>
      <c r="H71" s="457">
        <v>0</v>
      </c>
      <c r="I71" s="457">
        <v>0</v>
      </c>
      <c r="J71" s="457">
        <v>0</v>
      </c>
      <c r="K71" s="457">
        <v>0</v>
      </c>
      <c r="L71" s="457">
        <v>287000</v>
      </c>
      <c r="M71" s="457">
        <v>1440655</v>
      </c>
      <c r="N71" s="457">
        <v>5618.5547085999997</v>
      </c>
      <c r="O71" s="457">
        <v>66054.031749999995</v>
      </c>
      <c r="P71" s="479">
        <v>0.10123364999999999</v>
      </c>
      <c r="Q71" s="479">
        <v>0.10083185335750064</v>
      </c>
      <c r="R71" s="479">
        <v>2.8721192200000001</v>
      </c>
      <c r="T71" s="457">
        <v>50813392.350000001</v>
      </c>
      <c r="V71" s="479">
        <v>0</v>
      </c>
      <c r="Z71" s="479" t="s">
        <v>1954</v>
      </c>
    </row>
    <row r="72" spans="1:26" outlineLevel="2">
      <c r="A72" s="515">
        <v>6</v>
      </c>
      <c r="B72" s="515" t="s">
        <v>899</v>
      </c>
      <c r="C72" s="515">
        <v>53</v>
      </c>
      <c r="D72" s="491" t="s">
        <v>1074</v>
      </c>
      <c r="E72" s="515" t="s">
        <v>1654</v>
      </c>
      <c r="F72" s="489" t="s">
        <v>638</v>
      </c>
      <c r="G72" s="457">
        <v>102600</v>
      </c>
      <c r="H72" s="457">
        <v>0</v>
      </c>
      <c r="I72" s="457">
        <v>0</v>
      </c>
      <c r="J72" s="457">
        <v>0</v>
      </c>
      <c r="K72" s="457">
        <v>0</v>
      </c>
      <c r="L72" s="457">
        <v>0</v>
      </c>
      <c r="M72" s="457">
        <v>102600</v>
      </c>
      <c r="N72" s="457">
        <v>8096.1670565000004</v>
      </c>
      <c r="O72" s="457">
        <v>12402.288</v>
      </c>
      <c r="P72" s="479">
        <v>1.9007599999999999E-2</v>
      </c>
      <c r="Q72" s="479">
        <v>1.8932162833701516E-2</v>
      </c>
      <c r="R72" s="479">
        <v>6.6404069999999996E-2</v>
      </c>
      <c r="T72" s="457">
        <v>1219218.3999999999</v>
      </c>
      <c r="V72" s="479">
        <v>0</v>
      </c>
      <c r="Z72" s="479" t="s">
        <v>1954</v>
      </c>
    </row>
    <row r="73" spans="1:26" outlineLevel="2">
      <c r="A73" s="515">
        <v>6</v>
      </c>
      <c r="B73" s="515" t="s">
        <v>899</v>
      </c>
      <c r="C73" s="515">
        <v>54</v>
      </c>
      <c r="D73" s="515" t="s">
        <v>1075</v>
      </c>
      <c r="E73" s="515" t="s">
        <v>1655</v>
      </c>
      <c r="F73" s="489" t="s">
        <v>639</v>
      </c>
      <c r="G73" s="457">
        <v>14582909</v>
      </c>
      <c r="H73" s="457">
        <v>0</v>
      </c>
      <c r="I73" s="457">
        <v>0</v>
      </c>
      <c r="J73" s="457">
        <v>0</v>
      </c>
      <c r="K73" s="457">
        <v>0</v>
      </c>
      <c r="L73" s="457">
        <v>600000</v>
      </c>
      <c r="M73" s="457">
        <v>13982909</v>
      </c>
      <c r="N73" s="457">
        <v>26287.8692324</v>
      </c>
      <c r="O73" s="457">
        <v>230857.82759</v>
      </c>
      <c r="P73" s="479">
        <v>0.35381003999999999</v>
      </c>
      <c r="Q73" s="479">
        <v>0.35240578055988303</v>
      </c>
      <c r="R73" s="479">
        <v>1.0652472200000001</v>
      </c>
      <c r="T73" s="457">
        <v>171174770.97</v>
      </c>
      <c r="V73" s="479">
        <v>0</v>
      </c>
      <c r="Z73" s="479" t="s">
        <v>1954</v>
      </c>
    </row>
    <row r="74" spans="1:26" outlineLevel="2">
      <c r="A74" s="515">
        <v>6</v>
      </c>
      <c r="B74" s="515" t="s">
        <v>899</v>
      </c>
      <c r="C74" s="515">
        <v>55</v>
      </c>
      <c r="D74" s="515" t="s">
        <v>903</v>
      </c>
      <c r="E74" s="515" t="s">
        <v>1547</v>
      </c>
      <c r="F74" s="489" t="s">
        <v>640</v>
      </c>
      <c r="G74" s="457">
        <v>1902735</v>
      </c>
      <c r="H74" s="457">
        <v>0</v>
      </c>
      <c r="I74" s="457">
        <v>0</v>
      </c>
      <c r="J74" s="457">
        <v>0</v>
      </c>
      <c r="K74" s="457">
        <v>0</v>
      </c>
      <c r="L74" s="457">
        <v>117500</v>
      </c>
      <c r="M74" s="457">
        <v>1785235</v>
      </c>
      <c r="N74" s="457">
        <v>102678.502505</v>
      </c>
      <c r="O74" s="457">
        <v>716932.52364999999</v>
      </c>
      <c r="P74" s="479">
        <v>1.09876251</v>
      </c>
      <c r="Q74" s="479">
        <v>1.0944015554644726</v>
      </c>
      <c r="R74" s="479">
        <v>0.55206339000000004</v>
      </c>
      <c r="T74" s="457">
        <v>183811303.18000001</v>
      </c>
      <c r="V74" s="479">
        <v>0</v>
      </c>
      <c r="Z74" s="479" t="s">
        <v>1954</v>
      </c>
    </row>
    <row r="75" spans="1:26" ht="23.25" customHeight="1" outlineLevel="2">
      <c r="A75" s="515">
        <v>6</v>
      </c>
      <c r="B75" s="515" t="s">
        <v>899</v>
      </c>
      <c r="C75" s="497">
        <v>56</v>
      </c>
      <c r="D75" s="515" t="s">
        <v>904</v>
      </c>
      <c r="E75" s="515" t="s">
        <v>1656</v>
      </c>
      <c r="F75" s="489" t="s">
        <v>641</v>
      </c>
      <c r="G75" s="457">
        <v>1220246</v>
      </c>
      <c r="H75" s="457">
        <v>0</v>
      </c>
      <c r="I75" s="457">
        <v>0</v>
      </c>
      <c r="J75" s="457">
        <v>0</v>
      </c>
      <c r="K75" s="457">
        <v>0</v>
      </c>
      <c r="L75" s="457">
        <v>706500</v>
      </c>
      <c r="M75" s="457">
        <v>513746</v>
      </c>
      <c r="N75" s="457">
        <v>1188.2145381</v>
      </c>
      <c r="O75" s="457">
        <v>13968.75374</v>
      </c>
      <c r="P75" s="479">
        <v>2.140835E-2</v>
      </c>
      <c r="Q75" s="479">
        <v>2.1323381652607734E-2</v>
      </c>
      <c r="R75" s="479">
        <v>9.7349439999999995E-2</v>
      </c>
      <c r="T75" s="457">
        <v>45961101.600000001</v>
      </c>
      <c r="V75" s="479">
        <v>0</v>
      </c>
      <c r="Z75" s="479" t="s">
        <v>1954</v>
      </c>
    </row>
    <row r="76" spans="1:26" outlineLevel="2">
      <c r="A76" s="515">
        <v>6</v>
      </c>
      <c r="B76" s="515" t="s">
        <v>899</v>
      </c>
      <c r="C76" s="497">
        <v>57</v>
      </c>
      <c r="D76" s="515" t="s">
        <v>1076</v>
      </c>
      <c r="E76" s="515" t="s">
        <v>1657</v>
      </c>
      <c r="F76" s="489" t="s">
        <v>642</v>
      </c>
      <c r="G76" s="457">
        <v>486444</v>
      </c>
      <c r="H76" s="457">
        <v>0</v>
      </c>
      <c r="I76" s="457">
        <v>0</v>
      </c>
      <c r="J76" s="457">
        <v>0</v>
      </c>
      <c r="K76" s="457">
        <v>0</v>
      </c>
      <c r="L76" s="457">
        <v>9500</v>
      </c>
      <c r="M76" s="457">
        <v>476944</v>
      </c>
      <c r="N76" s="457">
        <v>1573.915289</v>
      </c>
      <c r="O76" s="457">
        <v>25196.951519999999</v>
      </c>
      <c r="P76" s="479">
        <v>3.8616560000000001E-2</v>
      </c>
      <c r="Q76" s="479">
        <v>3.8463289119678799E-2</v>
      </c>
      <c r="R76" s="479">
        <v>0.20996985000000001</v>
      </c>
      <c r="T76" s="457">
        <v>27894473.850000001</v>
      </c>
      <c r="V76" s="479">
        <v>0</v>
      </c>
      <c r="Z76" s="479" t="s">
        <v>1954</v>
      </c>
    </row>
    <row r="77" spans="1:26" outlineLevel="2">
      <c r="A77" s="515">
        <v>6</v>
      </c>
      <c r="B77" s="515" t="s">
        <v>899</v>
      </c>
      <c r="C77" s="497">
        <v>58</v>
      </c>
      <c r="D77" s="515" t="s">
        <v>1079</v>
      </c>
      <c r="E77" s="515" t="s">
        <v>1658</v>
      </c>
      <c r="F77" s="489" t="s">
        <v>643</v>
      </c>
      <c r="G77" s="457">
        <v>89947</v>
      </c>
      <c r="H77" s="457">
        <v>0</v>
      </c>
      <c r="I77" s="457">
        <v>0</v>
      </c>
      <c r="J77" s="457">
        <v>0</v>
      </c>
      <c r="K77" s="457">
        <v>0</v>
      </c>
      <c r="L77" s="457">
        <v>0</v>
      </c>
      <c r="M77" s="457">
        <v>89947</v>
      </c>
      <c r="N77" s="457">
        <v>0</v>
      </c>
      <c r="O77" s="457">
        <v>0</v>
      </c>
      <c r="P77" s="479">
        <v>0</v>
      </c>
      <c r="Q77" s="479">
        <v>0</v>
      </c>
      <c r="R77" s="479">
        <v>1.2321506799999999</v>
      </c>
      <c r="T77" s="457">
        <v>902469.22</v>
      </c>
      <c r="V77" s="479">
        <v>0</v>
      </c>
      <c r="Z77" s="479" t="s">
        <v>1954</v>
      </c>
    </row>
    <row r="78" spans="1:26" outlineLevel="2">
      <c r="A78" s="515">
        <v>6</v>
      </c>
      <c r="B78" s="515" t="s">
        <v>899</v>
      </c>
      <c r="C78" s="497">
        <v>59</v>
      </c>
      <c r="D78" s="515" t="s">
        <v>1080</v>
      </c>
      <c r="E78" s="515" t="s">
        <v>1659</v>
      </c>
      <c r="F78" s="489" t="s">
        <v>1081</v>
      </c>
      <c r="G78" s="457">
        <v>3517735</v>
      </c>
      <c r="H78" s="457">
        <v>0</v>
      </c>
      <c r="I78" s="457">
        <v>0</v>
      </c>
      <c r="J78" s="457">
        <v>0</v>
      </c>
      <c r="K78" s="457">
        <v>0</v>
      </c>
      <c r="L78" s="457">
        <v>112500</v>
      </c>
      <c r="M78" s="457">
        <v>3405235</v>
      </c>
      <c r="N78" s="457">
        <v>21112.462401999997</v>
      </c>
      <c r="O78" s="457">
        <v>40828.767650000002</v>
      </c>
      <c r="P78" s="479">
        <v>6.2573699999999996E-2</v>
      </c>
      <c r="Q78" s="479">
        <v>6.2325344924191797E-2</v>
      </c>
      <c r="R78" s="479">
        <v>2.2481428499999998</v>
      </c>
      <c r="T78" s="457">
        <v>8822422.25</v>
      </c>
      <c r="V78" s="479">
        <v>0</v>
      </c>
      <c r="Z78" s="479" t="s">
        <v>1954</v>
      </c>
    </row>
    <row r="79" spans="1:26" outlineLevel="2">
      <c r="A79" s="515">
        <v>6</v>
      </c>
      <c r="B79" s="515" t="s">
        <v>899</v>
      </c>
      <c r="C79" s="497">
        <v>60</v>
      </c>
      <c r="D79" s="515" t="s">
        <v>1082</v>
      </c>
      <c r="E79" s="515" t="s">
        <v>1660</v>
      </c>
      <c r="F79" s="489" t="s">
        <v>644</v>
      </c>
      <c r="G79" s="457">
        <v>3266080</v>
      </c>
      <c r="H79" s="457">
        <v>0</v>
      </c>
      <c r="I79" s="457">
        <v>0</v>
      </c>
      <c r="J79" s="457">
        <v>0</v>
      </c>
      <c r="K79" s="457">
        <v>0</v>
      </c>
      <c r="L79" s="457">
        <v>10000</v>
      </c>
      <c r="M79" s="457">
        <v>3256080</v>
      </c>
      <c r="N79" s="457">
        <v>58302.462045999993</v>
      </c>
      <c r="O79" s="457">
        <v>96054.36</v>
      </c>
      <c r="P79" s="479">
        <v>0.1472118</v>
      </c>
      <c r="Q79" s="479">
        <v>0.14662752424447695</v>
      </c>
      <c r="R79" s="479">
        <v>3.2652881100000002</v>
      </c>
      <c r="T79" s="457" t="e">
        <v>#N/A</v>
      </c>
      <c r="V79" s="479">
        <v>0</v>
      </c>
      <c r="Z79" s="479" t="e">
        <v>#N/A</v>
      </c>
    </row>
    <row r="80" spans="1:26" outlineLevel="2">
      <c r="A80" s="515">
        <v>6</v>
      </c>
      <c r="B80" s="515" t="s">
        <v>899</v>
      </c>
      <c r="C80" s="497">
        <v>61</v>
      </c>
      <c r="D80" s="515" t="s">
        <v>1083</v>
      </c>
      <c r="E80" s="515" t="s">
        <v>1661</v>
      </c>
      <c r="F80" s="489" t="s">
        <v>645</v>
      </c>
      <c r="G80" s="457">
        <v>486248</v>
      </c>
      <c r="H80" s="457">
        <v>0</v>
      </c>
      <c r="I80" s="457">
        <v>0</v>
      </c>
      <c r="J80" s="457">
        <v>0</v>
      </c>
      <c r="K80" s="457">
        <v>0</v>
      </c>
      <c r="L80" s="457">
        <v>0</v>
      </c>
      <c r="M80" s="457">
        <v>486248</v>
      </c>
      <c r="N80" s="457">
        <v>0</v>
      </c>
      <c r="O80" s="457">
        <v>213.94911999999999</v>
      </c>
      <c r="P80" s="479">
        <v>3.279E-4</v>
      </c>
      <c r="Q80" s="479">
        <v>3.2659454271398517E-4</v>
      </c>
      <c r="R80" s="479">
        <v>0.11365223000000001</v>
      </c>
      <c r="T80" s="457">
        <v>40697309.890000001</v>
      </c>
      <c r="V80" s="479">
        <v>0</v>
      </c>
      <c r="Z80" s="479" t="s">
        <v>1954</v>
      </c>
    </row>
    <row r="81" spans="1:27" outlineLevel="2">
      <c r="F81" s="489"/>
      <c r="R81" s="479"/>
      <c r="T81" s="457">
        <v>19178746220.899994</v>
      </c>
      <c r="V81" s="479">
        <v>0</v>
      </c>
      <c r="Z81" s="479" t="s">
        <v>1954</v>
      </c>
    </row>
    <row r="82" spans="1:27" outlineLevel="1">
      <c r="B82" s="496" t="s">
        <v>905</v>
      </c>
      <c r="G82" s="492">
        <v>41888875</v>
      </c>
      <c r="H82" s="492">
        <v>0</v>
      </c>
      <c r="I82" s="492">
        <v>0</v>
      </c>
      <c r="J82" s="492">
        <v>6748335</v>
      </c>
      <c r="K82" s="492">
        <v>0</v>
      </c>
      <c r="L82" s="492">
        <v>2480500</v>
      </c>
      <c r="M82" s="492">
        <v>46156710</v>
      </c>
      <c r="N82" s="492">
        <v>359846.17481319996</v>
      </c>
      <c r="O82" s="492">
        <v>2184583.9872299996</v>
      </c>
      <c r="P82" s="493">
        <v>3.3480682000000002</v>
      </c>
      <c r="Q82" s="493">
        <v>3.334779822088898</v>
      </c>
      <c r="R82" s="493"/>
      <c r="T82" s="457">
        <v>19178746220.899994</v>
      </c>
      <c r="V82" s="493">
        <v>0</v>
      </c>
      <c r="Z82" s="479" t="s">
        <v>1954</v>
      </c>
    </row>
    <row r="83" spans="1:27" outlineLevel="1">
      <c r="B83" s="496"/>
      <c r="D83" s="485" t="s">
        <v>906</v>
      </c>
      <c r="E83" s="485"/>
      <c r="F83" s="486" t="s">
        <v>646</v>
      </c>
      <c r="G83" s="494"/>
      <c r="H83" s="494"/>
      <c r="I83" s="494"/>
      <c r="J83" s="494"/>
      <c r="K83" s="494"/>
      <c r="L83" s="494"/>
      <c r="M83" s="494"/>
      <c r="N83" s="494"/>
      <c r="O83" s="494"/>
      <c r="P83" s="495"/>
      <c r="Q83" s="495"/>
      <c r="R83" s="495"/>
      <c r="T83" s="457" t="e">
        <v>#N/A</v>
      </c>
      <c r="V83" s="479">
        <v>0</v>
      </c>
      <c r="Z83" s="479" t="e">
        <v>#N/A</v>
      </c>
    </row>
    <row r="84" spans="1:27" outlineLevel="2">
      <c r="A84" s="515">
        <v>7</v>
      </c>
      <c r="B84" s="515" t="s">
        <v>906</v>
      </c>
      <c r="C84" s="515">
        <v>62</v>
      </c>
      <c r="D84" s="515" t="s">
        <v>1084</v>
      </c>
      <c r="E84" s="515" t="s">
        <v>1662</v>
      </c>
      <c r="F84" s="489" t="s">
        <v>1085</v>
      </c>
      <c r="G84" s="457">
        <v>781030</v>
      </c>
      <c r="H84" s="457">
        <v>0</v>
      </c>
      <c r="I84" s="457">
        <v>0</v>
      </c>
      <c r="J84" s="457">
        <v>0</v>
      </c>
      <c r="K84" s="457">
        <v>0</v>
      </c>
      <c r="L84" s="457">
        <v>86000</v>
      </c>
      <c r="M84" s="457">
        <v>695030</v>
      </c>
      <c r="N84" s="457">
        <v>0</v>
      </c>
      <c r="O84" s="457">
        <v>0</v>
      </c>
      <c r="P84" s="479">
        <v>0</v>
      </c>
      <c r="Q84" s="479">
        <v>0</v>
      </c>
      <c r="R84" s="479">
        <v>11.5855</v>
      </c>
      <c r="T84" s="457">
        <v>5759746.6100000003</v>
      </c>
      <c r="V84" s="479">
        <v>0</v>
      </c>
      <c r="Z84" s="479" t="s">
        <v>1954</v>
      </c>
    </row>
    <row r="85" spans="1:27" outlineLevel="2">
      <c r="A85" s="515">
        <v>7</v>
      </c>
      <c r="B85" s="515" t="s">
        <v>906</v>
      </c>
      <c r="C85" s="515">
        <v>63</v>
      </c>
      <c r="D85" s="515" t="s">
        <v>1086</v>
      </c>
      <c r="E85" s="515" t="s">
        <v>1663</v>
      </c>
      <c r="F85" s="489" t="s">
        <v>647</v>
      </c>
      <c r="G85" s="457">
        <v>49259</v>
      </c>
      <c r="H85" s="457">
        <v>0</v>
      </c>
      <c r="I85" s="457">
        <v>0</v>
      </c>
      <c r="J85" s="457">
        <v>0</v>
      </c>
      <c r="K85" s="457">
        <v>0</v>
      </c>
      <c r="L85" s="457">
        <v>0</v>
      </c>
      <c r="M85" s="457">
        <v>49259</v>
      </c>
      <c r="N85" s="457">
        <v>0</v>
      </c>
      <c r="O85" s="457">
        <v>0</v>
      </c>
      <c r="P85" s="479">
        <v>0</v>
      </c>
      <c r="Q85" s="479">
        <v>0</v>
      </c>
      <c r="R85" s="479">
        <v>1.2314750000000001</v>
      </c>
      <c r="T85" s="457">
        <v>492590.81</v>
      </c>
      <c r="V85" s="479">
        <v>0</v>
      </c>
      <c r="Z85" s="479" t="s">
        <v>1954</v>
      </c>
    </row>
    <row r="86" spans="1:27" outlineLevel="2">
      <c r="A86" s="515">
        <v>7</v>
      </c>
      <c r="B86" s="515" t="s">
        <v>906</v>
      </c>
      <c r="C86" s="515">
        <v>64</v>
      </c>
      <c r="D86" s="515" t="s">
        <v>907</v>
      </c>
      <c r="E86" s="515" t="s">
        <v>1548</v>
      </c>
      <c r="F86" s="489" t="s">
        <v>648</v>
      </c>
      <c r="G86" s="457">
        <v>914286</v>
      </c>
      <c r="H86" s="457">
        <v>0</v>
      </c>
      <c r="I86" s="457">
        <v>0</v>
      </c>
      <c r="J86" s="457">
        <v>0</v>
      </c>
      <c r="K86" s="457">
        <v>0</v>
      </c>
      <c r="L86" s="457">
        <v>0</v>
      </c>
      <c r="M86" s="457">
        <v>914286</v>
      </c>
      <c r="N86" s="457">
        <v>32755.994280000003</v>
      </c>
      <c r="O86" s="457">
        <v>49371.444000000003</v>
      </c>
      <c r="P86" s="479">
        <v>7.56661E-2</v>
      </c>
      <c r="Q86" s="479">
        <v>7.5365788727287719E-2</v>
      </c>
      <c r="R86" s="479">
        <v>0.74200082999999994</v>
      </c>
      <c r="T86" s="457">
        <v>8806924.7200000007</v>
      </c>
      <c r="V86" s="479">
        <v>0</v>
      </c>
      <c r="Z86" s="479" t="s">
        <v>1954</v>
      </c>
    </row>
    <row r="87" spans="1:27" outlineLevel="2">
      <c r="A87" s="515">
        <v>7</v>
      </c>
      <c r="B87" s="515" t="s">
        <v>906</v>
      </c>
      <c r="C87" s="515">
        <v>65</v>
      </c>
      <c r="D87" s="515" t="s">
        <v>1087</v>
      </c>
      <c r="E87" s="515" t="s">
        <v>1664</v>
      </c>
      <c r="F87" s="489" t="s">
        <v>649</v>
      </c>
      <c r="G87" s="457">
        <v>160986</v>
      </c>
      <c r="H87" s="457">
        <v>0</v>
      </c>
      <c r="I87" s="457">
        <v>0</v>
      </c>
      <c r="J87" s="457">
        <v>0</v>
      </c>
      <c r="K87" s="457">
        <v>0</v>
      </c>
      <c r="L87" s="457">
        <v>0</v>
      </c>
      <c r="M87" s="457">
        <v>160986</v>
      </c>
      <c r="N87" s="457">
        <v>0</v>
      </c>
      <c r="O87" s="457">
        <v>0</v>
      </c>
      <c r="P87" s="479">
        <v>0</v>
      </c>
      <c r="Q87" s="479">
        <v>0</v>
      </c>
      <c r="R87" s="479">
        <v>9.8552800699999992</v>
      </c>
      <c r="T87" s="457">
        <v>2920131.52</v>
      </c>
      <c r="V87" s="479">
        <v>0</v>
      </c>
      <c r="Z87" s="479" t="s">
        <v>1954</v>
      </c>
    </row>
    <row r="88" spans="1:27" outlineLevel="2">
      <c r="A88" s="515">
        <v>7</v>
      </c>
      <c r="B88" s="515" t="s">
        <v>906</v>
      </c>
      <c r="C88" s="515">
        <v>66</v>
      </c>
      <c r="D88" s="515" t="s">
        <v>1088</v>
      </c>
      <c r="E88" s="515" t="s">
        <v>1665</v>
      </c>
      <c r="F88" s="489" t="s">
        <v>650</v>
      </c>
      <c r="G88" s="457">
        <v>5815232</v>
      </c>
      <c r="H88" s="457">
        <v>0</v>
      </c>
      <c r="I88" s="457">
        <v>0</v>
      </c>
      <c r="J88" s="457">
        <v>0</v>
      </c>
      <c r="K88" s="457">
        <v>0</v>
      </c>
      <c r="L88" s="457">
        <v>206000</v>
      </c>
      <c r="M88" s="457">
        <v>5609232</v>
      </c>
      <c r="N88" s="457">
        <v>52549.51627</v>
      </c>
      <c r="O88" s="457">
        <v>118018.24128</v>
      </c>
      <c r="P88" s="479">
        <v>0.18087339</v>
      </c>
      <c r="Q88" s="479">
        <v>0.18015551334237959</v>
      </c>
      <c r="R88" s="479">
        <v>13.9137872</v>
      </c>
      <c r="T88" s="457" t="e">
        <v>#N/A</v>
      </c>
      <c r="V88" s="479">
        <v>0</v>
      </c>
      <c r="Z88" s="479" t="e">
        <v>#N/A</v>
      </c>
    </row>
    <row r="89" spans="1:27" outlineLevel="2">
      <c r="A89" s="515">
        <v>7</v>
      </c>
      <c r="B89" s="515" t="s">
        <v>906</v>
      </c>
      <c r="C89" s="515">
        <v>67</v>
      </c>
      <c r="D89" s="515" t="s">
        <v>908</v>
      </c>
      <c r="E89" s="515" t="s">
        <v>1666</v>
      </c>
      <c r="F89" s="489" t="s">
        <v>651</v>
      </c>
      <c r="G89" s="457">
        <v>4485528</v>
      </c>
      <c r="H89" s="457">
        <v>0</v>
      </c>
      <c r="I89" s="457">
        <v>0</v>
      </c>
      <c r="J89" s="457">
        <v>0</v>
      </c>
      <c r="K89" s="457">
        <v>0</v>
      </c>
      <c r="L89" s="457">
        <v>98050</v>
      </c>
      <c r="M89" s="457">
        <v>4387478</v>
      </c>
      <c r="N89" s="457">
        <v>356219.33882</v>
      </c>
      <c r="O89" s="457">
        <v>2696236.8553400002</v>
      </c>
      <c r="P89" s="479">
        <v>4.1322214600000002</v>
      </c>
      <c r="Q89" s="479">
        <v>4.1158208214100664</v>
      </c>
      <c r="R89" s="479">
        <v>5.1996966100000002</v>
      </c>
      <c r="T89" s="457">
        <v>764379907.23000002</v>
      </c>
      <c r="V89" s="479">
        <v>0</v>
      </c>
      <c r="Z89" s="479" t="s">
        <v>1954</v>
      </c>
    </row>
    <row r="90" spans="1:27" ht="25.5" outlineLevel="2">
      <c r="A90" s="515">
        <v>7</v>
      </c>
      <c r="B90" s="515" t="s">
        <v>906</v>
      </c>
      <c r="C90" s="497">
        <v>68</v>
      </c>
      <c r="D90" s="515" t="s">
        <v>909</v>
      </c>
      <c r="E90" s="515" t="s">
        <v>1549</v>
      </c>
      <c r="F90" s="489" t="s">
        <v>910</v>
      </c>
      <c r="G90" s="457">
        <v>983658</v>
      </c>
      <c r="H90" s="457">
        <v>0</v>
      </c>
      <c r="I90" s="457">
        <v>0</v>
      </c>
      <c r="J90" s="457">
        <v>0</v>
      </c>
      <c r="K90" s="457">
        <v>0</v>
      </c>
      <c r="L90" s="457">
        <v>0</v>
      </c>
      <c r="M90" s="457">
        <v>983658</v>
      </c>
      <c r="N90" s="457">
        <v>598221.4487999999</v>
      </c>
      <c r="O90" s="457">
        <v>1046612.112</v>
      </c>
      <c r="P90" s="479">
        <v>1.6040256399999999</v>
      </c>
      <c r="Q90" s="479">
        <v>1.5976593131935211</v>
      </c>
      <c r="R90" s="479">
        <v>11.92746453</v>
      </c>
      <c r="T90" s="457">
        <v>911283011.20000005</v>
      </c>
      <c r="V90" s="479">
        <v>0</v>
      </c>
      <c r="Z90" s="479" t="s">
        <v>1954</v>
      </c>
    </row>
    <row r="91" spans="1:27" outlineLevel="2">
      <c r="A91" s="515">
        <v>7</v>
      </c>
      <c r="B91" s="515" t="s">
        <v>906</v>
      </c>
      <c r="C91" s="515">
        <v>69</v>
      </c>
      <c r="D91" s="515" t="s">
        <v>911</v>
      </c>
      <c r="E91" s="515" t="s">
        <v>1667</v>
      </c>
      <c r="F91" s="489" t="s">
        <v>912</v>
      </c>
      <c r="G91" s="457">
        <v>2746908</v>
      </c>
      <c r="H91" s="457">
        <v>0</v>
      </c>
      <c r="I91" s="457">
        <v>0</v>
      </c>
      <c r="J91" s="457">
        <v>0</v>
      </c>
      <c r="K91" s="457">
        <v>0</v>
      </c>
      <c r="L91" s="457">
        <v>2500</v>
      </c>
      <c r="M91" s="457">
        <v>2744408</v>
      </c>
      <c r="N91" s="457">
        <v>103858.176915</v>
      </c>
      <c r="O91" s="457">
        <v>661402.32799999998</v>
      </c>
      <c r="P91" s="479">
        <v>1.0136575699999999</v>
      </c>
      <c r="Q91" s="479">
        <v>1.0096343974825661</v>
      </c>
      <c r="R91" s="479">
        <v>3.38690362</v>
      </c>
      <c r="T91" s="457" t="e">
        <v>#N/A</v>
      </c>
      <c r="V91" s="479">
        <v>0</v>
      </c>
      <c r="Z91" s="479" t="e">
        <v>#N/A</v>
      </c>
    </row>
    <row r="92" spans="1:27" outlineLevel="2">
      <c r="A92" s="515">
        <v>7</v>
      </c>
      <c r="B92" s="515" t="s">
        <v>906</v>
      </c>
      <c r="C92" s="515">
        <v>70</v>
      </c>
      <c r="D92" s="515" t="s">
        <v>1507</v>
      </c>
      <c r="E92" s="515" t="s">
        <v>1550</v>
      </c>
      <c r="F92" s="489" t="s">
        <v>652</v>
      </c>
      <c r="G92" s="457">
        <v>378091</v>
      </c>
      <c r="H92" s="457">
        <v>0</v>
      </c>
      <c r="I92" s="457">
        <v>0</v>
      </c>
      <c r="J92" s="457">
        <v>0</v>
      </c>
      <c r="K92" s="457">
        <v>0</v>
      </c>
      <c r="L92" s="457">
        <v>0</v>
      </c>
      <c r="M92" s="457">
        <v>378091</v>
      </c>
      <c r="N92" s="457">
        <v>36875.215229999994</v>
      </c>
      <c r="O92" s="457">
        <v>67776.592659999995</v>
      </c>
      <c r="P92" s="479">
        <v>0.10387362</v>
      </c>
      <c r="Q92" s="479">
        <v>0.10346135233697032</v>
      </c>
      <c r="R92" s="479">
        <v>1.2603033299999999</v>
      </c>
      <c r="T92" s="457">
        <v>30880290.77</v>
      </c>
      <c r="V92" s="479">
        <v>0</v>
      </c>
      <c r="Z92" s="479" t="s">
        <v>1954</v>
      </c>
    </row>
    <row r="93" spans="1:27" outlineLevel="1">
      <c r="B93" s="496" t="s">
        <v>913</v>
      </c>
      <c r="G93" s="492">
        <v>16314978</v>
      </c>
      <c r="H93" s="492">
        <v>0</v>
      </c>
      <c r="I93" s="492">
        <v>0</v>
      </c>
      <c r="J93" s="492">
        <v>0</v>
      </c>
      <c r="K93" s="492">
        <v>0</v>
      </c>
      <c r="L93" s="492">
        <v>392550</v>
      </c>
      <c r="M93" s="492">
        <v>15922428</v>
      </c>
      <c r="N93" s="492">
        <v>1180479.6903149998</v>
      </c>
      <c r="O93" s="492">
        <v>4639417.5732799992</v>
      </c>
      <c r="P93" s="493">
        <v>7.110317779999999</v>
      </c>
      <c r="Q93" s="493">
        <v>7.0820971864927911</v>
      </c>
      <c r="R93" s="493"/>
      <c r="T93" s="457">
        <v>19178746220.899994</v>
      </c>
      <c r="V93" s="493">
        <v>0</v>
      </c>
      <c r="Z93" s="479" t="s">
        <v>1954</v>
      </c>
    </row>
    <row r="94" spans="1:27" ht="27" customHeight="1" outlineLevel="1">
      <c r="B94" s="496"/>
      <c r="D94" s="485" t="s">
        <v>931</v>
      </c>
      <c r="E94" s="485"/>
      <c r="F94" s="486" t="s">
        <v>1090</v>
      </c>
      <c r="G94" s="494"/>
      <c r="H94" s="494"/>
      <c r="I94" s="494"/>
      <c r="J94" s="494"/>
      <c r="K94" s="494"/>
      <c r="L94" s="494"/>
      <c r="M94" s="494"/>
      <c r="N94" s="494"/>
      <c r="O94" s="494"/>
      <c r="P94" s="495"/>
      <c r="Q94" s="495"/>
      <c r="R94" s="495"/>
      <c r="T94" s="457" t="e">
        <v>#N/A</v>
      </c>
      <c r="V94" s="479">
        <v>0</v>
      </c>
      <c r="Z94" s="479" t="e">
        <v>#N/A</v>
      </c>
    </row>
    <row r="95" spans="1:27" ht="25.5" outlineLevel="2">
      <c r="A95" s="515">
        <v>8</v>
      </c>
      <c r="B95" s="515" t="s">
        <v>1089</v>
      </c>
      <c r="C95" s="515">
        <v>71</v>
      </c>
      <c r="D95" s="515" t="s">
        <v>1097</v>
      </c>
      <c r="E95" s="515" t="s">
        <v>1668</v>
      </c>
      <c r="F95" s="489" t="s">
        <v>653</v>
      </c>
      <c r="G95" s="457">
        <v>574324</v>
      </c>
      <c r="H95" s="457">
        <v>0</v>
      </c>
      <c r="I95" s="457">
        <v>0</v>
      </c>
      <c r="J95" s="457">
        <v>0</v>
      </c>
      <c r="K95" s="457">
        <v>0</v>
      </c>
      <c r="L95" s="457">
        <v>0</v>
      </c>
      <c r="M95" s="457">
        <v>574324</v>
      </c>
      <c r="N95" s="457">
        <v>0</v>
      </c>
      <c r="O95" s="457">
        <v>13065.870999999999</v>
      </c>
      <c r="P95" s="479">
        <v>2.00246E-2</v>
      </c>
      <c r="Q95" s="479">
        <v>1.9945126039335521E-2</v>
      </c>
      <c r="R95" s="479">
        <v>10.538055050000001</v>
      </c>
      <c r="T95" s="457">
        <v>20025312.920000002</v>
      </c>
      <c r="V95" s="479">
        <v>0</v>
      </c>
      <c r="Z95" s="479" t="s">
        <v>1954</v>
      </c>
    </row>
    <row r="96" spans="1:27" outlineLevel="2">
      <c r="A96" s="515">
        <v>8</v>
      </c>
      <c r="B96" s="515" t="s">
        <v>1089</v>
      </c>
      <c r="C96" s="515">
        <v>72</v>
      </c>
      <c r="D96" s="515" t="s">
        <v>1098</v>
      </c>
      <c r="E96" s="515" t="s">
        <v>1669</v>
      </c>
      <c r="F96" s="489" t="s">
        <v>654</v>
      </c>
      <c r="G96" s="457">
        <v>1758827</v>
      </c>
      <c r="H96" s="457">
        <v>0</v>
      </c>
      <c r="I96" s="457">
        <v>0</v>
      </c>
      <c r="J96" s="457">
        <v>0</v>
      </c>
      <c r="K96" s="457">
        <v>0</v>
      </c>
      <c r="L96" s="457">
        <v>0</v>
      </c>
      <c r="M96" s="457">
        <v>1758827</v>
      </c>
      <c r="N96" s="457">
        <v>11872.16786</v>
      </c>
      <c r="O96" s="457">
        <v>190832.72949999999</v>
      </c>
      <c r="P96" s="479">
        <v>0.29246803999999998</v>
      </c>
      <c r="Q96" s="479">
        <v>0.29130724176810879</v>
      </c>
      <c r="R96" s="479">
        <v>6.1794753800000004</v>
      </c>
      <c r="T96" s="457" t="e">
        <v>#N/A</v>
      </c>
      <c r="V96" s="479">
        <v>0</v>
      </c>
      <c r="Z96" s="479" t="e">
        <v>#N/A</v>
      </c>
      <c r="AA96" s="515" t="e">
        <v>#N/A</v>
      </c>
    </row>
    <row r="97" spans="1:26" outlineLevel="2">
      <c r="A97" s="515">
        <v>8</v>
      </c>
      <c r="B97" s="515" t="s">
        <v>1089</v>
      </c>
      <c r="C97" s="515">
        <v>73</v>
      </c>
      <c r="D97" s="515" t="s">
        <v>1101</v>
      </c>
      <c r="E97" s="515" t="s">
        <v>1670</v>
      </c>
      <c r="F97" s="489" t="s">
        <v>655</v>
      </c>
      <c r="G97" s="457">
        <v>8</v>
      </c>
      <c r="H97" s="457">
        <v>0</v>
      </c>
      <c r="I97" s="457">
        <v>0</v>
      </c>
      <c r="J97" s="457">
        <v>0</v>
      </c>
      <c r="K97" s="457">
        <v>0</v>
      </c>
      <c r="L97" s="457">
        <v>0</v>
      </c>
      <c r="M97" s="457">
        <v>8</v>
      </c>
      <c r="N97" s="457">
        <v>0</v>
      </c>
      <c r="O97" s="457">
        <v>0</v>
      </c>
      <c r="P97" s="479">
        <v>0</v>
      </c>
      <c r="Q97" s="479">
        <v>0</v>
      </c>
      <c r="R97" s="479">
        <v>0</v>
      </c>
      <c r="T97" s="457" t="e">
        <v>#N/A</v>
      </c>
      <c r="V97" s="479">
        <v>0</v>
      </c>
      <c r="Z97" s="479" t="e">
        <v>#N/A</v>
      </c>
    </row>
    <row r="98" spans="1:26" outlineLevel="1">
      <c r="B98" s="496" t="s">
        <v>1104</v>
      </c>
      <c r="G98" s="492">
        <v>2333159</v>
      </c>
      <c r="H98" s="492">
        <v>0</v>
      </c>
      <c r="I98" s="492">
        <v>0</v>
      </c>
      <c r="J98" s="492">
        <v>0</v>
      </c>
      <c r="K98" s="492">
        <v>0</v>
      </c>
      <c r="L98" s="492">
        <v>0</v>
      </c>
      <c r="M98" s="492">
        <v>2333159</v>
      </c>
      <c r="N98" s="492">
        <v>11872.16786</v>
      </c>
      <c r="O98" s="492">
        <v>203898.6005</v>
      </c>
      <c r="P98" s="493">
        <v>0.31249263999999999</v>
      </c>
      <c r="Q98" s="493">
        <v>0.31125236780744431</v>
      </c>
      <c r="R98" s="493"/>
      <c r="T98" s="457">
        <v>19178746220.899994</v>
      </c>
      <c r="V98" s="493">
        <v>0</v>
      </c>
      <c r="Z98" s="479" t="s">
        <v>1954</v>
      </c>
    </row>
    <row r="99" spans="1:26" outlineLevel="1">
      <c r="B99" s="496"/>
      <c r="D99" s="485" t="s">
        <v>914</v>
      </c>
      <c r="E99" s="485"/>
      <c r="F99" s="486" t="s">
        <v>656</v>
      </c>
      <c r="G99" s="494"/>
      <c r="H99" s="494"/>
      <c r="I99" s="494"/>
      <c r="J99" s="494"/>
      <c r="K99" s="494"/>
      <c r="L99" s="494"/>
      <c r="M99" s="494"/>
      <c r="N99" s="494"/>
      <c r="O99" s="494"/>
      <c r="P99" s="495"/>
      <c r="Q99" s="495"/>
      <c r="R99" s="495"/>
      <c r="T99" s="457" t="e">
        <v>#N/A</v>
      </c>
      <c r="V99" s="479">
        <v>0</v>
      </c>
      <c r="Z99" s="479" t="e">
        <v>#N/A</v>
      </c>
    </row>
    <row r="100" spans="1:26" outlineLevel="2">
      <c r="A100" s="515">
        <v>9</v>
      </c>
      <c r="B100" s="515" t="s">
        <v>914</v>
      </c>
      <c r="C100" s="515">
        <v>74</v>
      </c>
      <c r="D100" s="515" t="s">
        <v>1105</v>
      </c>
      <c r="E100" s="515" t="s">
        <v>1671</v>
      </c>
      <c r="F100" s="489" t="s">
        <v>657</v>
      </c>
      <c r="G100" s="457">
        <v>490276</v>
      </c>
      <c r="H100" s="457">
        <v>0</v>
      </c>
      <c r="I100" s="457">
        <v>0</v>
      </c>
      <c r="J100" s="457">
        <v>0</v>
      </c>
      <c r="K100" s="457">
        <v>0</v>
      </c>
      <c r="L100" s="457">
        <v>0</v>
      </c>
      <c r="M100" s="457">
        <v>490276</v>
      </c>
      <c r="N100" s="457">
        <v>4849.6931699999996</v>
      </c>
      <c r="O100" s="457">
        <v>16669.383999999998</v>
      </c>
      <c r="P100" s="479">
        <v>2.554731E-2</v>
      </c>
      <c r="Q100" s="479">
        <v>2.5445909031099639E-2</v>
      </c>
      <c r="R100" s="479">
        <v>4.2734887800000001</v>
      </c>
      <c r="T100" s="457" t="e">
        <v>#N/A</v>
      </c>
      <c r="V100" s="479">
        <v>0</v>
      </c>
      <c r="Z100" s="479" t="e">
        <v>#N/A</v>
      </c>
    </row>
    <row r="101" spans="1:26" outlineLevel="2">
      <c r="A101" s="515">
        <v>9</v>
      </c>
      <c r="B101" s="515" t="s">
        <v>914</v>
      </c>
      <c r="C101" s="515">
        <v>75</v>
      </c>
      <c r="D101" s="515" t="s">
        <v>1106</v>
      </c>
      <c r="E101" s="515" t="s">
        <v>1672</v>
      </c>
      <c r="F101" s="489" t="s">
        <v>658</v>
      </c>
      <c r="G101" s="457">
        <v>158577</v>
      </c>
      <c r="H101" s="457">
        <v>0</v>
      </c>
      <c r="I101" s="457">
        <v>0</v>
      </c>
      <c r="J101" s="457">
        <v>0</v>
      </c>
      <c r="K101" s="457">
        <v>0</v>
      </c>
      <c r="L101" s="457">
        <v>0</v>
      </c>
      <c r="M101" s="457">
        <v>158577</v>
      </c>
      <c r="N101" s="457">
        <v>1030.7505000000001</v>
      </c>
      <c r="O101" s="457">
        <v>5271.0994800000008</v>
      </c>
      <c r="P101" s="479">
        <v>8.0784299999999993E-3</v>
      </c>
      <c r="Q101" s="479">
        <v>8.0463631926624667E-3</v>
      </c>
      <c r="R101" s="479">
        <v>0.74433843</v>
      </c>
      <c r="T101" s="457">
        <v>1216751.3999999999</v>
      </c>
      <c r="V101" s="479">
        <v>0</v>
      </c>
      <c r="Z101" s="479" t="s">
        <v>1954</v>
      </c>
    </row>
    <row r="102" spans="1:26" outlineLevel="2">
      <c r="A102" s="515">
        <v>9</v>
      </c>
      <c r="B102" s="515" t="s">
        <v>914</v>
      </c>
      <c r="C102" s="515">
        <v>76</v>
      </c>
      <c r="D102" s="515" t="s">
        <v>915</v>
      </c>
      <c r="E102" s="515" t="s">
        <v>1673</v>
      </c>
      <c r="F102" s="489" t="s">
        <v>659</v>
      </c>
      <c r="G102" s="457">
        <v>463752</v>
      </c>
      <c r="H102" s="457">
        <v>0</v>
      </c>
      <c r="I102" s="457">
        <v>0</v>
      </c>
      <c r="J102" s="457">
        <v>0</v>
      </c>
      <c r="K102" s="457">
        <v>0</v>
      </c>
      <c r="L102" s="457">
        <v>0</v>
      </c>
      <c r="M102" s="457">
        <v>463752</v>
      </c>
      <c r="N102" s="457">
        <v>32485.827600000001</v>
      </c>
      <c r="O102" s="457">
        <v>283371.02207999997</v>
      </c>
      <c r="P102" s="479">
        <v>0.43429116000000001</v>
      </c>
      <c r="Q102" s="479">
        <v>0.43256746919366712</v>
      </c>
      <c r="R102" s="479">
        <v>3.7397545299999999</v>
      </c>
      <c r="T102" s="457">
        <v>135009000</v>
      </c>
      <c r="V102" s="479">
        <v>0</v>
      </c>
      <c r="Z102" s="479" t="s">
        <v>1954</v>
      </c>
    </row>
    <row r="103" spans="1:26" outlineLevel="2">
      <c r="A103" s="515">
        <v>9</v>
      </c>
      <c r="B103" s="515" t="s">
        <v>914</v>
      </c>
      <c r="C103" s="515">
        <v>77</v>
      </c>
      <c r="D103" s="515" t="s">
        <v>1107</v>
      </c>
      <c r="E103" s="515" t="s">
        <v>1674</v>
      </c>
      <c r="F103" s="489" t="s">
        <v>1108</v>
      </c>
      <c r="G103" s="457">
        <v>1424659</v>
      </c>
      <c r="H103" s="457">
        <v>0</v>
      </c>
      <c r="I103" s="457">
        <v>0</v>
      </c>
      <c r="J103" s="457">
        <v>0</v>
      </c>
      <c r="K103" s="457">
        <v>0</v>
      </c>
      <c r="L103" s="457">
        <v>111000</v>
      </c>
      <c r="M103" s="457">
        <v>1313659</v>
      </c>
      <c r="N103" s="457">
        <v>27767.875845499999</v>
      </c>
      <c r="O103" s="457">
        <v>140062.32258000001</v>
      </c>
      <c r="P103" s="479">
        <v>0.21465790000000001</v>
      </c>
      <c r="Q103" s="479">
        <v>0.21380592822477504</v>
      </c>
      <c r="R103" s="479">
        <v>9.9519621199999992</v>
      </c>
      <c r="T103" s="457" t="e">
        <v>#N/A</v>
      </c>
      <c r="V103" s="479">
        <v>0</v>
      </c>
      <c r="Z103" s="479" t="e">
        <v>#N/A</v>
      </c>
    </row>
    <row r="104" spans="1:26" outlineLevel="2">
      <c r="A104" s="515">
        <v>9</v>
      </c>
      <c r="B104" s="515" t="s">
        <v>914</v>
      </c>
      <c r="C104" s="515">
        <v>78</v>
      </c>
      <c r="D104" s="515" t="s">
        <v>916</v>
      </c>
      <c r="E104" s="515" t="s">
        <v>1551</v>
      </c>
      <c r="F104" s="489" t="s">
        <v>660</v>
      </c>
      <c r="G104" s="457">
        <v>661180</v>
      </c>
      <c r="H104" s="457">
        <v>0</v>
      </c>
      <c r="I104" s="457">
        <v>0</v>
      </c>
      <c r="J104" s="457">
        <v>0</v>
      </c>
      <c r="K104" s="457">
        <v>0</v>
      </c>
      <c r="L104" s="457">
        <v>0</v>
      </c>
      <c r="M104" s="457">
        <v>661180</v>
      </c>
      <c r="N104" s="457">
        <v>108219.45606200001</v>
      </c>
      <c r="O104" s="457">
        <v>365738.32880000002</v>
      </c>
      <c r="P104" s="479">
        <v>0.56052634000000001</v>
      </c>
      <c r="Q104" s="479">
        <v>0.55830162913225889</v>
      </c>
      <c r="R104" s="479">
        <v>1.49275837</v>
      </c>
      <c r="T104" s="457">
        <v>41169725</v>
      </c>
      <c r="V104" s="479">
        <v>0</v>
      </c>
      <c r="Z104" s="479" t="s">
        <v>1954</v>
      </c>
    </row>
    <row r="105" spans="1:26" ht="21" customHeight="1" outlineLevel="2">
      <c r="A105" s="515">
        <v>9</v>
      </c>
      <c r="B105" s="515" t="s">
        <v>914</v>
      </c>
      <c r="C105" s="515">
        <v>79</v>
      </c>
      <c r="D105" s="515" t="s">
        <v>1109</v>
      </c>
      <c r="E105" s="515" t="s">
        <v>1675</v>
      </c>
      <c r="F105" s="489" t="s">
        <v>661</v>
      </c>
      <c r="G105" s="457">
        <v>206888</v>
      </c>
      <c r="H105" s="457">
        <v>0</v>
      </c>
      <c r="I105" s="457">
        <v>0</v>
      </c>
      <c r="J105" s="457">
        <v>0</v>
      </c>
      <c r="K105" s="457">
        <v>0</v>
      </c>
      <c r="L105" s="457">
        <v>0</v>
      </c>
      <c r="M105" s="457">
        <v>206888</v>
      </c>
      <c r="N105" s="457">
        <v>0</v>
      </c>
      <c r="O105" s="457">
        <v>0</v>
      </c>
      <c r="P105" s="479">
        <v>0</v>
      </c>
      <c r="Q105" s="479">
        <v>0</v>
      </c>
      <c r="R105" s="479">
        <v>4.8679529400000003</v>
      </c>
      <c r="T105" s="457">
        <v>2068881.4</v>
      </c>
      <c r="V105" s="479">
        <v>0</v>
      </c>
      <c r="Z105" s="479" t="s">
        <v>1954</v>
      </c>
    </row>
    <row r="106" spans="1:26" outlineLevel="1">
      <c r="B106" s="496" t="s">
        <v>917</v>
      </c>
      <c r="G106" s="492">
        <v>3405332</v>
      </c>
      <c r="H106" s="492">
        <v>0</v>
      </c>
      <c r="I106" s="492">
        <v>0</v>
      </c>
      <c r="J106" s="492">
        <v>0</v>
      </c>
      <c r="K106" s="492">
        <v>0</v>
      </c>
      <c r="L106" s="492">
        <v>111000</v>
      </c>
      <c r="M106" s="492">
        <v>3294332</v>
      </c>
      <c r="N106" s="492">
        <v>174353.60317750002</v>
      </c>
      <c r="O106" s="492">
        <v>811112.15694000002</v>
      </c>
      <c r="P106" s="493">
        <v>1.24310114</v>
      </c>
      <c r="Q106" s="493">
        <v>1.2381672987744632</v>
      </c>
      <c r="R106" s="493"/>
      <c r="T106" s="457">
        <v>19178746220.899994</v>
      </c>
      <c r="V106" s="493">
        <v>0</v>
      </c>
      <c r="Z106" s="479" t="s">
        <v>1954</v>
      </c>
    </row>
    <row r="107" spans="1:26" outlineLevel="1">
      <c r="B107" s="496"/>
      <c r="D107" s="485" t="s">
        <v>1110</v>
      </c>
      <c r="E107" s="485"/>
      <c r="F107" s="486" t="s">
        <v>662</v>
      </c>
      <c r="G107" s="494"/>
      <c r="H107" s="494"/>
      <c r="I107" s="494"/>
      <c r="J107" s="494"/>
      <c r="K107" s="494"/>
      <c r="L107" s="494"/>
      <c r="M107" s="494"/>
      <c r="N107" s="494"/>
      <c r="O107" s="494"/>
      <c r="P107" s="495"/>
      <c r="Q107" s="495"/>
      <c r="R107" s="495"/>
      <c r="T107" s="457" t="e">
        <v>#N/A</v>
      </c>
      <c r="V107" s="479">
        <v>0</v>
      </c>
      <c r="Z107" s="479" t="e">
        <v>#N/A</v>
      </c>
    </row>
    <row r="108" spans="1:26" ht="25.5" outlineLevel="2">
      <c r="A108" s="515">
        <v>10</v>
      </c>
      <c r="B108" s="515" t="s">
        <v>1110</v>
      </c>
      <c r="C108" s="515">
        <v>80</v>
      </c>
      <c r="D108" s="515" t="s">
        <v>1111</v>
      </c>
      <c r="E108" s="515" t="s">
        <v>1676</v>
      </c>
      <c r="F108" s="489" t="s">
        <v>663</v>
      </c>
      <c r="G108" s="457">
        <v>436564</v>
      </c>
      <c r="H108" s="457">
        <v>0</v>
      </c>
      <c r="I108" s="457">
        <v>0</v>
      </c>
      <c r="J108" s="457">
        <v>0</v>
      </c>
      <c r="K108" s="457">
        <v>0</v>
      </c>
      <c r="L108" s="457">
        <v>0</v>
      </c>
      <c r="M108" s="457">
        <v>436564</v>
      </c>
      <c r="N108" s="457">
        <v>4482.9208799999997</v>
      </c>
      <c r="O108" s="457">
        <v>35536.309600000001</v>
      </c>
      <c r="P108" s="479">
        <v>5.4462539999999997E-2</v>
      </c>
      <c r="Q108" s="479">
        <v>5.4246377753526642E-2</v>
      </c>
      <c r="R108" s="479">
        <v>0.33057163000000001</v>
      </c>
      <c r="T108" s="457" t="e">
        <v>#N/A</v>
      </c>
      <c r="V108" s="479">
        <v>0</v>
      </c>
      <c r="Z108" s="479" t="e">
        <v>#N/A</v>
      </c>
    </row>
    <row r="109" spans="1:26" outlineLevel="2">
      <c r="A109" s="515">
        <v>10</v>
      </c>
      <c r="B109" s="515" t="s">
        <v>1110</v>
      </c>
      <c r="C109" s="515">
        <v>81</v>
      </c>
      <c r="D109" s="515" t="s">
        <v>1112</v>
      </c>
      <c r="E109" s="515" t="s">
        <v>1677</v>
      </c>
      <c r="F109" s="489" t="s">
        <v>1113</v>
      </c>
      <c r="G109" s="457">
        <v>1136</v>
      </c>
      <c r="H109" s="457">
        <v>0</v>
      </c>
      <c r="I109" s="457">
        <v>0</v>
      </c>
      <c r="J109" s="457">
        <v>0</v>
      </c>
      <c r="K109" s="457">
        <v>0</v>
      </c>
      <c r="L109" s="457">
        <v>0</v>
      </c>
      <c r="M109" s="457">
        <v>1136</v>
      </c>
      <c r="N109" s="457">
        <v>0</v>
      </c>
      <c r="O109" s="457">
        <v>0</v>
      </c>
      <c r="P109" s="479">
        <v>0</v>
      </c>
      <c r="Q109" s="479">
        <v>0</v>
      </c>
      <c r="R109" s="479">
        <v>2.2720000000000001E-2</v>
      </c>
      <c r="T109" s="457">
        <v>584250.63</v>
      </c>
      <c r="V109" s="479">
        <v>0</v>
      </c>
      <c r="Z109" s="479" t="s">
        <v>1954</v>
      </c>
    </row>
    <row r="110" spans="1:26" outlineLevel="1">
      <c r="B110" s="496" t="s">
        <v>1114</v>
      </c>
      <c r="G110" s="492">
        <v>437700</v>
      </c>
      <c r="H110" s="492">
        <v>0</v>
      </c>
      <c r="I110" s="492">
        <v>0</v>
      </c>
      <c r="J110" s="492">
        <v>0</v>
      </c>
      <c r="K110" s="492">
        <v>0</v>
      </c>
      <c r="L110" s="492">
        <v>0</v>
      </c>
      <c r="M110" s="492">
        <v>437700</v>
      </c>
      <c r="N110" s="492">
        <v>4482.9208799999997</v>
      </c>
      <c r="O110" s="492">
        <v>35536.309600000001</v>
      </c>
      <c r="P110" s="493">
        <v>5.4462539999999997E-2</v>
      </c>
      <c r="Q110" s="493">
        <v>5.4246377753526642E-2</v>
      </c>
      <c r="R110" s="493"/>
      <c r="T110" s="457">
        <v>19178746220.899994</v>
      </c>
      <c r="V110" s="493">
        <v>0</v>
      </c>
      <c r="Z110" s="479" t="s">
        <v>1954</v>
      </c>
    </row>
    <row r="111" spans="1:26" outlineLevel="1">
      <c r="B111" s="496"/>
      <c r="D111" s="485" t="s">
        <v>919</v>
      </c>
      <c r="E111" s="485"/>
      <c r="F111" s="486" t="s">
        <v>918</v>
      </c>
      <c r="G111" s="494"/>
      <c r="H111" s="494"/>
      <c r="I111" s="494"/>
      <c r="J111" s="494"/>
      <c r="K111" s="494"/>
      <c r="L111" s="494"/>
      <c r="M111" s="494"/>
      <c r="N111" s="494"/>
      <c r="O111" s="494"/>
      <c r="P111" s="495"/>
      <c r="Q111" s="495"/>
      <c r="R111" s="495"/>
      <c r="T111" s="457" t="e">
        <v>#N/A</v>
      </c>
      <c r="V111" s="479">
        <v>0</v>
      </c>
      <c r="Z111" s="479" t="e">
        <v>#N/A</v>
      </c>
    </row>
    <row r="112" spans="1:26" outlineLevel="2">
      <c r="A112" s="515">
        <v>12</v>
      </c>
      <c r="B112" s="515" t="s">
        <v>919</v>
      </c>
      <c r="C112" s="515">
        <v>82</v>
      </c>
      <c r="D112" s="515" t="s">
        <v>1115</v>
      </c>
      <c r="E112" s="515" t="s">
        <v>1678</v>
      </c>
      <c r="F112" s="489" t="s">
        <v>1116</v>
      </c>
      <c r="G112" s="457">
        <v>1308720</v>
      </c>
      <c r="H112" s="457">
        <v>0</v>
      </c>
      <c r="I112" s="457">
        <v>0</v>
      </c>
      <c r="J112" s="457">
        <v>0</v>
      </c>
      <c r="K112" s="457">
        <v>0</v>
      </c>
      <c r="L112" s="457">
        <v>57500</v>
      </c>
      <c r="M112" s="457">
        <v>1251220</v>
      </c>
      <c r="N112" s="457">
        <v>9325.2248920000002</v>
      </c>
      <c r="O112" s="457">
        <v>159267.79380000001</v>
      </c>
      <c r="P112" s="479">
        <v>0.24409197999999999</v>
      </c>
      <c r="Q112" s="479">
        <v>0.24312318875242997</v>
      </c>
      <c r="R112" s="479">
        <v>4.34451389</v>
      </c>
      <c r="T112" s="457" t="e">
        <v>#N/A</v>
      </c>
      <c r="V112" s="479">
        <v>0</v>
      </c>
      <c r="Z112" s="479" t="e">
        <v>#N/A</v>
      </c>
    </row>
    <row r="113" spans="1:26" outlineLevel="2">
      <c r="A113" s="515">
        <v>12</v>
      </c>
      <c r="B113" s="515" t="s">
        <v>919</v>
      </c>
      <c r="C113" s="515">
        <v>83</v>
      </c>
      <c r="D113" s="515" t="s">
        <v>1117</v>
      </c>
      <c r="E113" s="515" t="s">
        <v>1679</v>
      </c>
      <c r="F113" s="489" t="s">
        <v>664</v>
      </c>
      <c r="G113" s="457">
        <v>277566</v>
      </c>
      <c r="H113" s="457">
        <v>0</v>
      </c>
      <c r="I113" s="457">
        <v>0</v>
      </c>
      <c r="J113" s="457">
        <v>0</v>
      </c>
      <c r="K113" s="457">
        <v>0</v>
      </c>
      <c r="L113" s="457">
        <v>0</v>
      </c>
      <c r="M113" s="457">
        <v>277566</v>
      </c>
      <c r="N113" s="457">
        <v>644.64656000000002</v>
      </c>
      <c r="O113" s="457">
        <v>80305.395120000001</v>
      </c>
      <c r="P113" s="479">
        <v>0.12307512</v>
      </c>
      <c r="Q113" s="479">
        <v>0.12258664020998215</v>
      </c>
      <c r="R113" s="479">
        <v>0.2684222</v>
      </c>
      <c r="T113" s="457" t="e">
        <v>#N/A</v>
      </c>
      <c r="V113" s="479">
        <v>0</v>
      </c>
      <c r="Z113" s="479" t="e">
        <v>#N/A</v>
      </c>
    </row>
    <row r="114" spans="1:26" outlineLevel="2">
      <c r="A114" s="515">
        <v>12</v>
      </c>
      <c r="B114" s="515" t="s">
        <v>919</v>
      </c>
      <c r="C114" s="515">
        <v>84</v>
      </c>
      <c r="D114" s="515" t="s">
        <v>1118</v>
      </c>
      <c r="E114" s="515" t="s">
        <v>1680</v>
      </c>
      <c r="F114" s="489" t="s">
        <v>665</v>
      </c>
      <c r="G114" s="457">
        <v>1467160</v>
      </c>
      <c r="H114" s="457">
        <v>0</v>
      </c>
      <c r="I114" s="457">
        <v>0</v>
      </c>
      <c r="J114" s="457">
        <v>0</v>
      </c>
      <c r="K114" s="457">
        <v>0</v>
      </c>
      <c r="L114" s="457">
        <v>12000</v>
      </c>
      <c r="M114" s="457">
        <v>1455160</v>
      </c>
      <c r="N114" s="457">
        <v>38008.779017300003</v>
      </c>
      <c r="O114" s="457">
        <v>74213.16</v>
      </c>
      <c r="P114" s="479">
        <v>0.11373823</v>
      </c>
      <c r="Q114" s="479">
        <v>0.11328680881491739</v>
      </c>
      <c r="R114" s="479">
        <v>10.912949729999999</v>
      </c>
      <c r="T114" s="457">
        <v>47126590</v>
      </c>
      <c r="V114" s="479">
        <v>0</v>
      </c>
      <c r="Z114" s="479" t="s">
        <v>1954</v>
      </c>
    </row>
    <row r="115" spans="1:26" outlineLevel="2">
      <c r="A115" s="515">
        <v>12</v>
      </c>
      <c r="B115" s="515" t="s">
        <v>919</v>
      </c>
      <c r="C115" s="515">
        <v>85</v>
      </c>
      <c r="D115" s="515" t="s">
        <v>1120</v>
      </c>
      <c r="E115" s="515" t="s">
        <v>1681</v>
      </c>
      <c r="F115" s="489" t="s">
        <v>667</v>
      </c>
      <c r="G115" s="457">
        <v>531894</v>
      </c>
      <c r="H115" s="457">
        <v>0</v>
      </c>
      <c r="I115" s="457">
        <v>0</v>
      </c>
      <c r="J115" s="457">
        <v>0</v>
      </c>
      <c r="K115" s="457">
        <v>0</v>
      </c>
      <c r="L115" s="457">
        <v>5000</v>
      </c>
      <c r="M115" s="457">
        <v>526894</v>
      </c>
      <c r="N115" s="457">
        <v>15198.8984045</v>
      </c>
      <c r="O115" s="457">
        <v>526894</v>
      </c>
      <c r="P115" s="479">
        <v>0.80751165999999996</v>
      </c>
      <c r="Q115" s="479">
        <v>0.80430667342189821</v>
      </c>
      <c r="R115" s="479">
        <v>6.7823546099999996</v>
      </c>
      <c r="T115" s="457">
        <v>2955544.86</v>
      </c>
      <c r="V115" s="479">
        <v>0</v>
      </c>
      <c r="Z115" s="479" t="s">
        <v>1954</v>
      </c>
    </row>
    <row r="116" spans="1:26" ht="24.75" customHeight="1" outlineLevel="2">
      <c r="A116" s="515">
        <v>12</v>
      </c>
      <c r="B116" s="515" t="s">
        <v>919</v>
      </c>
      <c r="C116" s="497">
        <v>86</v>
      </c>
      <c r="D116" s="515" t="s">
        <v>1121</v>
      </c>
      <c r="E116" s="515" t="s">
        <v>1682</v>
      </c>
      <c r="F116" s="489" t="s">
        <v>1122</v>
      </c>
      <c r="G116" s="457">
        <v>3454476</v>
      </c>
      <c r="H116" s="457">
        <v>0</v>
      </c>
      <c r="I116" s="457">
        <v>0</v>
      </c>
      <c r="J116" s="457">
        <v>0</v>
      </c>
      <c r="K116" s="457">
        <v>0</v>
      </c>
      <c r="L116" s="457">
        <v>204500</v>
      </c>
      <c r="M116" s="457">
        <v>3249976</v>
      </c>
      <c r="N116" s="457">
        <v>32987.256572400001</v>
      </c>
      <c r="O116" s="457">
        <v>330555.05895999999</v>
      </c>
      <c r="P116" s="479">
        <v>0.50660486999999998</v>
      </c>
      <c r="Q116" s="479">
        <v>0.5045941685707126</v>
      </c>
      <c r="R116" s="479">
        <v>5.4373520400000004</v>
      </c>
      <c r="T116" s="457">
        <v>38584469.359999999</v>
      </c>
      <c r="V116" s="479">
        <v>0</v>
      </c>
      <c r="Z116" s="479" t="s">
        <v>1954</v>
      </c>
    </row>
    <row r="117" spans="1:26" outlineLevel="2">
      <c r="A117" s="515">
        <v>12</v>
      </c>
      <c r="B117" s="515" t="s">
        <v>919</v>
      </c>
      <c r="C117" s="515">
        <v>87</v>
      </c>
      <c r="D117" s="515" t="s">
        <v>1123</v>
      </c>
      <c r="E117" s="515" t="s">
        <v>1683</v>
      </c>
      <c r="F117" s="489" t="s">
        <v>668</v>
      </c>
      <c r="G117" s="457">
        <v>1434711</v>
      </c>
      <c r="H117" s="457">
        <v>0</v>
      </c>
      <c r="I117" s="457">
        <v>0</v>
      </c>
      <c r="J117" s="457">
        <v>0</v>
      </c>
      <c r="K117" s="457">
        <v>0</v>
      </c>
      <c r="L117" s="457">
        <v>75000</v>
      </c>
      <c r="M117" s="457">
        <v>1359711</v>
      </c>
      <c r="N117" s="457">
        <v>3290.5008626999997</v>
      </c>
      <c r="O117" s="457">
        <v>69318.066780000008</v>
      </c>
      <c r="P117" s="479">
        <v>0.10623607</v>
      </c>
      <c r="Q117" s="479">
        <v>0.10581442130648441</v>
      </c>
      <c r="R117" s="479">
        <v>3.0214121399999998</v>
      </c>
      <c r="T117" s="457">
        <v>26487204.059999999</v>
      </c>
      <c r="V117" s="479">
        <v>0</v>
      </c>
      <c r="Z117" s="479" t="s">
        <v>1954</v>
      </c>
    </row>
    <row r="118" spans="1:26" outlineLevel="2">
      <c r="A118" s="515">
        <v>12</v>
      </c>
      <c r="B118" s="515" t="s">
        <v>919</v>
      </c>
      <c r="C118" s="515">
        <v>88</v>
      </c>
      <c r="D118" s="515" t="s">
        <v>920</v>
      </c>
      <c r="E118" s="515" t="s">
        <v>1684</v>
      </c>
      <c r="F118" s="489" t="s">
        <v>669</v>
      </c>
      <c r="G118" s="457">
        <v>2785489</v>
      </c>
      <c r="H118" s="457">
        <v>0</v>
      </c>
      <c r="I118" s="457">
        <v>0</v>
      </c>
      <c r="J118" s="457">
        <v>0</v>
      </c>
      <c r="K118" s="457">
        <v>0</v>
      </c>
      <c r="L118" s="457">
        <v>125000</v>
      </c>
      <c r="M118" s="457">
        <v>2660489</v>
      </c>
      <c r="N118" s="457">
        <v>22986.6249747</v>
      </c>
      <c r="O118" s="457">
        <v>373931.72894999996</v>
      </c>
      <c r="P118" s="479">
        <v>0.57308345000000005</v>
      </c>
      <c r="Q118" s="479">
        <v>0.5708089008390177</v>
      </c>
      <c r="R118" s="479">
        <v>1.86308754</v>
      </c>
      <c r="T118" s="457">
        <v>95049139.140000001</v>
      </c>
      <c r="V118" s="479">
        <v>0</v>
      </c>
      <c r="Z118" s="479" t="s">
        <v>1954</v>
      </c>
    </row>
    <row r="119" spans="1:26" outlineLevel="2">
      <c r="A119" s="515">
        <v>12</v>
      </c>
      <c r="B119" s="515" t="s">
        <v>919</v>
      </c>
      <c r="C119" s="515">
        <v>89</v>
      </c>
      <c r="D119" s="515" t="s">
        <v>1124</v>
      </c>
      <c r="E119" s="515" t="s">
        <v>1685</v>
      </c>
      <c r="F119" s="489" t="s">
        <v>670</v>
      </c>
      <c r="G119" s="457">
        <v>642906</v>
      </c>
      <c r="H119" s="457">
        <v>0</v>
      </c>
      <c r="I119" s="457">
        <v>0</v>
      </c>
      <c r="J119" s="457">
        <v>0</v>
      </c>
      <c r="K119" s="457">
        <v>0</v>
      </c>
      <c r="L119" s="457">
        <v>26600</v>
      </c>
      <c r="M119" s="457">
        <v>616306</v>
      </c>
      <c r="N119" s="457">
        <v>69945.345247199992</v>
      </c>
      <c r="O119" s="457">
        <v>453705.98801999999</v>
      </c>
      <c r="P119" s="479">
        <v>0.69534456</v>
      </c>
      <c r="Q119" s="479">
        <v>0.69258475886224136</v>
      </c>
      <c r="R119" s="479">
        <v>0.78410433000000002</v>
      </c>
      <c r="T119" s="457">
        <v>166892447.62</v>
      </c>
      <c r="V119" s="479">
        <v>0</v>
      </c>
      <c r="Z119" s="479" t="s">
        <v>1954</v>
      </c>
    </row>
    <row r="120" spans="1:26" outlineLevel="2">
      <c r="A120" s="515">
        <v>12</v>
      </c>
      <c r="B120" s="515" t="s">
        <v>919</v>
      </c>
      <c r="C120" s="515">
        <v>90</v>
      </c>
      <c r="D120" s="515" t="s">
        <v>921</v>
      </c>
      <c r="E120" s="515" t="s">
        <v>1686</v>
      </c>
      <c r="F120" s="489" t="s">
        <v>922</v>
      </c>
      <c r="G120" s="457">
        <v>2452790</v>
      </c>
      <c r="H120" s="457">
        <v>0</v>
      </c>
      <c r="I120" s="457">
        <v>0</v>
      </c>
      <c r="J120" s="457">
        <v>0</v>
      </c>
      <c r="K120" s="457">
        <v>0</v>
      </c>
      <c r="L120" s="457">
        <v>124900</v>
      </c>
      <c r="M120" s="457">
        <v>2327890</v>
      </c>
      <c r="N120" s="457">
        <v>143429.76199090001</v>
      </c>
      <c r="O120" s="457">
        <v>661772.56920000003</v>
      </c>
      <c r="P120" s="479">
        <v>1.0142249999999999</v>
      </c>
      <c r="Q120" s="479">
        <v>1.0101995727700732</v>
      </c>
      <c r="R120" s="479">
        <v>2.8285470400000001</v>
      </c>
      <c r="T120" s="457">
        <v>645157018.74000001</v>
      </c>
      <c r="V120" s="479">
        <v>0</v>
      </c>
      <c r="Z120" s="479" t="s">
        <v>1954</v>
      </c>
    </row>
    <row r="121" spans="1:26" ht="27" customHeight="1" outlineLevel="2">
      <c r="A121" s="515">
        <v>12</v>
      </c>
      <c r="B121" s="515" t="s">
        <v>919</v>
      </c>
      <c r="C121" s="515">
        <v>91</v>
      </c>
      <c r="D121" s="515" t="s">
        <v>1126</v>
      </c>
      <c r="E121" s="515" t="s">
        <v>1687</v>
      </c>
      <c r="F121" s="489" t="s">
        <v>672</v>
      </c>
      <c r="G121" s="457">
        <v>482</v>
      </c>
      <c r="H121" s="457">
        <v>0</v>
      </c>
      <c r="I121" s="457">
        <v>0</v>
      </c>
      <c r="J121" s="457">
        <v>0</v>
      </c>
      <c r="K121" s="457">
        <v>0</v>
      </c>
      <c r="L121" s="457">
        <v>0</v>
      </c>
      <c r="M121" s="457">
        <v>482</v>
      </c>
      <c r="N121" s="457">
        <v>0</v>
      </c>
      <c r="O121" s="457">
        <v>0</v>
      </c>
      <c r="P121" s="479">
        <v>0</v>
      </c>
      <c r="Q121" s="479">
        <v>0</v>
      </c>
      <c r="R121" s="479">
        <v>1.8660469999999998E-2</v>
      </c>
      <c r="T121" s="457">
        <v>50323.57</v>
      </c>
      <c r="V121" s="479">
        <v>0</v>
      </c>
      <c r="Z121" s="479" t="s">
        <v>1954</v>
      </c>
    </row>
    <row r="122" spans="1:26" outlineLevel="2">
      <c r="A122" s="515">
        <v>12</v>
      </c>
      <c r="B122" s="515" t="s">
        <v>919</v>
      </c>
      <c r="C122" s="515">
        <v>92</v>
      </c>
      <c r="D122" s="515" t="s">
        <v>1127</v>
      </c>
      <c r="E122" s="515" t="s">
        <v>1688</v>
      </c>
      <c r="F122" s="489" t="s">
        <v>673</v>
      </c>
      <c r="G122" s="457">
        <v>96055</v>
      </c>
      <c r="H122" s="457">
        <v>0</v>
      </c>
      <c r="I122" s="457">
        <v>0</v>
      </c>
      <c r="J122" s="457">
        <v>0</v>
      </c>
      <c r="K122" s="457">
        <v>0</v>
      </c>
      <c r="L122" s="457">
        <v>0</v>
      </c>
      <c r="M122" s="457">
        <v>96055</v>
      </c>
      <c r="N122" s="457">
        <v>0</v>
      </c>
      <c r="O122" s="457">
        <v>0</v>
      </c>
      <c r="P122" s="479">
        <v>0</v>
      </c>
      <c r="Q122" s="479">
        <v>0</v>
      </c>
      <c r="R122" s="479">
        <v>3.69442308</v>
      </c>
      <c r="T122" s="457">
        <v>960552.08</v>
      </c>
      <c r="V122" s="479">
        <v>0</v>
      </c>
      <c r="Z122" s="479" t="s">
        <v>1954</v>
      </c>
    </row>
    <row r="123" spans="1:26" outlineLevel="1">
      <c r="B123" s="496" t="s">
        <v>923</v>
      </c>
      <c r="G123" s="492">
        <v>14452249</v>
      </c>
      <c r="H123" s="492">
        <v>0</v>
      </c>
      <c r="I123" s="492">
        <v>0</v>
      </c>
      <c r="J123" s="492">
        <v>0</v>
      </c>
      <c r="K123" s="492">
        <v>0</v>
      </c>
      <c r="L123" s="492">
        <v>630500</v>
      </c>
      <c r="M123" s="492">
        <v>13821749</v>
      </c>
      <c r="N123" s="492">
        <v>335817.03852169996</v>
      </c>
      <c r="O123" s="492">
        <v>2729963.76083</v>
      </c>
      <c r="P123" s="493">
        <v>4.1839109399999996</v>
      </c>
      <c r="Q123" s="493">
        <v>4.1673051335477567</v>
      </c>
      <c r="R123" s="493"/>
      <c r="T123" s="457">
        <v>19178746220.899994</v>
      </c>
      <c r="V123" s="493">
        <v>0</v>
      </c>
      <c r="Z123" s="479" t="s">
        <v>1954</v>
      </c>
    </row>
    <row r="124" spans="1:26" outlineLevel="1">
      <c r="B124" s="496"/>
      <c r="D124" s="485" t="s">
        <v>1128</v>
      </c>
      <c r="E124" s="485"/>
      <c r="F124" s="486" t="s">
        <v>674</v>
      </c>
      <c r="G124" s="494"/>
      <c r="H124" s="494"/>
      <c r="I124" s="494"/>
      <c r="J124" s="494"/>
      <c r="K124" s="494"/>
      <c r="L124" s="494"/>
      <c r="M124" s="494"/>
      <c r="N124" s="494"/>
      <c r="O124" s="494"/>
      <c r="P124" s="495"/>
      <c r="Q124" s="495"/>
      <c r="R124" s="495"/>
      <c r="T124" s="457" t="e">
        <v>#N/A</v>
      </c>
      <c r="V124" s="479">
        <v>0</v>
      </c>
      <c r="Z124" s="479" t="e">
        <v>#N/A</v>
      </c>
    </row>
    <row r="125" spans="1:26" outlineLevel="2">
      <c r="A125" s="515">
        <v>13</v>
      </c>
      <c r="B125" s="515" t="s">
        <v>1128</v>
      </c>
      <c r="C125" s="515">
        <v>93</v>
      </c>
      <c r="D125" s="515" t="s">
        <v>1129</v>
      </c>
      <c r="E125" s="515" t="s">
        <v>1689</v>
      </c>
      <c r="F125" s="489" t="s">
        <v>675</v>
      </c>
      <c r="G125" s="457">
        <v>1380823</v>
      </c>
      <c r="H125" s="457">
        <v>0</v>
      </c>
      <c r="I125" s="457">
        <v>0</v>
      </c>
      <c r="J125" s="457">
        <v>0</v>
      </c>
      <c r="K125" s="457">
        <v>0</v>
      </c>
      <c r="L125" s="457">
        <v>0</v>
      </c>
      <c r="M125" s="457">
        <v>1380823</v>
      </c>
      <c r="N125" s="457">
        <v>70518.636840000006</v>
      </c>
      <c r="O125" s="457">
        <v>1319086.4036700001</v>
      </c>
      <c r="P125" s="479">
        <v>2.0216165899999998</v>
      </c>
      <c r="Q125" s="479">
        <v>2.013592861736655</v>
      </c>
      <c r="R125" s="479">
        <v>19.01960055</v>
      </c>
      <c r="T125" s="457" t="e">
        <v>#N/A</v>
      </c>
      <c r="V125" s="479">
        <v>0</v>
      </c>
      <c r="Z125" s="479" t="e">
        <v>#N/A</v>
      </c>
    </row>
    <row r="126" spans="1:26" outlineLevel="1">
      <c r="B126" s="496" t="s">
        <v>1130</v>
      </c>
      <c r="G126" s="492">
        <v>1380823</v>
      </c>
      <c r="H126" s="492">
        <v>0</v>
      </c>
      <c r="I126" s="492">
        <v>0</v>
      </c>
      <c r="J126" s="492">
        <v>0</v>
      </c>
      <c r="K126" s="492">
        <v>0</v>
      </c>
      <c r="L126" s="492">
        <v>0</v>
      </c>
      <c r="M126" s="492">
        <v>1380823</v>
      </c>
      <c r="N126" s="492">
        <v>70518.636840000006</v>
      </c>
      <c r="O126" s="492">
        <v>1319086.4036700001</v>
      </c>
      <c r="P126" s="493">
        <v>2.0216165899999998</v>
      </c>
      <c r="Q126" s="493">
        <v>2.013592861736655</v>
      </c>
      <c r="R126" s="493"/>
      <c r="T126" s="457">
        <v>19178746220.899994</v>
      </c>
      <c r="V126" s="493">
        <v>0</v>
      </c>
      <c r="Z126" s="479" t="s">
        <v>1954</v>
      </c>
    </row>
    <row r="127" spans="1:26" outlineLevel="1">
      <c r="B127" s="496"/>
      <c r="D127" s="485" t="s">
        <v>924</v>
      </c>
      <c r="E127" s="485"/>
      <c r="F127" s="486" t="s">
        <v>676</v>
      </c>
      <c r="G127" s="494"/>
      <c r="H127" s="494"/>
      <c r="I127" s="494"/>
      <c r="J127" s="494"/>
      <c r="K127" s="494"/>
      <c r="L127" s="494"/>
      <c r="M127" s="494"/>
      <c r="N127" s="494"/>
      <c r="O127" s="494"/>
      <c r="P127" s="495"/>
      <c r="Q127" s="495"/>
      <c r="R127" s="495"/>
      <c r="T127" s="457" t="e">
        <v>#N/A</v>
      </c>
      <c r="V127" s="479">
        <v>0</v>
      </c>
      <c r="Z127" s="479" t="e">
        <v>#N/A</v>
      </c>
    </row>
    <row r="128" spans="1:26" outlineLevel="2">
      <c r="A128" s="515">
        <v>14</v>
      </c>
      <c r="B128" s="515" t="s">
        <v>924</v>
      </c>
      <c r="C128" s="515">
        <v>94</v>
      </c>
      <c r="D128" s="515" t="s">
        <v>1690</v>
      </c>
      <c r="E128" s="515" t="s">
        <v>1691</v>
      </c>
      <c r="F128" s="489" t="s">
        <v>1131</v>
      </c>
      <c r="G128" s="457">
        <v>829583</v>
      </c>
      <c r="H128" s="457">
        <v>0</v>
      </c>
      <c r="I128" s="457">
        <v>0</v>
      </c>
      <c r="J128" s="457">
        <v>0</v>
      </c>
      <c r="K128" s="457">
        <v>0</v>
      </c>
      <c r="L128" s="457">
        <v>0</v>
      </c>
      <c r="M128" s="457">
        <v>829583</v>
      </c>
      <c r="N128" s="457">
        <v>7869.1689335000001</v>
      </c>
      <c r="O128" s="457">
        <v>104104.37067</v>
      </c>
      <c r="P128" s="479">
        <v>0.15954916</v>
      </c>
      <c r="Q128" s="479">
        <v>0.15891591109837638</v>
      </c>
      <c r="R128" s="479">
        <v>4.7780708799999996</v>
      </c>
      <c r="T128" s="457" t="e">
        <v>#N/A</v>
      </c>
      <c r="V128" s="479">
        <v>0</v>
      </c>
      <c r="Z128" s="479" t="e">
        <v>#N/A</v>
      </c>
    </row>
    <row r="129" spans="1:26" outlineLevel="2">
      <c r="A129" s="515">
        <v>14</v>
      </c>
      <c r="B129" s="515" t="s">
        <v>924</v>
      </c>
      <c r="C129" s="515">
        <v>95</v>
      </c>
      <c r="D129" s="515" t="s">
        <v>1692</v>
      </c>
      <c r="E129" s="515" t="s">
        <v>1693</v>
      </c>
      <c r="F129" s="489" t="s">
        <v>677</v>
      </c>
      <c r="G129" s="457">
        <v>2330387</v>
      </c>
      <c r="H129" s="457">
        <v>0</v>
      </c>
      <c r="I129" s="457">
        <v>0</v>
      </c>
      <c r="J129" s="457">
        <v>0</v>
      </c>
      <c r="K129" s="457">
        <v>0</v>
      </c>
      <c r="L129" s="457">
        <v>20500</v>
      </c>
      <c r="M129" s="457">
        <v>2309887</v>
      </c>
      <c r="N129" s="457">
        <v>0</v>
      </c>
      <c r="O129" s="457">
        <v>84357.073239999998</v>
      </c>
      <c r="P129" s="479">
        <v>0.12928468000000001</v>
      </c>
      <c r="Q129" s="479">
        <v>0.12877154979421254</v>
      </c>
      <c r="R129" s="479">
        <v>11.28221572</v>
      </c>
      <c r="T129" s="457">
        <v>32360810.399999999</v>
      </c>
      <c r="V129" s="479">
        <v>0</v>
      </c>
      <c r="Z129" s="479" t="s">
        <v>1954</v>
      </c>
    </row>
    <row r="130" spans="1:26" outlineLevel="2">
      <c r="A130" s="515">
        <v>14</v>
      </c>
      <c r="B130" s="515" t="s">
        <v>924</v>
      </c>
      <c r="C130" s="515">
        <v>96</v>
      </c>
      <c r="D130" s="515" t="s">
        <v>1132</v>
      </c>
      <c r="E130" s="515" t="s">
        <v>1694</v>
      </c>
      <c r="F130" s="489" t="s">
        <v>1133</v>
      </c>
      <c r="G130" s="457">
        <v>942227</v>
      </c>
      <c r="H130" s="457">
        <v>0</v>
      </c>
      <c r="I130" s="457">
        <v>0</v>
      </c>
      <c r="J130" s="457">
        <v>0</v>
      </c>
      <c r="K130" s="457">
        <v>0</v>
      </c>
      <c r="L130" s="457">
        <v>90000</v>
      </c>
      <c r="M130" s="457">
        <v>852227</v>
      </c>
      <c r="N130" s="457">
        <v>2769.7377499999998</v>
      </c>
      <c r="O130" s="457">
        <v>23913.48962</v>
      </c>
      <c r="P130" s="479">
        <v>3.6649540000000001E-2</v>
      </c>
      <c r="Q130" s="479">
        <v>3.6504077264442741E-2</v>
      </c>
      <c r="R130" s="479">
        <v>2.9702600000000001</v>
      </c>
      <c r="T130" s="457">
        <v>6395112.2199999997</v>
      </c>
      <c r="V130" s="479">
        <v>0</v>
      </c>
      <c r="Z130" s="479" t="s">
        <v>1954</v>
      </c>
    </row>
    <row r="131" spans="1:26" outlineLevel="2">
      <c r="A131" s="515">
        <v>14</v>
      </c>
      <c r="B131" s="515" t="s">
        <v>924</v>
      </c>
      <c r="C131" s="515">
        <v>97</v>
      </c>
      <c r="D131" s="515" t="s">
        <v>1134</v>
      </c>
      <c r="E131" s="515" t="s">
        <v>1695</v>
      </c>
      <c r="F131" s="489" t="s">
        <v>678</v>
      </c>
      <c r="G131" s="457">
        <v>1939932</v>
      </c>
      <c r="H131" s="457">
        <v>0</v>
      </c>
      <c r="I131" s="457">
        <v>0</v>
      </c>
      <c r="J131" s="457">
        <v>0</v>
      </c>
      <c r="K131" s="457">
        <v>0</v>
      </c>
      <c r="L131" s="457">
        <v>7500</v>
      </c>
      <c r="M131" s="457">
        <v>1932432</v>
      </c>
      <c r="N131" s="457">
        <v>3246.4857599999996</v>
      </c>
      <c r="O131" s="457">
        <v>7034.0524800000003</v>
      </c>
      <c r="P131" s="479">
        <v>1.078031E-2</v>
      </c>
      <c r="Q131" s="479">
        <v>1.073752092615185E-2</v>
      </c>
      <c r="R131" s="479">
        <v>5.2925942199999998</v>
      </c>
      <c r="T131" s="457">
        <v>48643318.75</v>
      </c>
      <c r="V131" s="479">
        <v>0</v>
      </c>
      <c r="Z131" s="479" t="s">
        <v>1954</v>
      </c>
    </row>
    <row r="132" spans="1:26" outlineLevel="2">
      <c r="A132" s="515">
        <v>14</v>
      </c>
      <c r="B132" s="515" t="s">
        <v>924</v>
      </c>
      <c r="C132" s="515">
        <v>98</v>
      </c>
      <c r="D132" s="515" t="s">
        <v>1135</v>
      </c>
      <c r="E132" s="515" t="s">
        <v>1696</v>
      </c>
      <c r="F132" s="489" t="s">
        <v>679</v>
      </c>
      <c r="G132" s="457">
        <v>2416774</v>
      </c>
      <c r="H132" s="457">
        <v>0</v>
      </c>
      <c r="I132" s="457">
        <v>0</v>
      </c>
      <c r="J132" s="457">
        <v>0</v>
      </c>
      <c r="K132" s="457">
        <v>0</v>
      </c>
      <c r="L132" s="457">
        <v>131000</v>
      </c>
      <c r="M132" s="457">
        <v>2285774</v>
      </c>
      <c r="N132" s="457">
        <v>27284.123791700003</v>
      </c>
      <c r="O132" s="457">
        <v>84619.353480000005</v>
      </c>
      <c r="P132" s="479">
        <v>0.12968663999999999</v>
      </c>
      <c r="Q132" s="479">
        <v>0.12917192206517919</v>
      </c>
      <c r="R132" s="479">
        <v>9.1405001000000006</v>
      </c>
      <c r="T132" s="457" t="e">
        <v>#N/A</v>
      </c>
      <c r="V132" s="479">
        <v>0</v>
      </c>
      <c r="Z132" s="479" t="e">
        <v>#N/A</v>
      </c>
    </row>
    <row r="133" spans="1:26" outlineLevel="2">
      <c r="A133" s="515">
        <v>14</v>
      </c>
      <c r="B133" s="515" t="s">
        <v>924</v>
      </c>
      <c r="C133" s="515">
        <v>99</v>
      </c>
      <c r="D133" s="515" t="s">
        <v>1136</v>
      </c>
      <c r="E133" s="515" t="s">
        <v>1697</v>
      </c>
      <c r="F133" s="489" t="s">
        <v>1137</v>
      </c>
      <c r="G133" s="457">
        <v>12076751</v>
      </c>
      <c r="H133" s="457">
        <v>0</v>
      </c>
      <c r="I133" s="457">
        <v>0</v>
      </c>
      <c r="J133" s="457">
        <v>0</v>
      </c>
      <c r="K133" s="457">
        <v>0</v>
      </c>
      <c r="L133" s="457">
        <v>6000</v>
      </c>
      <c r="M133" s="457">
        <v>12070751</v>
      </c>
      <c r="N133" s="457">
        <v>38172.599848399994</v>
      </c>
      <c r="O133" s="457">
        <v>502626.07163999998</v>
      </c>
      <c r="P133" s="479">
        <v>0.77031890999999997</v>
      </c>
      <c r="Q133" s="479">
        <v>0.76726154341458641</v>
      </c>
      <c r="R133" s="479">
        <v>8.0471673300000006</v>
      </c>
      <c r="T133" s="457" t="e">
        <v>#N/A</v>
      </c>
      <c r="V133" s="479">
        <v>0</v>
      </c>
      <c r="Z133" s="479" t="e">
        <v>#N/A</v>
      </c>
    </row>
    <row r="134" spans="1:26" outlineLevel="2">
      <c r="A134" s="515">
        <v>14</v>
      </c>
      <c r="B134" s="515" t="s">
        <v>924</v>
      </c>
      <c r="C134" s="515">
        <v>100</v>
      </c>
      <c r="D134" s="491" t="s">
        <v>1698</v>
      </c>
      <c r="E134" s="515" t="s">
        <v>1699</v>
      </c>
      <c r="F134" s="489" t="s">
        <v>680</v>
      </c>
      <c r="G134" s="457">
        <v>719955</v>
      </c>
      <c r="H134" s="457">
        <v>0</v>
      </c>
      <c r="I134" s="457">
        <v>0</v>
      </c>
      <c r="J134" s="457">
        <v>0</v>
      </c>
      <c r="K134" s="457">
        <v>0</v>
      </c>
      <c r="L134" s="457">
        <v>0</v>
      </c>
      <c r="M134" s="457">
        <v>719955</v>
      </c>
      <c r="N134" s="457">
        <v>2145.4659999999999</v>
      </c>
      <c r="O134" s="457">
        <v>7293.1441500000001</v>
      </c>
      <c r="P134" s="479">
        <v>1.1177390000000001E-2</v>
      </c>
      <c r="Q134" s="479">
        <v>1.1133025826964963E-2</v>
      </c>
      <c r="R134" s="479">
        <v>6.5991603699999999</v>
      </c>
      <c r="T134" s="457" t="e">
        <v>#N/A</v>
      </c>
      <c r="V134" s="479">
        <v>0</v>
      </c>
      <c r="Z134" s="479" t="e">
        <v>#N/A</v>
      </c>
    </row>
    <row r="135" spans="1:26" ht="24" customHeight="1" outlineLevel="2">
      <c r="A135" s="515">
        <v>14</v>
      </c>
      <c r="B135" s="515" t="s">
        <v>924</v>
      </c>
      <c r="C135" s="515">
        <v>101</v>
      </c>
      <c r="D135" s="515" t="s">
        <v>1138</v>
      </c>
      <c r="E135" s="515" t="s">
        <v>1700</v>
      </c>
      <c r="F135" s="489" t="s">
        <v>681</v>
      </c>
      <c r="G135" s="457">
        <v>172406</v>
      </c>
      <c r="H135" s="457">
        <v>0</v>
      </c>
      <c r="I135" s="457">
        <v>0</v>
      </c>
      <c r="J135" s="457">
        <v>0</v>
      </c>
      <c r="K135" s="457">
        <v>0</v>
      </c>
      <c r="L135" s="457">
        <v>0</v>
      </c>
      <c r="M135" s="457">
        <v>172406</v>
      </c>
      <c r="N135" s="457">
        <v>0</v>
      </c>
      <c r="O135" s="457">
        <v>0</v>
      </c>
      <c r="P135" s="479">
        <v>0</v>
      </c>
      <c r="Q135" s="479">
        <v>0</v>
      </c>
      <c r="R135" s="479">
        <v>1.17086256</v>
      </c>
      <c r="T135" s="457">
        <v>1724067.8400000001</v>
      </c>
      <c r="V135" s="479">
        <v>0</v>
      </c>
      <c r="Z135" s="479" t="s">
        <v>1954</v>
      </c>
    </row>
    <row r="136" spans="1:26" outlineLevel="2">
      <c r="A136" s="515">
        <v>14</v>
      </c>
      <c r="B136" s="515" t="s">
        <v>924</v>
      </c>
      <c r="C136" s="515">
        <v>102</v>
      </c>
      <c r="D136" s="515" t="s">
        <v>1139</v>
      </c>
      <c r="E136" s="515" t="s">
        <v>1701</v>
      </c>
      <c r="F136" s="489" t="s">
        <v>682</v>
      </c>
      <c r="G136" s="457">
        <v>1173889</v>
      </c>
      <c r="H136" s="457">
        <v>0</v>
      </c>
      <c r="I136" s="457">
        <v>0</v>
      </c>
      <c r="J136" s="457">
        <v>0</v>
      </c>
      <c r="K136" s="457">
        <v>0</v>
      </c>
      <c r="L136" s="457">
        <v>0</v>
      </c>
      <c r="M136" s="457">
        <v>1173889</v>
      </c>
      <c r="N136" s="457">
        <v>0</v>
      </c>
      <c r="O136" s="457">
        <v>72335.040180000011</v>
      </c>
      <c r="P136" s="479">
        <v>0.11085985</v>
      </c>
      <c r="Q136" s="479">
        <v>0.11041984827880968</v>
      </c>
      <c r="R136" s="479">
        <v>9.5685512100000008</v>
      </c>
      <c r="T136" s="457">
        <v>22582208.469999999</v>
      </c>
      <c r="V136" s="479">
        <v>0</v>
      </c>
      <c r="Z136" s="479" t="s">
        <v>1954</v>
      </c>
    </row>
    <row r="137" spans="1:26" outlineLevel="2">
      <c r="A137" s="515">
        <v>14</v>
      </c>
      <c r="B137" s="515" t="s">
        <v>924</v>
      </c>
      <c r="C137" s="515">
        <v>103</v>
      </c>
      <c r="D137" s="515" t="s">
        <v>1140</v>
      </c>
      <c r="E137" s="515" t="s">
        <v>1702</v>
      </c>
      <c r="F137" s="489" t="s">
        <v>1141</v>
      </c>
      <c r="G137" s="457">
        <v>800716</v>
      </c>
      <c r="H137" s="457">
        <v>0</v>
      </c>
      <c r="I137" s="457">
        <v>0</v>
      </c>
      <c r="J137" s="457">
        <v>0</v>
      </c>
      <c r="K137" s="457">
        <v>0</v>
      </c>
      <c r="L137" s="457">
        <v>9700</v>
      </c>
      <c r="M137" s="457">
        <v>791016</v>
      </c>
      <c r="N137" s="457">
        <v>28249.375978</v>
      </c>
      <c r="O137" s="457">
        <v>477101.30039999995</v>
      </c>
      <c r="P137" s="479">
        <v>0.73119993999999999</v>
      </c>
      <c r="Q137" s="479">
        <v>0.72829783563674233</v>
      </c>
      <c r="R137" s="479">
        <v>10.044647619999999</v>
      </c>
      <c r="T137" s="457" t="e">
        <v>#N/A</v>
      </c>
      <c r="V137" s="479">
        <v>0</v>
      </c>
      <c r="Z137" s="479" t="e">
        <v>#N/A</v>
      </c>
    </row>
    <row r="138" spans="1:26" outlineLevel="2">
      <c r="A138" s="515">
        <v>14</v>
      </c>
      <c r="B138" s="515" t="s">
        <v>924</v>
      </c>
      <c r="C138" s="515">
        <v>104</v>
      </c>
      <c r="D138" s="515" t="s">
        <v>1142</v>
      </c>
      <c r="E138" s="515" t="s">
        <v>1703</v>
      </c>
      <c r="F138" s="489" t="s">
        <v>683</v>
      </c>
      <c r="G138" s="457">
        <v>57409</v>
      </c>
      <c r="H138" s="457">
        <v>0</v>
      </c>
      <c r="I138" s="457">
        <v>0</v>
      </c>
      <c r="J138" s="457">
        <v>0</v>
      </c>
      <c r="K138" s="457">
        <v>0</v>
      </c>
      <c r="L138" s="457">
        <v>0</v>
      </c>
      <c r="M138" s="457">
        <v>57409</v>
      </c>
      <c r="N138" s="457">
        <v>0</v>
      </c>
      <c r="O138" s="457">
        <v>0</v>
      </c>
      <c r="P138" s="479">
        <v>0</v>
      </c>
      <c r="Q138" s="479">
        <v>0</v>
      </c>
      <c r="R138" s="479">
        <v>10.101882809999999</v>
      </c>
      <c r="T138" s="457">
        <v>433788.27</v>
      </c>
      <c r="V138" s="479">
        <v>0</v>
      </c>
      <c r="Z138" s="479" t="s">
        <v>1954</v>
      </c>
    </row>
    <row r="139" spans="1:26" outlineLevel="2">
      <c r="A139" s="515">
        <v>14</v>
      </c>
      <c r="B139" s="515" t="s">
        <v>924</v>
      </c>
      <c r="C139" s="515">
        <v>105</v>
      </c>
      <c r="D139" s="515" t="s">
        <v>925</v>
      </c>
      <c r="E139" s="515" t="s">
        <v>1552</v>
      </c>
      <c r="F139" s="489" t="s">
        <v>684</v>
      </c>
      <c r="G139" s="457">
        <v>98000</v>
      </c>
      <c r="H139" s="457">
        <v>0</v>
      </c>
      <c r="I139" s="457">
        <v>0</v>
      </c>
      <c r="J139" s="457">
        <v>0</v>
      </c>
      <c r="K139" s="457">
        <v>0</v>
      </c>
      <c r="L139" s="457">
        <v>0</v>
      </c>
      <c r="M139" s="457">
        <v>98000</v>
      </c>
      <c r="N139" s="457">
        <v>107014.04</v>
      </c>
      <c r="O139" s="457">
        <v>725200</v>
      </c>
      <c r="P139" s="479">
        <v>1.1114331399999999</v>
      </c>
      <c r="Q139" s="479">
        <v>1.1070219049098311</v>
      </c>
      <c r="R139" s="479">
        <v>0.21609916000000001</v>
      </c>
      <c r="T139" s="457">
        <v>40015360</v>
      </c>
      <c r="V139" s="479">
        <v>0</v>
      </c>
      <c r="Z139" s="479" t="s">
        <v>1954</v>
      </c>
    </row>
    <row r="140" spans="1:26" outlineLevel="2">
      <c r="A140" s="515">
        <v>14</v>
      </c>
      <c r="B140" s="515" t="s">
        <v>924</v>
      </c>
      <c r="C140" s="515">
        <v>106</v>
      </c>
      <c r="D140" s="515" t="s">
        <v>1144</v>
      </c>
      <c r="E140" s="515" t="s">
        <v>1704</v>
      </c>
      <c r="F140" s="489" t="s">
        <v>686</v>
      </c>
      <c r="G140" s="457">
        <v>779820</v>
      </c>
      <c r="H140" s="457">
        <v>0</v>
      </c>
      <c r="I140" s="457">
        <v>0</v>
      </c>
      <c r="J140" s="457">
        <v>0</v>
      </c>
      <c r="K140" s="457">
        <v>0</v>
      </c>
      <c r="L140" s="457">
        <v>19000</v>
      </c>
      <c r="M140" s="457">
        <v>760820</v>
      </c>
      <c r="N140" s="457">
        <v>0</v>
      </c>
      <c r="O140" s="457">
        <v>0</v>
      </c>
      <c r="P140" s="479">
        <v>0</v>
      </c>
      <c r="Q140" s="479">
        <v>0</v>
      </c>
      <c r="R140" s="479">
        <v>7.0121659000000003</v>
      </c>
      <c r="T140" s="457">
        <v>9696565.2300000004</v>
      </c>
      <c r="V140" s="479">
        <v>0</v>
      </c>
      <c r="Z140" s="479" t="s">
        <v>1954</v>
      </c>
    </row>
    <row r="141" spans="1:26" ht="23.25" customHeight="1" outlineLevel="2">
      <c r="A141" s="515">
        <v>14</v>
      </c>
      <c r="B141" s="515" t="s">
        <v>924</v>
      </c>
      <c r="C141" s="515">
        <v>107</v>
      </c>
      <c r="D141" s="515" t="s">
        <v>1145</v>
      </c>
      <c r="E141" s="515" t="s">
        <v>1705</v>
      </c>
      <c r="F141" s="489" t="s">
        <v>1146</v>
      </c>
      <c r="G141" s="457">
        <v>58825</v>
      </c>
      <c r="H141" s="457">
        <v>0</v>
      </c>
      <c r="I141" s="457">
        <v>0</v>
      </c>
      <c r="J141" s="457">
        <v>0</v>
      </c>
      <c r="K141" s="457">
        <v>0</v>
      </c>
      <c r="L141" s="457">
        <v>0</v>
      </c>
      <c r="M141" s="457">
        <v>58825</v>
      </c>
      <c r="N141" s="457">
        <v>2439.5977940000002</v>
      </c>
      <c r="O141" s="457">
        <v>4610.7034999999996</v>
      </c>
      <c r="P141" s="479">
        <v>7.0663100000000001E-3</v>
      </c>
      <c r="Q141" s="479">
        <v>7.0382649910982146E-3</v>
      </c>
      <c r="R141" s="479">
        <v>1.56866667</v>
      </c>
      <c r="T141" s="457" t="e">
        <v>#N/A</v>
      </c>
      <c r="V141" s="479">
        <v>0</v>
      </c>
      <c r="Z141" s="479" t="e">
        <v>#N/A</v>
      </c>
    </row>
    <row r="142" spans="1:26" outlineLevel="2">
      <c r="A142" s="515">
        <v>14</v>
      </c>
      <c r="B142" s="515" t="s">
        <v>924</v>
      </c>
      <c r="C142" s="515">
        <v>108</v>
      </c>
      <c r="D142" s="515" t="s">
        <v>1147</v>
      </c>
      <c r="E142" s="515" t="s">
        <v>1706</v>
      </c>
      <c r="F142" s="489" t="s">
        <v>687</v>
      </c>
      <c r="G142" s="457">
        <v>527151</v>
      </c>
      <c r="H142" s="457">
        <v>0</v>
      </c>
      <c r="I142" s="457">
        <v>0</v>
      </c>
      <c r="J142" s="457">
        <v>0</v>
      </c>
      <c r="K142" s="457">
        <v>0</v>
      </c>
      <c r="L142" s="457">
        <v>0</v>
      </c>
      <c r="M142" s="457">
        <v>527151</v>
      </c>
      <c r="N142" s="457">
        <v>6579.2297500000004</v>
      </c>
      <c r="O142" s="457">
        <v>47443.59</v>
      </c>
      <c r="P142" s="479">
        <v>7.2711499999999998E-2</v>
      </c>
      <c r="Q142" s="479">
        <v>7.242290868389549E-2</v>
      </c>
      <c r="R142" s="479">
        <v>9.7790783999999995</v>
      </c>
      <c r="T142" s="457" t="e">
        <v>#N/A</v>
      </c>
      <c r="V142" s="479">
        <v>0</v>
      </c>
      <c r="Z142" s="479" t="e">
        <v>#N/A</v>
      </c>
    </row>
    <row r="143" spans="1:26" outlineLevel="2">
      <c r="A143" s="515">
        <v>14</v>
      </c>
      <c r="B143" s="515" t="s">
        <v>924</v>
      </c>
      <c r="C143" s="515">
        <v>109</v>
      </c>
      <c r="D143" s="515" t="s">
        <v>1148</v>
      </c>
      <c r="E143" s="515" t="s">
        <v>1707</v>
      </c>
      <c r="F143" s="489" t="s">
        <v>688</v>
      </c>
      <c r="G143" s="457">
        <v>340700</v>
      </c>
      <c r="H143" s="457">
        <v>0</v>
      </c>
      <c r="I143" s="457">
        <v>0</v>
      </c>
      <c r="J143" s="457">
        <v>0</v>
      </c>
      <c r="K143" s="457">
        <v>0</v>
      </c>
      <c r="L143" s="457">
        <v>0</v>
      </c>
      <c r="M143" s="457">
        <v>340700</v>
      </c>
      <c r="N143" s="457">
        <v>0</v>
      </c>
      <c r="O143" s="457">
        <v>957.36699999999996</v>
      </c>
      <c r="P143" s="479">
        <v>1.46725E-3</v>
      </c>
      <c r="Q143" s="479">
        <v>1.4614261445639965E-3</v>
      </c>
      <c r="R143" s="479">
        <v>1.5272547999999999</v>
      </c>
      <c r="T143" s="457" t="e">
        <v>#N/A</v>
      </c>
      <c r="V143" s="479">
        <v>0</v>
      </c>
      <c r="Z143" s="479" t="e">
        <v>#N/A</v>
      </c>
    </row>
    <row r="144" spans="1:26" outlineLevel="2">
      <c r="A144" s="515">
        <v>14</v>
      </c>
      <c r="B144" s="515" t="s">
        <v>924</v>
      </c>
      <c r="C144" s="515">
        <v>110</v>
      </c>
      <c r="D144" s="515" t="s">
        <v>1149</v>
      </c>
      <c r="E144" s="515" t="s">
        <v>1708</v>
      </c>
      <c r="F144" s="489" t="s">
        <v>1150</v>
      </c>
      <c r="G144" s="457">
        <v>8761</v>
      </c>
      <c r="H144" s="457">
        <v>0</v>
      </c>
      <c r="I144" s="457">
        <v>0</v>
      </c>
      <c r="J144" s="457">
        <v>0</v>
      </c>
      <c r="K144" s="457">
        <v>0</v>
      </c>
      <c r="L144" s="457">
        <v>0</v>
      </c>
      <c r="M144" s="457">
        <v>8761</v>
      </c>
      <c r="N144" s="457">
        <v>0</v>
      </c>
      <c r="O144" s="457">
        <v>0</v>
      </c>
      <c r="P144" s="479">
        <v>0</v>
      </c>
      <c r="Q144" s="479">
        <v>0</v>
      </c>
      <c r="R144" s="479">
        <v>0.78111626000000001</v>
      </c>
      <c r="T144" s="457" t="e">
        <v>#N/A</v>
      </c>
      <c r="V144" s="479">
        <v>0</v>
      </c>
      <c r="Z144" s="479" t="e">
        <v>#N/A</v>
      </c>
    </row>
    <row r="145" spans="1:26" outlineLevel="2">
      <c r="A145" s="515">
        <v>14</v>
      </c>
      <c r="B145" s="515" t="s">
        <v>924</v>
      </c>
      <c r="C145" s="515">
        <v>111</v>
      </c>
      <c r="D145" s="515" t="s">
        <v>1151</v>
      </c>
      <c r="E145" s="515" t="s">
        <v>1709</v>
      </c>
      <c r="F145" s="489" t="s">
        <v>1152</v>
      </c>
      <c r="G145" s="457">
        <v>198</v>
      </c>
      <c r="H145" s="457">
        <v>0</v>
      </c>
      <c r="I145" s="457">
        <v>0</v>
      </c>
      <c r="J145" s="457">
        <v>0</v>
      </c>
      <c r="K145" s="457">
        <v>0</v>
      </c>
      <c r="L145" s="457">
        <v>0</v>
      </c>
      <c r="M145" s="457">
        <v>198</v>
      </c>
      <c r="N145" s="457">
        <v>0</v>
      </c>
      <c r="O145" s="457">
        <v>0</v>
      </c>
      <c r="P145" s="479">
        <v>0</v>
      </c>
      <c r="Q145" s="479">
        <v>0</v>
      </c>
      <c r="R145" s="479">
        <v>0.39600000000000002</v>
      </c>
      <c r="T145" s="457">
        <v>136128.46</v>
      </c>
      <c r="V145" s="479">
        <v>0</v>
      </c>
      <c r="Z145" s="479" t="s">
        <v>1954</v>
      </c>
    </row>
    <row r="146" spans="1:26" outlineLevel="2">
      <c r="A146" s="515">
        <v>14</v>
      </c>
      <c r="B146" s="515" t="s">
        <v>924</v>
      </c>
      <c r="C146" s="515">
        <v>112</v>
      </c>
      <c r="D146" s="515" t="s">
        <v>1153</v>
      </c>
      <c r="E146" s="515" t="s">
        <v>1710</v>
      </c>
      <c r="F146" s="489" t="s">
        <v>689</v>
      </c>
      <c r="G146" s="457">
        <v>1063616</v>
      </c>
      <c r="H146" s="457">
        <v>0</v>
      </c>
      <c r="I146" s="457">
        <v>0</v>
      </c>
      <c r="J146" s="457">
        <v>0</v>
      </c>
      <c r="K146" s="457">
        <v>0</v>
      </c>
      <c r="L146" s="457">
        <v>0</v>
      </c>
      <c r="M146" s="457">
        <v>1063616</v>
      </c>
      <c r="N146" s="457">
        <v>0</v>
      </c>
      <c r="O146" s="457">
        <v>27122.207999999999</v>
      </c>
      <c r="P146" s="479">
        <v>4.1567180000000002E-2</v>
      </c>
      <c r="Q146" s="479">
        <v>4.1402204034088057E-2</v>
      </c>
      <c r="R146" s="479">
        <v>8.9035325600000004</v>
      </c>
      <c r="T146" s="457">
        <v>17191031.809999999</v>
      </c>
      <c r="V146" s="479">
        <v>0</v>
      </c>
      <c r="Z146" s="479" t="s">
        <v>1954</v>
      </c>
    </row>
    <row r="147" spans="1:26" outlineLevel="2">
      <c r="A147" s="515">
        <v>14</v>
      </c>
      <c r="B147" s="515" t="s">
        <v>924</v>
      </c>
      <c r="C147" s="515">
        <v>113</v>
      </c>
      <c r="D147" s="515" t="s">
        <v>1154</v>
      </c>
      <c r="E147" s="515" t="s">
        <v>1711</v>
      </c>
      <c r="F147" s="489" t="s">
        <v>690</v>
      </c>
      <c r="G147" s="457">
        <v>2079410</v>
      </c>
      <c r="H147" s="457">
        <v>0</v>
      </c>
      <c r="I147" s="457">
        <v>0</v>
      </c>
      <c r="J147" s="457">
        <v>0</v>
      </c>
      <c r="K147" s="457">
        <v>0</v>
      </c>
      <c r="L147" s="457">
        <v>250000</v>
      </c>
      <c r="M147" s="457">
        <v>1829410</v>
      </c>
      <c r="N147" s="457">
        <v>0</v>
      </c>
      <c r="O147" s="457">
        <v>76615.690799999997</v>
      </c>
      <c r="P147" s="479">
        <v>0.11742031999999999</v>
      </c>
      <c r="Q147" s="479">
        <v>0.11695428568036213</v>
      </c>
      <c r="R147" s="479">
        <v>8.6624713500000006</v>
      </c>
      <c r="T147" s="457">
        <v>32558994.960000001</v>
      </c>
      <c r="V147" s="479">
        <v>0</v>
      </c>
      <c r="Z147" s="479" t="s">
        <v>1954</v>
      </c>
    </row>
    <row r="148" spans="1:26" outlineLevel="2">
      <c r="A148" s="515">
        <v>14</v>
      </c>
      <c r="B148" s="515" t="s">
        <v>924</v>
      </c>
      <c r="C148" s="515">
        <v>114</v>
      </c>
      <c r="D148" s="515" t="s">
        <v>1155</v>
      </c>
      <c r="E148" s="515" t="s">
        <v>1712</v>
      </c>
      <c r="F148" s="489" t="s">
        <v>691</v>
      </c>
      <c r="G148" s="457">
        <v>801695</v>
      </c>
      <c r="H148" s="457">
        <v>0</v>
      </c>
      <c r="I148" s="457">
        <v>0</v>
      </c>
      <c r="J148" s="457">
        <v>0</v>
      </c>
      <c r="K148" s="457">
        <v>0</v>
      </c>
      <c r="L148" s="457">
        <v>0</v>
      </c>
      <c r="M148" s="457">
        <v>801695</v>
      </c>
      <c r="N148" s="457">
        <v>13393.354310000001</v>
      </c>
      <c r="O148" s="457">
        <v>64135.6</v>
      </c>
      <c r="P148" s="479">
        <v>9.8293480000000003E-2</v>
      </c>
      <c r="Q148" s="479">
        <v>9.7903356432066962E-2</v>
      </c>
      <c r="R148" s="479">
        <v>6.6745620800000003</v>
      </c>
      <c r="T148" s="457" t="e">
        <v>#N/A</v>
      </c>
      <c r="V148" s="479">
        <v>0</v>
      </c>
      <c r="Z148" s="479" t="e">
        <v>#N/A</v>
      </c>
    </row>
    <row r="149" spans="1:26" outlineLevel="2">
      <c r="A149" s="515">
        <v>14</v>
      </c>
      <c r="B149" s="515" t="s">
        <v>924</v>
      </c>
      <c r="C149" s="515">
        <v>115</v>
      </c>
      <c r="D149" s="515" t="s">
        <v>1156</v>
      </c>
      <c r="E149" s="515" t="s">
        <v>1713</v>
      </c>
      <c r="F149" s="489" t="s">
        <v>692</v>
      </c>
      <c r="G149" s="457">
        <v>7194553</v>
      </c>
      <c r="H149" s="457">
        <v>0</v>
      </c>
      <c r="I149" s="457">
        <v>0</v>
      </c>
      <c r="J149" s="457">
        <v>0</v>
      </c>
      <c r="K149" s="457">
        <v>0</v>
      </c>
      <c r="L149" s="457">
        <v>50000</v>
      </c>
      <c r="M149" s="457">
        <v>7144553</v>
      </c>
      <c r="N149" s="457">
        <v>27149.3014</v>
      </c>
      <c r="O149" s="457">
        <v>112526.70974999999</v>
      </c>
      <c r="P149" s="479">
        <v>0.17245714000000001</v>
      </c>
      <c r="Q149" s="479">
        <v>0.17177265937766226</v>
      </c>
      <c r="R149" s="479">
        <v>10.276413850000001</v>
      </c>
      <c r="T149" s="457">
        <v>72089623.340000004</v>
      </c>
      <c r="V149" s="479">
        <v>0</v>
      </c>
      <c r="Z149" s="479" t="s">
        <v>1954</v>
      </c>
    </row>
    <row r="150" spans="1:26" outlineLevel="1">
      <c r="B150" s="496" t="s">
        <v>927</v>
      </c>
      <c r="G150" s="492">
        <v>36412758</v>
      </c>
      <c r="H150" s="492">
        <v>0</v>
      </c>
      <c r="I150" s="492">
        <v>0</v>
      </c>
      <c r="J150" s="492">
        <v>0</v>
      </c>
      <c r="K150" s="492">
        <v>0</v>
      </c>
      <c r="L150" s="492">
        <v>583700</v>
      </c>
      <c r="M150" s="492">
        <v>35829058</v>
      </c>
      <c r="N150" s="492">
        <v>266312.48131559999</v>
      </c>
      <c r="O150" s="492">
        <v>2421995.7649100004</v>
      </c>
      <c r="P150" s="493">
        <v>3.7119227400000003</v>
      </c>
      <c r="Q150" s="493">
        <v>3.6971902445590343</v>
      </c>
      <c r="R150" s="493"/>
      <c r="T150" s="457">
        <v>19178746220.899994</v>
      </c>
      <c r="V150" s="493">
        <v>0</v>
      </c>
      <c r="Z150" s="479" t="s">
        <v>1954</v>
      </c>
    </row>
    <row r="151" spans="1:26" outlineLevel="1">
      <c r="B151" s="496"/>
      <c r="D151" s="485" t="s">
        <v>928</v>
      </c>
      <c r="E151" s="485"/>
      <c r="F151" s="486" t="s">
        <v>694</v>
      </c>
      <c r="G151" s="494"/>
      <c r="H151" s="494"/>
      <c r="I151" s="494"/>
      <c r="J151" s="494"/>
      <c r="K151" s="494"/>
      <c r="L151" s="494"/>
      <c r="M151" s="494"/>
      <c r="N151" s="494"/>
      <c r="O151" s="494"/>
      <c r="P151" s="495"/>
      <c r="Q151" s="495"/>
      <c r="R151" s="495"/>
      <c r="T151" s="457" t="e">
        <v>#N/A</v>
      </c>
      <c r="V151" s="479">
        <v>0</v>
      </c>
      <c r="Z151" s="479" t="e">
        <v>#N/A</v>
      </c>
    </row>
    <row r="152" spans="1:26" outlineLevel="2">
      <c r="A152" s="515">
        <v>15</v>
      </c>
      <c r="B152" s="515" t="s">
        <v>928</v>
      </c>
      <c r="C152" s="515">
        <v>116</v>
      </c>
      <c r="D152" s="515" t="s">
        <v>1714</v>
      </c>
      <c r="E152" s="515" t="s">
        <v>1715</v>
      </c>
      <c r="F152" s="489" t="s">
        <v>1158</v>
      </c>
      <c r="G152" s="457">
        <v>1145187</v>
      </c>
      <c r="H152" s="457">
        <v>0</v>
      </c>
      <c r="I152" s="457">
        <v>0</v>
      </c>
      <c r="J152" s="457">
        <v>0</v>
      </c>
      <c r="K152" s="457">
        <v>0</v>
      </c>
      <c r="L152" s="457">
        <v>0</v>
      </c>
      <c r="M152" s="457">
        <v>1145187</v>
      </c>
      <c r="N152" s="457">
        <v>13742.244000000001</v>
      </c>
      <c r="O152" s="457">
        <v>13742.244000000001</v>
      </c>
      <c r="P152" s="479">
        <v>2.1061199999999999E-2</v>
      </c>
      <c r="Q152" s="479">
        <v>2.0977613252365829E-2</v>
      </c>
      <c r="R152" s="479">
        <v>8.5400533900000006</v>
      </c>
      <c r="T152" s="457">
        <v>70591711.040000007</v>
      </c>
      <c r="V152" s="479">
        <v>0</v>
      </c>
      <c r="Z152" s="479" t="s">
        <v>1954</v>
      </c>
    </row>
    <row r="153" spans="1:26" outlineLevel="2">
      <c r="A153" s="515">
        <v>15</v>
      </c>
      <c r="B153" s="515" t="s">
        <v>928</v>
      </c>
      <c r="C153" s="515">
        <v>117</v>
      </c>
      <c r="D153" s="515" t="s">
        <v>1159</v>
      </c>
      <c r="E153" s="515" t="s">
        <v>1716</v>
      </c>
      <c r="F153" s="489" t="s">
        <v>695</v>
      </c>
      <c r="G153" s="457">
        <v>54184</v>
      </c>
      <c r="H153" s="457">
        <v>0</v>
      </c>
      <c r="I153" s="457">
        <v>0</v>
      </c>
      <c r="J153" s="457">
        <v>0</v>
      </c>
      <c r="K153" s="457">
        <v>0</v>
      </c>
      <c r="L153" s="457">
        <v>0</v>
      </c>
      <c r="M153" s="457">
        <v>54184</v>
      </c>
      <c r="N153" s="457">
        <v>0</v>
      </c>
      <c r="O153" s="457">
        <v>0</v>
      </c>
      <c r="P153" s="479">
        <v>0</v>
      </c>
      <c r="Q153" s="479">
        <v>0</v>
      </c>
      <c r="R153" s="479">
        <v>2.4629090900000001</v>
      </c>
      <c r="T153" s="457">
        <v>541849.89</v>
      </c>
      <c r="V153" s="479">
        <v>0</v>
      </c>
      <c r="Z153" s="479" t="s">
        <v>1954</v>
      </c>
    </row>
    <row r="154" spans="1:26" outlineLevel="2">
      <c r="A154" s="515">
        <v>15</v>
      </c>
      <c r="B154" s="515" t="s">
        <v>928</v>
      </c>
      <c r="C154" s="515">
        <v>118</v>
      </c>
      <c r="D154" s="515" t="s">
        <v>929</v>
      </c>
      <c r="E154" s="515" t="s">
        <v>1717</v>
      </c>
      <c r="F154" s="489" t="s">
        <v>696</v>
      </c>
      <c r="G154" s="457">
        <v>17740383</v>
      </c>
      <c r="H154" s="457">
        <v>0</v>
      </c>
      <c r="I154" s="457">
        <v>0</v>
      </c>
      <c r="J154" s="457">
        <v>0</v>
      </c>
      <c r="K154" s="457">
        <v>0</v>
      </c>
      <c r="L154" s="457">
        <v>1925500</v>
      </c>
      <c r="M154" s="457">
        <v>15814883</v>
      </c>
      <c r="N154" s="457">
        <v>125128.89787</v>
      </c>
      <c r="O154" s="457">
        <v>430006.66876999999</v>
      </c>
      <c r="P154" s="479">
        <v>0.65902324999999995</v>
      </c>
      <c r="Q154" s="479">
        <v>0.65640761387988988</v>
      </c>
      <c r="R154" s="479">
        <v>5.3623896899999997</v>
      </c>
      <c r="T154" s="457">
        <v>188165942.59</v>
      </c>
      <c r="V154" s="479">
        <v>0</v>
      </c>
      <c r="Z154" s="479" t="s">
        <v>1954</v>
      </c>
    </row>
    <row r="155" spans="1:26" outlineLevel="1">
      <c r="B155" s="496" t="s">
        <v>930</v>
      </c>
      <c r="G155" s="492">
        <v>18939754</v>
      </c>
      <c r="H155" s="492">
        <v>0</v>
      </c>
      <c r="I155" s="492">
        <v>0</v>
      </c>
      <c r="J155" s="492">
        <v>0</v>
      </c>
      <c r="K155" s="492">
        <v>0</v>
      </c>
      <c r="L155" s="492">
        <v>1925500</v>
      </c>
      <c r="M155" s="492">
        <v>17014254</v>
      </c>
      <c r="N155" s="492">
        <v>138871.14186999999</v>
      </c>
      <c r="O155" s="492">
        <v>443748.91277</v>
      </c>
      <c r="P155" s="493">
        <v>0.68008444999999995</v>
      </c>
      <c r="Q155" s="493">
        <v>0.67738522713225569</v>
      </c>
      <c r="R155" s="493"/>
      <c r="T155" s="457">
        <v>19178746220.899994</v>
      </c>
      <c r="V155" s="493">
        <v>0</v>
      </c>
      <c r="Z155" s="479" t="s">
        <v>1954</v>
      </c>
    </row>
    <row r="156" spans="1:26" outlineLevel="1">
      <c r="B156" s="496"/>
      <c r="D156" s="485" t="s">
        <v>1160</v>
      </c>
      <c r="E156" s="485"/>
      <c r="F156" s="486" t="s">
        <v>697</v>
      </c>
      <c r="G156" s="494"/>
      <c r="H156" s="494"/>
      <c r="I156" s="494"/>
      <c r="J156" s="494"/>
      <c r="K156" s="494"/>
      <c r="L156" s="494"/>
      <c r="M156" s="494"/>
      <c r="N156" s="494"/>
      <c r="O156" s="494"/>
      <c r="P156" s="495"/>
      <c r="Q156" s="495"/>
      <c r="R156" s="495"/>
      <c r="T156" s="457" t="e">
        <v>#N/A</v>
      </c>
      <c r="V156" s="479">
        <v>0</v>
      </c>
      <c r="Z156" s="479" t="e">
        <v>#N/A</v>
      </c>
    </row>
    <row r="157" spans="1:26" ht="24" customHeight="1" outlineLevel="2">
      <c r="A157" s="515">
        <v>16</v>
      </c>
      <c r="B157" s="515" t="s">
        <v>1160</v>
      </c>
      <c r="C157" s="515">
        <v>119</v>
      </c>
      <c r="D157" s="515" t="s">
        <v>1161</v>
      </c>
      <c r="E157" s="515" t="s">
        <v>1718</v>
      </c>
      <c r="F157" s="489" t="s">
        <v>698</v>
      </c>
      <c r="G157" s="457">
        <v>315909</v>
      </c>
      <c r="H157" s="457">
        <v>0</v>
      </c>
      <c r="I157" s="457">
        <v>0</v>
      </c>
      <c r="J157" s="457">
        <v>0</v>
      </c>
      <c r="K157" s="457">
        <v>0</v>
      </c>
      <c r="L157" s="457">
        <v>0</v>
      </c>
      <c r="M157" s="457">
        <v>315909</v>
      </c>
      <c r="N157" s="457">
        <v>4071.7158599999998</v>
      </c>
      <c r="O157" s="457">
        <v>18347.994719999999</v>
      </c>
      <c r="P157" s="479">
        <v>2.811992E-2</v>
      </c>
      <c r="Q157" s="479">
        <v>2.8008317796759406E-2</v>
      </c>
      <c r="R157" s="479">
        <v>4.2984910100000002</v>
      </c>
      <c r="T157" s="457">
        <v>5176384</v>
      </c>
      <c r="V157" s="479">
        <v>0</v>
      </c>
      <c r="Z157" s="479" t="s">
        <v>1954</v>
      </c>
    </row>
    <row r="158" spans="1:26" outlineLevel="1">
      <c r="B158" s="496" t="s">
        <v>1162</v>
      </c>
      <c r="G158" s="492">
        <v>315909</v>
      </c>
      <c r="H158" s="492">
        <v>0</v>
      </c>
      <c r="I158" s="492">
        <v>0</v>
      </c>
      <c r="J158" s="492">
        <v>0</v>
      </c>
      <c r="K158" s="492">
        <v>0</v>
      </c>
      <c r="L158" s="492">
        <v>0</v>
      </c>
      <c r="M158" s="492">
        <v>315909</v>
      </c>
      <c r="N158" s="492">
        <v>4071.7158599999998</v>
      </c>
      <c r="O158" s="492">
        <v>18347.994719999999</v>
      </c>
      <c r="P158" s="493">
        <v>2.811992E-2</v>
      </c>
      <c r="Q158" s="493">
        <v>2.8008317796759406E-2</v>
      </c>
      <c r="R158" s="493"/>
      <c r="T158" s="457">
        <v>19178746220.899994</v>
      </c>
      <c r="V158" s="493">
        <v>0</v>
      </c>
      <c r="Z158" s="479" t="s">
        <v>1954</v>
      </c>
    </row>
    <row r="159" spans="1:26" outlineLevel="1">
      <c r="B159" s="496"/>
      <c r="D159" s="485" t="s">
        <v>931</v>
      </c>
      <c r="E159" s="485"/>
      <c r="F159" s="486" t="s">
        <v>699</v>
      </c>
      <c r="G159" s="494"/>
      <c r="H159" s="494"/>
      <c r="I159" s="494"/>
      <c r="J159" s="494"/>
      <c r="K159" s="494"/>
      <c r="L159" s="494"/>
      <c r="M159" s="494"/>
      <c r="N159" s="494"/>
      <c r="O159" s="494"/>
      <c r="P159" s="495"/>
      <c r="Q159" s="495"/>
      <c r="R159" s="495"/>
      <c r="T159" s="457" t="e">
        <v>#N/A</v>
      </c>
      <c r="V159" s="479">
        <v>0</v>
      </c>
      <c r="Z159" s="479" t="e">
        <v>#N/A</v>
      </c>
    </row>
    <row r="160" spans="1:26" ht="21.75" customHeight="1" outlineLevel="2">
      <c r="A160" s="515">
        <v>17</v>
      </c>
      <c r="B160" s="515" t="s">
        <v>931</v>
      </c>
      <c r="C160" s="515">
        <v>120</v>
      </c>
      <c r="D160" s="515" t="s">
        <v>1163</v>
      </c>
      <c r="E160" s="515" t="s">
        <v>234</v>
      </c>
      <c r="F160" s="489" t="s">
        <v>1164</v>
      </c>
      <c r="G160" s="457">
        <v>328879</v>
      </c>
      <c r="H160" s="457">
        <v>0</v>
      </c>
      <c r="I160" s="457">
        <v>0</v>
      </c>
      <c r="J160" s="457">
        <v>0</v>
      </c>
      <c r="K160" s="457">
        <v>0</v>
      </c>
      <c r="L160" s="457">
        <v>0</v>
      </c>
      <c r="M160" s="457">
        <v>328879</v>
      </c>
      <c r="N160" s="457">
        <v>0</v>
      </c>
      <c r="O160" s="457">
        <v>164.43950000000001</v>
      </c>
      <c r="P160" s="479">
        <v>2.5201999999999999E-4</v>
      </c>
      <c r="Q160" s="479">
        <v>2.5101782754056838E-4</v>
      </c>
      <c r="R160" s="479">
        <v>8.2219750000000005</v>
      </c>
      <c r="T160" s="457" t="e">
        <v>#N/A</v>
      </c>
      <c r="V160" s="479">
        <v>0</v>
      </c>
      <c r="Z160" s="479" t="e">
        <v>#N/A</v>
      </c>
    </row>
    <row r="161" spans="1:26" outlineLevel="2">
      <c r="A161" s="515">
        <v>17</v>
      </c>
      <c r="B161" s="515" t="s">
        <v>931</v>
      </c>
      <c r="C161" s="515">
        <v>121</v>
      </c>
      <c r="D161" s="515" t="s">
        <v>1165</v>
      </c>
      <c r="E161" s="515" t="s">
        <v>1719</v>
      </c>
      <c r="F161" s="489" t="s">
        <v>700</v>
      </c>
      <c r="G161" s="457">
        <v>458109</v>
      </c>
      <c r="H161" s="457">
        <v>0</v>
      </c>
      <c r="I161" s="457">
        <v>0</v>
      </c>
      <c r="J161" s="457">
        <v>0</v>
      </c>
      <c r="K161" s="457">
        <v>0</v>
      </c>
      <c r="L161" s="457">
        <v>0</v>
      </c>
      <c r="M161" s="457">
        <v>458109</v>
      </c>
      <c r="N161" s="457">
        <v>0</v>
      </c>
      <c r="O161" s="457">
        <v>0</v>
      </c>
      <c r="P161" s="479">
        <v>0</v>
      </c>
      <c r="Q161" s="479">
        <v>0</v>
      </c>
      <c r="R161" s="479">
        <v>4.9259032300000003</v>
      </c>
      <c r="T161" s="457">
        <v>4581094.53</v>
      </c>
      <c r="V161" s="479">
        <v>0</v>
      </c>
      <c r="Z161" s="479" t="s">
        <v>1954</v>
      </c>
    </row>
    <row r="162" spans="1:26" outlineLevel="2">
      <c r="A162" s="515">
        <v>17</v>
      </c>
      <c r="B162" s="515" t="s">
        <v>931</v>
      </c>
      <c r="C162" s="515">
        <v>122</v>
      </c>
      <c r="D162" s="515" t="s">
        <v>1170</v>
      </c>
      <c r="E162" s="515" t="s">
        <v>1720</v>
      </c>
      <c r="F162" s="489" t="s">
        <v>701</v>
      </c>
      <c r="G162" s="457">
        <v>93592</v>
      </c>
      <c r="H162" s="457">
        <v>0</v>
      </c>
      <c r="I162" s="457">
        <v>0</v>
      </c>
      <c r="J162" s="457">
        <v>0</v>
      </c>
      <c r="K162" s="457">
        <v>0</v>
      </c>
      <c r="L162" s="457">
        <v>0</v>
      </c>
      <c r="M162" s="457">
        <v>93592</v>
      </c>
      <c r="N162" s="457">
        <v>0</v>
      </c>
      <c r="O162" s="457">
        <v>832.9688000000001</v>
      </c>
      <c r="P162" s="479">
        <v>1.2765999999999999E-3</v>
      </c>
      <c r="Q162" s="479">
        <v>1.2715315881225266E-3</v>
      </c>
      <c r="R162" s="479">
        <v>1.2114214699999999</v>
      </c>
      <c r="T162" s="457">
        <v>936858.46</v>
      </c>
      <c r="V162" s="479">
        <v>0</v>
      </c>
      <c r="Z162" s="479" t="s">
        <v>1954</v>
      </c>
    </row>
    <row r="163" spans="1:26" outlineLevel="2">
      <c r="A163" s="515">
        <v>17</v>
      </c>
      <c r="B163" s="515" t="s">
        <v>931</v>
      </c>
      <c r="C163" s="515">
        <v>123</v>
      </c>
      <c r="D163" s="515" t="s">
        <v>1173</v>
      </c>
      <c r="E163" s="515" t="s">
        <v>1721</v>
      </c>
      <c r="F163" s="489" t="s">
        <v>702</v>
      </c>
      <c r="G163" s="457">
        <v>913009</v>
      </c>
      <c r="H163" s="457">
        <v>0</v>
      </c>
      <c r="I163" s="457">
        <v>0</v>
      </c>
      <c r="J163" s="457">
        <v>0</v>
      </c>
      <c r="K163" s="457">
        <v>0</v>
      </c>
      <c r="L163" s="457">
        <v>0</v>
      </c>
      <c r="M163" s="457">
        <v>913009</v>
      </c>
      <c r="N163" s="457">
        <v>10965.845289999999</v>
      </c>
      <c r="O163" s="457">
        <v>22450.891309999999</v>
      </c>
      <c r="P163" s="479">
        <v>3.4407979999999998E-2</v>
      </c>
      <c r="Q163" s="479">
        <v>3.4271412665360969E-2</v>
      </c>
      <c r="R163" s="479">
        <v>6.3366878800000004</v>
      </c>
      <c r="T163" s="457" t="e">
        <v>#N/A</v>
      </c>
      <c r="V163" s="479">
        <v>0</v>
      </c>
      <c r="Z163" s="479" t="e">
        <v>#N/A</v>
      </c>
    </row>
    <row r="164" spans="1:26" outlineLevel="2">
      <c r="A164" s="515">
        <v>17</v>
      </c>
      <c r="B164" s="515" t="s">
        <v>931</v>
      </c>
      <c r="C164" s="515">
        <v>124</v>
      </c>
      <c r="D164" s="515" t="s">
        <v>1722</v>
      </c>
      <c r="E164" s="515" t="s">
        <v>1723</v>
      </c>
      <c r="F164" s="489" t="s">
        <v>1174</v>
      </c>
      <c r="G164" s="457">
        <v>358753</v>
      </c>
      <c r="H164" s="457">
        <v>0</v>
      </c>
      <c r="I164" s="457">
        <v>0</v>
      </c>
      <c r="J164" s="457">
        <v>0</v>
      </c>
      <c r="K164" s="457">
        <v>0</v>
      </c>
      <c r="L164" s="457">
        <v>0</v>
      </c>
      <c r="M164" s="457">
        <v>358753</v>
      </c>
      <c r="N164" s="457">
        <v>0</v>
      </c>
      <c r="O164" s="457">
        <v>0</v>
      </c>
      <c r="P164" s="479">
        <v>0</v>
      </c>
      <c r="Q164" s="479">
        <v>0</v>
      </c>
      <c r="R164" s="479">
        <v>4.8135381700000002</v>
      </c>
      <c r="T164" s="457">
        <v>3587538.87</v>
      </c>
      <c r="V164" s="479">
        <v>0</v>
      </c>
      <c r="Z164" s="479" t="s">
        <v>1954</v>
      </c>
    </row>
    <row r="165" spans="1:26" outlineLevel="2">
      <c r="A165" s="515">
        <v>17</v>
      </c>
      <c r="B165" s="515" t="s">
        <v>931</v>
      </c>
      <c r="C165" s="515">
        <v>125</v>
      </c>
      <c r="D165" s="515" t="s">
        <v>1177</v>
      </c>
      <c r="E165" s="515" t="s">
        <v>1724</v>
      </c>
      <c r="F165" s="489" t="s">
        <v>706</v>
      </c>
      <c r="G165" s="457">
        <v>2290523</v>
      </c>
      <c r="H165" s="457">
        <v>0</v>
      </c>
      <c r="I165" s="457">
        <v>0</v>
      </c>
      <c r="J165" s="457">
        <v>0</v>
      </c>
      <c r="K165" s="457">
        <v>0</v>
      </c>
      <c r="L165" s="457">
        <v>591500</v>
      </c>
      <c r="M165" s="457">
        <v>1699023</v>
      </c>
      <c r="N165" s="457">
        <v>2038.8273042999999</v>
      </c>
      <c r="O165" s="457">
        <v>5080.0787699999992</v>
      </c>
      <c r="P165" s="479">
        <v>7.7856699999999997E-3</v>
      </c>
      <c r="Q165" s="479">
        <v>7.7547689975970644E-3</v>
      </c>
      <c r="R165" s="479">
        <v>0.65490588999999999</v>
      </c>
      <c r="T165" s="457">
        <v>22757009.850000001</v>
      </c>
      <c r="V165" s="479">
        <v>0</v>
      </c>
      <c r="Z165" s="479" t="s">
        <v>1954</v>
      </c>
    </row>
    <row r="166" spans="1:26" outlineLevel="2">
      <c r="A166" s="515">
        <v>17</v>
      </c>
      <c r="B166" s="515" t="s">
        <v>931</v>
      </c>
      <c r="C166" s="515">
        <v>126</v>
      </c>
      <c r="D166" s="515" t="s">
        <v>1180</v>
      </c>
      <c r="E166" s="515" t="s">
        <v>1725</v>
      </c>
      <c r="F166" s="489" t="s">
        <v>709</v>
      </c>
      <c r="G166" s="457">
        <v>1142800</v>
      </c>
      <c r="H166" s="457">
        <v>0</v>
      </c>
      <c r="I166" s="457">
        <v>0</v>
      </c>
      <c r="J166" s="457">
        <v>0</v>
      </c>
      <c r="K166" s="457">
        <v>0</v>
      </c>
      <c r="L166" s="457">
        <v>0</v>
      </c>
      <c r="M166" s="457">
        <v>1142800</v>
      </c>
      <c r="N166" s="457">
        <v>0</v>
      </c>
      <c r="O166" s="457">
        <v>17690.544000000002</v>
      </c>
      <c r="P166" s="479">
        <v>2.7112319999999999E-2</v>
      </c>
      <c r="Q166" s="479">
        <v>2.7004715551256463E-2</v>
      </c>
      <c r="R166" s="479">
        <v>7.5298148500000002</v>
      </c>
      <c r="T166" s="457">
        <v>13899220.609999999</v>
      </c>
      <c r="V166" s="479">
        <v>0</v>
      </c>
      <c r="Z166" s="479" t="s">
        <v>1954</v>
      </c>
    </row>
    <row r="167" spans="1:26" outlineLevel="2">
      <c r="A167" s="515">
        <v>17</v>
      </c>
      <c r="B167" s="515" t="s">
        <v>931</v>
      </c>
      <c r="C167" s="515">
        <v>127</v>
      </c>
      <c r="D167" s="515" t="s">
        <v>1183</v>
      </c>
      <c r="E167" s="515" t="s">
        <v>1726</v>
      </c>
      <c r="F167" s="489" t="s">
        <v>1184</v>
      </c>
      <c r="G167" s="457">
        <v>210188</v>
      </c>
      <c r="H167" s="457">
        <v>0</v>
      </c>
      <c r="I167" s="457">
        <v>0</v>
      </c>
      <c r="J167" s="457">
        <v>0</v>
      </c>
      <c r="K167" s="457">
        <v>0</v>
      </c>
      <c r="L167" s="457">
        <v>0</v>
      </c>
      <c r="M167" s="457">
        <v>210188</v>
      </c>
      <c r="N167" s="457">
        <v>0</v>
      </c>
      <c r="O167" s="457">
        <v>0</v>
      </c>
      <c r="P167" s="479">
        <v>0</v>
      </c>
      <c r="Q167" s="479">
        <v>0</v>
      </c>
      <c r="R167" s="479">
        <v>2.4628904899999999</v>
      </c>
      <c r="T167" s="457">
        <v>2101884.9900000002</v>
      </c>
      <c r="V167" s="479">
        <v>0</v>
      </c>
      <c r="Z167" s="479" t="s">
        <v>1954</v>
      </c>
    </row>
    <row r="168" spans="1:26" outlineLevel="2">
      <c r="A168" s="515">
        <v>17</v>
      </c>
      <c r="B168" s="515" t="s">
        <v>931</v>
      </c>
      <c r="C168" s="515">
        <v>128</v>
      </c>
      <c r="D168" s="515" t="s">
        <v>932</v>
      </c>
      <c r="E168" s="515" t="s">
        <v>1727</v>
      </c>
      <c r="F168" s="489" t="s">
        <v>712</v>
      </c>
      <c r="G168" s="457">
        <v>558357</v>
      </c>
      <c r="H168" s="457">
        <v>0</v>
      </c>
      <c r="I168" s="457">
        <v>0</v>
      </c>
      <c r="J168" s="457">
        <v>0</v>
      </c>
      <c r="K168" s="457">
        <v>0</v>
      </c>
      <c r="L168" s="457">
        <v>375000</v>
      </c>
      <c r="M168" s="457">
        <v>183357</v>
      </c>
      <c r="N168" s="457">
        <v>522.56742410000004</v>
      </c>
      <c r="O168" s="457">
        <v>933.28713000000005</v>
      </c>
      <c r="P168" s="479">
        <v>1.4303499999999999E-3</v>
      </c>
      <c r="Q168" s="479">
        <v>1.4246680867077072E-3</v>
      </c>
      <c r="R168" s="479">
        <v>4.0804989999999999E-2</v>
      </c>
      <c r="T168" s="457">
        <v>11691721.91</v>
      </c>
      <c r="V168" s="479">
        <v>0</v>
      </c>
      <c r="Z168" s="479" t="s">
        <v>1954</v>
      </c>
    </row>
    <row r="169" spans="1:26" outlineLevel="2">
      <c r="A169" s="515">
        <v>17</v>
      </c>
      <c r="B169" s="515" t="s">
        <v>931</v>
      </c>
      <c r="C169" s="515">
        <v>129</v>
      </c>
      <c r="D169" s="515" t="s">
        <v>1185</v>
      </c>
      <c r="E169" s="515" t="s">
        <v>1728</v>
      </c>
      <c r="F169" s="489" t="s">
        <v>713</v>
      </c>
      <c r="G169" s="457">
        <v>80578</v>
      </c>
      <c r="H169" s="457">
        <v>0</v>
      </c>
      <c r="I169" s="457">
        <v>0</v>
      </c>
      <c r="J169" s="457">
        <v>0</v>
      </c>
      <c r="K169" s="457">
        <v>0</v>
      </c>
      <c r="L169" s="457">
        <v>0</v>
      </c>
      <c r="M169" s="457">
        <v>80578</v>
      </c>
      <c r="N169" s="457">
        <v>392.03325000000001</v>
      </c>
      <c r="O169" s="457">
        <v>5596.1421</v>
      </c>
      <c r="P169" s="479">
        <v>8.5765800000000003E-3</v>
      </c>
      <c r="Q169" s="479">
        <v>8.5425425919582222E-3</v>
      </c>
      <c r="R169" s="479">
        <v>2.2062866200000002</v>
      </c>
      <c r="T169" s="457">
        <v>672322</v>
      </c>
      <c r="V169" s="479">
        <v>0</v>
      </c>
      <c r="Z169" s="479" t="s">
        <v>1954</v>
      </c>
    </row>
    <row r="170" spans="1:26" outlineLevel="2">
      <c r="A170" s="515">
        <v>17</v>
      </c>
      <c r="B170" s="515" t="s">
        <v>931</v>
      </c>
      <c r="C170" s="515">
        <v>130</v>
      </c>
      <c r="D170" s="515" t="s">
        <v>1186</v>
      </c>
      <c r="E170" s="515" t="s">
        <v>1729</v>
      </c>
      <c r="F170" s="489" t="s">
        <v>714</v>
      </c>
      <c r="G170" s="457">
        <v>64250</v>
      </c>
      <c r="H170" s="457">
        <v>0</v>
      </c>
      <c r="I170" s="457">
        <v>0</v>
      </c>
      <c r="J170" s="457">
        <v>0</v>
      </c>
      <c r="K170" s="457">
        <v>0</v>
      </c>
      <c r="L170" s="457">
        <v>0</v>
      </c>
      <c r="M170" s="457">
        <v>64250</v>
      </c>
      <c r="N170" s="457">
        <v>0</v>
      </c>
      <c r="O170" s="457">
        <v>0</v>
      </c>
      <c r="P170" s="479">
        <v>0</v>
      </c>
      <c r="Q170" s="479">
        <v>0</v>
      </c>
      <c r="R170" s="479">
        <v>6.4249999999999998</v>
      </c>
      <c r="T170" s="457">
        <v>643443.30000000005</v>
      </c>
      <c r="V170" s="479">
        <v>0</v>
      </c>
      <c r="Z170" s="479" t="s">
        <v>1954</v>
      </c>
    </row>
    <row r="171" spans="1:26" outlineLevel="2">
      <c r="A171" s="515">
        <v>17</v>
      </c>
      <c r="B171" s="515" t="s">
        <v>931</v>
      </c>
      <c r="C171" s="515">
        <v>131</v>
      </c>
      <c r="D171" s="515" t="s">
        <v>1187</v>
      </c>
      <c r="E171" s="515" t="s">
        <v>1730</v>
      </c>
      <c r="F171" s="489" t="s">
        <v>715</v>
      </c>
      <c r="G171" s="457">
        <v>1090234</v>
      </c>
      <c r="H171" s="457">
        <v>0</v>
      </c>
      <c r="I171" s="457">
        <v>0</v>
      </c>
      <c r="J171" s="457">
        <v>0</v>
      </c>
      <c r="K171" s="457">
        <v>0</v>
      </c>
      <c r="L171" s="457">
        <v>0</v>
      </c>
      <c r="M171" s="457">
        <v>1090234</v>
      </c>
      <c r="N171" s="457">
        <v>58346.699380000005</v>
      </c>
      <c r="O171" s="457">
        <v>3382450.9849999999</v>
      </c>
      <c r="P171" s="479">
        <v>5.1839053100000001</v>
      </c>
      <c r="Q171" s="479">
        <v>5.1633305745709244</v>
      </c>
      <c r="R171" s="479">
        <v>14.42108466</v>
      </c>
      <c r="T171" s="457">
        <v>7118928</v>
      </c>
      <c r="V171" s="479">
        <v>0</v>
      </c>
      <c r="Z171" s="479" t="s">
        <v>1954</v>
      </c>
    </row>
    <row r="172" spans="1:26" outlineLevel="2">
      <c r="A172" s="515">
        <v>17</v>
      </c>
      <c r="B172" s="515" t="s">
        <v>931</v>
      </c>
      <c r="C172" s="515">
        <v>132</v>
      </c>
      <c r="D172" s="515" t="s">
        <v>1190</v>
      </c>
      <c r="E172" s="515" t="s">
        <v>1731</v>
      </c>
      <c r="F172" s="489" t="s">
        <v>716</v>
      </c>
      <c r="G172" s="457">
        <v>617961</v>
      </c>
      <c r="H172" s="457">
        <v>0</v>
      </c>
      <c r="I172" s="457">
        <v>0</v>
      </c>
      <c r="J172" s="457">
        <v>0</v>
      </c>
      <c r="K172" s="457">
        <v>0</v>
      </c>
      <c r="L172" s="457">
        <v>10500</v>
      </c>
      <c r="M172" s="457">
        <v>607461</v>
      </c>
      <c r="N172" s="457">
        <v>0</v>
      </c>
      <c r="O172" s="457">
        <v>4525.5844500000003</v>
      </c>
      <c r="P172" s="479">
        <v>6.9358600000000003E-3</v>
      </c>
      <c r="Q172" s="479">
        <v>6.9083302794667829E-3</v>
      </c>
      <c r="R172" s="479">
        <v>6.1979491900000001</v>
      </c>
      <c r="T172" s="457">
        <v>8190215.2800000003</v>
      </c>
      <c r="V172" s="479">
        <v>0</v>
      </c>
      <c r="Z172" s="479" t="s">
        <v>1954</v>
      </c>
    </row>
    <row r="173" spans="1:26" outlineLevel="2">
      <c r="A173" s="515">
        <v>17</v>
      </c>
      <c r="B173" s="515" t="s">
        <v>931</v>
      </c>
      <c r="C173" s="515">
        <v>133</v>
      </c>
      <c r="D173" s="515" t="s">
        <v>1193</v>
      </c>
      <c r="E173" s="515" t="s">
        <v>1732</v>
      </c>
      <c r="F173" s="489" t="s">
        <v>717</v>
      </c>
      <c r="G173" s="457">
        <v>754008</v>
      </c>
      <c r="H173" s="457">
        <v>0</v>
      </c>
      <c r="I173" s="457">
        <v>0</v>
      </c>
      <c r="J173" s="457">
        <v>0</v>
      </c>
      <c r="K173" s="457">
        <v>0</v>
      </c>
      <c r="L173" s="457">
        <v>0</v>
      </c>
      <c r="M173" s="457">
        <v>754008</v>
      </c>
      <c r="N173" s="457">
        <v>0</v>
      </c>
      <c r="O173" s="457">
        <v>9236.598</v>
      </c>
      <c r="P173" s="479">
        <v>1.4155900000000001E-2</v>
      </c>
      <c r="Q173" s="479">
        <v>1.4099719129683309E-2</v>
      </c>
      <c r="R173" s="479">
        <v>1.8850199999999999</v>
      </c>
      <c r="T173" s="457">
        <v>10031827.109999999</v>
      </c>
      <c r="V173" s="479">
        <v>0</v>
      </c>
      <c r="Z173" s="479" t="s">
        <v>1954</v>
      </c>
    </row>
    <row r="174" spans="1:26" outlineLevel="2">
      <c r="A174" s="515">
        <v>17</v>
      </c>
      <c r="B174" s="515" t="s">
        <v>931</v>
      </c>
      <c r="C174" s="515">
        <v>134</v>
      </c>
      <c r="D174" s="491" t="s">
        <v>1733</v>
      </c>
      <c r="E174" s="515" t="s">
        <v>1734</v>
      </c>
      <c r="F174" s="489" t="s">
        <v>1735</v>
      </c>
      <c r="G174" s="457">
        <v>1204498</v>
      </c>
      <c r="H174" s="457">
        <v>0</v>
      </c>
      <c r="I174" s="457">
        <v>0</v>
      </c>
      <c r="J174" s="457">
        <v>0</v>
      </c>
      <c r="K174" s="457">
        <v>0</v>
      </c>
      <c r="L174" s="457">
        <v>0</v>
      </c>
      <c r="M174" s="457">
        <v>1204498</v>
      </c>
      <c r="N174" s="457">
        <v>1521.5985900000001</v>
      </c>
      <c r="O174" s="457">
        <v>5986.3550599999999</v>
      </c>
      <c r="P174" s="479">
        <v>9.1746199999999997E-3</v>
      </c>
      <c r="Q174" s="479">
        <v>9.1382048841530707E-3</v>
      </c>
      <c r="R174" s="479">
        <v>1.5246810099999999</v>
      </c>
      <c r="T174" s="457" t="e">
        <v>#N/A</v>
      </c>
      <c r="V174" s="479">
        <v>0</v>
      </c>
      <c r="Z174" s="479" t="e">
        <v>#N/A</v>
      </c>
    </row>
    <row r="175" spans="1:26" outlineLevel="2">
      <c r="A175" s="515">
        <v>17</v>
      </c>
      <c r="B175" s="515" t="s">
        <v>931</v>
      </c>
      <c r="C175" s="515">
        <v>135</v>
      </c>
      <c r="D175" s="491" t="s">
        <v>1428</v>
      </c>
      <c r="E175" s="515" t="s">
        <v>1736</v>
      </c>
      <c r="F175" s="489" t="s">
        <v>1429</v>
      </c>
      <c r="G175" s="457">
        <v>1048579</v>
      </c>
      <c r="H175" s="457">
        <v>0</v>
      </c>
      <c r="I175" s="457">
        <v>0</v>
      </c>
      <c r="J175" s="457">
        <v>0</v>
      </c>
      <c r="K175" s="457">
        <v>0</v>
      </c>
      <c r="L175" s="457">
        <v>0</v>
      </c>
      <c r="M175" s="457">
        <v>1048579</v>
      </c>
      <c r="N175" s="457">
        <v>5505.0394500000002</v>
      </c>
      <c r="O175" s="457">
        <v>51904.660499999998</v>
      </c>
      <c r="P175" s="479">
        <v>7.9548480000000005E-2</v>
      </c>
      <c r="Q175" s="479">
        <v>7.9232758053513611E-2</v>
      </c>
      <c r="R175" s="479">
        <v>4.90506479</v>
      </c>
      <c r="T175" s="457">
        <v>7356904.7699999996</v>
      </c>
      <c r="V175" s="479">
        <v>0</v>
      </c>
      <c r="Z175" s="479" t="s">
        <v>1954</v>
      </c>
    </row>
    <row r="176" spans="1:26" outlineLevel="2">
      <c r="A176" s="515">
        <v>17</v>
      </c>
      <c r="B176" s="515" t="s">
        <v>931</v>
      </c>
      <c r="C176" s="515">
        <v>136</v>
      </c>
      <c r="D176" s="515" t="s">
        <v>1194</v>
      </c>
      <c r="E176" s="515" t="s">
        <v>1737</v>
      </c>
      <c r="F176" s="489" t="s">
        <v>718</v>
      </c>
      <c r="G176" s="457">
        <v>852681</v>
      </c>
      <c r="H176" s="457">
        <v>0</v>
      </c>
      <c r="I176" s="457">
        <v>0</v>
      </c>
      <c r="J176" s="457">
        <v>0</v>
      </c>
      <c r="K176" s="457">
        <v>0</v>
      </c>
      <c r="L176" s="457">
        <v>0</v>
      </c>
      <c r="M176" s="457">
        <v>852681</v>
      </c>
      <c r="N176" s="457">
        <v>0</v>
      </c>
      <c r="O176" s="457">
        <v>28351.643250000001</v>
      </c>
      <c r="P176" s="479">
        <v>4.3451400000000001E-2</v>
      </c>
      <c r="Q176" s="479">
        <v>4.3278943902287585E-2</v>
      </c>
      <c r="R176" s="479">
        <v>6.86660278</v>
      </c>
      <c r="T176" s="457">
        <v>10488217.789999999</v>
      </c>
      <c r="V176" s="479">
        <v>0</v>
      </c>
      <c r="Z176" s="479" t="s">
        <v>1954</v>
      </c>
    </row>
    <row r="177" spans="1:26" outlineLevel="2">
      <c r="A177" s="515">
        <v>17</v>
      </c>
      <c r="B177" s="515" t="s">
        <v>931</v>
      </c>
      <c r="C177" s="515">
        <v>137</v>
      </c>
      <c r="D177" s="515" t="s">
        <v>1195</v>
      </c>
      <c r="E177" s="515" t="s">
        <v>1738</v>
      </c>
      <c r="F177" s="489" t="s">
        <v>1196</v>
      </c>
      <c r="G177" s="457">
        <v>1488718</v>
      </c>
      <c r="H177" s="457">
        <v>0</v>
      </c>
      <c r="I177" s="457">
        <v>0</v>
      </c>
      <c r="J177" s="457">
        <v>0</v>
      </c>
      <c r="K177" s="457">
        <v>0</v>
      </c>
      <c r="L177" s="457">
        <v>0</v>
      </c>
      <c r="M177" s="457">
        <v>1488718</v>
      </c>
      <c r="N177" s="457">
        <v>0</v>
      </c>
      <c r="O177" s="457">
        <v>0</v>
      </c>
      <c r="P177" s="479">
        <v>0</v>
      </c>
      <c r="Q177" s="479">
        <v>0</v>
      </c>
      <c r="R177" s="479">
        <v>6.2651040499999997</v>
      </c>
      <c r="T177" s="457">
        <v>29066945.800000001</v>
      </c>
      <c r="V177" s="479">
        <v>0</v>
      </c>
      <c r="Z177" s="479" t="s">
        <v>1954</v>
      </c>
    </row>
    <row r="178" spans="1:26" outlineLevel="2">
      <c r="A178" s="515">
        <v>17</v>
      </c>
      <c r="B178" s="515" t="s">
        <v>931</v>
      </c>
      <c r="C178" s="515">
        <v>138</v>
      </c>
      <c r="D178" s="515" t="s">
        <v>933</v>
      </c>
      <c r="E178" s="515" t="s">
        <v>1556</v>
      </c>
      <c r="F178" s="489" t="s">
        <v>720</v>
      </c>
      <c r="G178" s="457">
        <v>1870010</v>
      </c>
      <c r="H178" s="457">
        <v>0</v>
      </c>
      <c r="I178" s="457">
        <v>0</v>
      </c>
      <c r="J178" s="457">
        <v>0</v>
      </c>
      <c r="K178" s="457">
        <v>0</v>
      </c>
      <c r="L178" s="457">
        <v>0</v>
      </c>
      <c r="M178" s="457">
        <v>1870010</v>
      </c>
      <c r="N178" s="457">
        <v>14773.0787</v>
      </c>
      <c r="O178" s="457">
        <v>38391.3053</v>
      </c>
      <c r="P178" s="479">
        <v>5.8838069999999999E-2</v>
      </c>
      <c r="Q178" s="479">
        <v>5.860454484994608E-2</v>
      </c>
      <c r="R178" s="479">
        <v>3.8000686899999998</v>
      </c>
      <c r="T178" s="457">
        <v>95834038.299999997</v>
      </c>
      <c r="V178" s="479">
        <v>0</v>
      </c>
      <c r="Z178" s="479" t="s">
        <v>1954</v>
      </c>
    </row>
    <row r="179" spans="1:26" outlineLevel="2">
      <c r="A179" s="515">
        <v>17</v>
      </c>
      <c r="B179" s="515" t="s">
        <v>931</v>
      </c>
      <c r="C179" s="515">
        <v>139</v>
      </c>
      <c r="D179" s="515" t="s">
        <v>1202</v>
      </c>
      <c r="E179" s="515" t="s">
        <v>1739</v>
      </c>
      <c r="F179" s="489" t="s">
        <v>1203</v>
      </c>
      <c r="G179" s="457">
        <v>336614</v>
      </c>
      <c r="H179" s="457">
        <v>0</v>
      </c>
      <c r="I179" s="457">
        <v>0</v>
      </c>
      <c r="J179" s="457">
        <v>0</v>
      </c>
      <c r="K179" s="457">
        <v>0</v>
      </c>
      <c r="L179" s="457">
        <v>0</v>
      </c>
      <c r="M179" s="457">
        <v>336614</v>
      </c>
      <c r="N179" s="457">
        <v>605.90519999999992</v>
      </c>
      <c r="O179" s="457">
        <v>4039.3679999999999</v>
      </c>
      <c r="P179" s="479">
        <v>6.1906900000000004E-3</v>
      </c>
      <c r="Q179" s="479">
        <v>6.1661181163704011E-3</v>
      </c>
      <c r="R179" s="479">
        <v>11.02784694</v>
      </c>
      <c r="T179" s="457">
        <v>3010660.57</v>
      </c>
      <c r="V179" s="479">
        <v>0</v>
      </c>
      <c r="Z179" s="479" t="s">
        <v>1954</v>
      </c>
    </row>
    <row r="180" spans="1:26" outlineLevel="2">
      <c r="A180" s="515">
        <v>17</v>
      </c>
      <c r="B180" s="515" t="s">
        <v>931</v>
      </c>
      <c r="C180" s="515">
        <v>140</v>
      </c>
      <c r="D180" s="515" t="s">
        <v>934</v>
      </c>
      <c r="E180" s="515" t="s">
        <v>1557</v>
      </c>
      <c r="F180" s="489" t="s">
        <v>935</v>
      </c>
      <c r="G180" s="457">
        <v>44780</v>
      </c>
      <c r="H180" s="457">
        <v>0</v>
      </c>
      <c r="I180" s="457">
        <v>0</v>
      </c>
      <c r="J180" s="457">
        <v>0</v>
      </c>
      <c r="K180" s="457">
        <v>0</v>
      </c>
      <c r="L180" s="457">
        <v>0</v>
      </c>
      <c r="M180" s="457">
        <v>44780</v>
      </c>
      <c r="N180" s="457">
        <v>34.481000000000002</v>
      </c>
      <c r="O180" s="457">
        <v>192.554</v>
      </c>
      <c r="P180" s="479">
        <v>2.9511000000000001E-4</v>
      </c>
      <c r="Q180" s="479">
        <v>2.9393477092940932E-4</v>
      </c>
      <c r="R180" s="479">
        <v>7.4633329999999998E-2</v>
      </c>
      <c r="T180" s="457">
        <v>547376</v>
      </c>
      <c r="V180" s="479">
        <v>0</v>
      </c>
      <c r="Z180" s="479" t="s">
        <v>1954</v>
      </c>
    </row>
    <row r="181" spans="1:26" ht="22.5" customHeight="1" outlineLevel="2">
      <c r="A181" s="515">
        <v>17</v>
      </c>
      <c r="B181" s="515" t="s">
        <v>931</v>
      </c>
      <c r="C181" s="497">
        <v>141</v>
      </c>
      <c r="D181" s="491" t="s">
        <v>1740</v>
      </c>
      <c r="E181" s="515" t="s">
        <v>1741</v>
      </c>
      <c r="F181" s="489" t="s">
        <v>1204</v>
      </c>
      <c r="G181" s="457">
        <v>266787</v>
      </c>
      <c r="H181" s="457">
        <v>0</v>
      </c>
      <c r="I181" s="457">
        <v>0</v>
      </c>
      <c r="J181" s="457">
        <v>0</v>
      </c>
      <c r="K181" s="457">
        <v>0</v>
      </c>
      <c r="L181" s="457">
        <v>0</v>
      </c>
      <c r="M181" s="457">
        <v>266787</v>
      </c>
      <c r="N181" s="457">
        <v>586.93140000000005</v>
      </c>
      <c r="O181" s="457">
        <v>1600.722</v>
      </c>
      <c r="P181" s="479">
        <v>2.4532500000000001E-3</v>
      </c>
      <c r="Q181" s="479">
        <v>2.4435111936997721E-3</v>
      </c>
      <c r="R181" s="479">
        <v>3.3348374999999999</v>
      </c>
      <c r="T181" s="457">
        <v>2079366.11</v>
      </c>
      <c r="V181" s="479">
        <v>0</v>
      </c>
      <c r="Z181" s="479" t="s">
        <v>1954</v>
      </c>
    </row>
    <row r="182" spans="1:26" outlineLevel="2">
      <c r="A182" s="515">
        <v>17</v>
      </c>
      <c r="B182" s="515" t="s">
        <v>931</v>
      </c>
      <c r="C182" s="515">
        <v>142</v>
      </c>
      <c r="D182" s="515" t="s">
        <v>1205</v>
      </c>
      <c r="E182" s="515" t="s">
        <v>1742</v>
      </c>
      <c r="F182" s="489" t="s">
        <v>721</v>
      </c>
      <c r="G182" s="457">
        <v>618595</v>
      </c>
      <c r="H182" s="457">
        <v>0</v>
      </c>
      <c r="I182" s="457">
        <v>0</v>
      </c>
      <c r="J182" s="457">
        <v>0</v>
      </c>
      <c r="K182" s="457">
        <v>0</v>
      </c>
      <c r="L182" s="457">
        <v>0</v>
      </c>
      <c r="M182" s="457">
        <v>618595</v>
      </c>
      <c r="N182" s="457">
        <v>0</v>
      </c>
      <c r="O182" s="457">
        <v>0</v>
      </c>
      <c r="P182" s="479">
        <v>0</v>
      </c>
      <c r="Q182" s="479">
        <v>0</v>
      </c>
      <c r="R182" s="479">
        <v>6.2423811300000001</v>
      </c>
      <c r="T182" s="457">
        <v>7446414.9800000004</v>
      </c>
      <c r="V182" s="479">
        <v>0</v>
      </c>
      <c r="Z182" s="479" t="s">
        <v>1954</v>
      </c>
    </row>
    <row r="183" spans="1:26" outlineLevel="2">
      <c r="A183" s="515">
        <v>17</v>
      </c>
      <c r="B183" s="515" t="s">
        <v>931</v>
      </c>
      <c r="C183" s="515">
        <v>143</v>
      </c>
      <c r="D183" s="515" t="s">
        <v>1206</v>
      </c>
      <c r="E183" s="515" t="s">
        <v>1743</v>
      </c>
      <c r="F183" s="489" t="s">
        <v>722</v>
      </c>
      <c r="G183" s="457">
        <v>275595</v>
      </c>
      <c r="H183" s="457">
        <v>0</v>
      </c>
      <c r="I183" s="457">
        <v>0</v>
      </c>
      <c r="J183" s="457">
        <v>0</v>
      </c>
      <c r="K183" s="457">
        <v>0</v>
      </c>
      <c r="L183" s="457">
        <v>0</v>
      </c>
      <c r="M183" s="457">
        <v>275595</v>
      </c>
      <c r="N183" s="457">
        <v>6003.7842295</v>
      </c>
      <c r="O183" s="457">
        <v>32142.644850000001</v>
      </c>
      <c r="P183" s="479">
        <v>4.9261449999999998E-2</v>
      </c>
      <c r="Q183" s="479">
        <v>4.9065929303209008E-2</v>
      </c>
      <c r="R183" s="479">
        <v>0.46665222000000001</v>
      </c>
      <c r="T183" s="457" t="e">
        <v>#N/A</v>
      </c>
      <c r="V183" s="479">
        <v>0</v>
      </c>
      <c r="Z183" s="479" t="e">
        <v>#N/A</v>
      </c>
    </row>
    <row r="184" spans="1:26" outlineLevel="2">
      <c r="A184" s="515">
        <v>17</v>
      </c>
      <c r="B184" s="515" t="s">
        <v>931</v>
      </c>
      <c r="C184" s="515">
        <v>144</v>
      </c>
      <c r="D184" s="515" t="s">
        <v>1207</v>
      </c>
      <c r="E184" s="515" t="s">
        <v>1744</v>
      </c>
      <c r="F184" s="489" t="s">
        <v>723</v>
      </c>
      <c r="G184" s="457">
        <v>279486</v>
      </c>
      <c r="H184" s="457">
        <v>0</v>
      </c>
      <c r="I184" s="457">
        <v>0</v>
      </c>
      <c r="J184" s="457">
        <v>0</v>
      </c>
      <c r="K184" s="457">
        <v>0</v>
      </c>
      <c r="L184" s="457">
        <v>0</v>
      </c>
      <c r="M184" s="457">
        <v>279486</v>
      </c>
      <c r="N184" s="457">
        <v>279.48559999999998</v>
      </c>
      <c r="O184" s="457">
        <v>2956.9618799999998</v>
      </c>
      <c r="P184" s="479">
        <v>4.5318099999999998E-3</v>
      </c>
      <c r="Q184" s="479">
        <v>4.5138190473570814E-3</v>
      </c>
      <c r="R184" s="479">
        <v>4.9183633999999996</v>
      </c>
      <c r="T184" s="457">
        <v>5059693.82</v>
      </c>
      <c r="V184" s="479">
        <v>0</v>
      </c>
      <c r="Z184" s="479" t="s">
        <v>1954</v>
      </c>
    </row>
    <row r="185" spans="1:26" ht="23.25" customHeight="1" outlineLevel="2">
      <c r="A185" s="515">
        <v>17</v>
      </c>
      <c r="B185" s="515" t="s">
        <v>931</v>
      </c>
      <c r="C185" s="497">
        <v>145</v>
      </c>
      <c r="D185" s="515" t="s">
        <v>1208</v>
      </c>
      <c r="E185" s="515" t="s">
        <v>1745</v>
      </c>
      <c r="F185" s="489" t="s">
        <v>1209</v>
      </c>
      <c r="G185" s="457">
        <v>240424</v>
      </c>
      <c r="H185" s="457">
        <v>0</v>
      </c>
      <c r="I185" s="457">
        <v>0</v>
      </c>
      <c r="J185" s="457">
        <v>0</v>
      </c>
      <c r="K185" s="457">
        <v>0</v>
      </c>
      <c r="L185" s="457">
        <v>0</v>
      </c>
      <c r="M185" s="457">
        <v>240424</v>
      </c>
      <c r="N185" s="457">
        <v>480.84800000000001</v>
      </c>
      <c r="O185" s="457">
        <v>2281.6237599999999</v>
      </c>
      <c r="P185" s="479">
        <v>3.4967900000000001E-3</v>
      </c>
      <c r="Q185" s="479">
        <v>3.4829115845045936E-3</v>
      </c>
      <c r="R185" s="479">
        <v>7.0012242200000001</v>
      </c>
      <c r="T185" s="457">
        <v>2119760.06</v>
      </c>
      <c r="V185" s="479">
        <v>0</v>
      </c>
      <c r="Z185" s="479" t="s">
        <v>1954</v>
      </c>
    </row>
    <row r="186" spans="1:26" outlineLevel="2">
      <c r="A186" s="515">
        <v>17</v>
      </c>
      <c r="B186" s="515" t="s">
        <v>931</v>
      </c>
      <c r="C186" s="515">
        <v>146</v>
      </c>
      <c r="D186" s="515" t="s">
        <v>936</v>
      </c>
      <c r="E186" s="515" t="s">
        <v>1558</v>
      </c>
      <c r="F186" s="489" t="s">
        <v>724</v>
      </c>
      <c r="G186" s="457">
        <v>340301</v>
      </c>
      <c r="H186" s="457">
        <v>0</v>
      </c>
      <c r="I186" s="457">
        <v>0</v>
      </c>
      <c r="J186" s="457">
        <v>0</v>
      </c>
      <c r="K186" s="457">
        <v>0</v>
      </c>
      <c r="L186" s="457">
        <v>0</v>
      </c>
      <c r="M186" s="457">
        <v>340301</v>
      </c>
      <c r="N186" s="457">
        <v>3846.9830000000002</v>
      </c>
      <c r="O186" s="457">
        <v>34431.553999999996</v>
      </c>
      <c r="P186" s="479">
        <v>5.2769400000000001E-2</v>
      </c>
      <c r="Q186" s="479">
        <v>5.2559962076786697E-2</v>
      </c>
      <c r="R186" s="479">
        <v>1.5177308700000001</v>
      </c>
      <c r="T186" s="457" t="e">
        <v>#N/A</v>
      </c>
      <c r="V186" s="479">
        <v>0</v>
      </c>
      <c r="Z186" s="479" t="e">
        <v>#N/A</v>
      </c>
    </row>
    <row r="187" spans="1:26" outlineLevel="2">
      <c r="A187" s="515">
        <v>17</v>
      </c>
      <c r="B187" s="515" t="s">
        <v>931</v>
      </c>
      <c r="C187" s="515">
        <v>147</v>
      </c>
      <c r="D187" s="515" t="s">
        <v>1210</v>
      </c>
      <c r="E187" s="515" t="s">
        <v>1746</v>
      </c>
      <c r="F187" s="489" t="s">
        <v>725</v>
      </c>
      <c r="G187" s="457">
        <v>706880</v>
      </c>
      <c r="H187" s="457">
        <v>0</v>
      </c>
      <c r="I187" s="457">
        <v>0</v>
      </c>
      <c r="J187" s="457">
        <v>0</v>
      </c>
      <c r="K187" s="457">
        <v>0</v>
      </c>
      <c r="L187" s="457">
        <v>2500</v>
      </c>
      <c r="M187" s="457">
        <v>704380</v>
      </c>
      <c r="N187" s="457">
        <v>7482.3853638000001</v>
      </c>
      <c r="O187" s="457">
        <v>61985.440000000002</v>
      </c>
      <c r="P187" s="479">
        <v>9.4998170000000007E-2</v>
      </c>
      <c r="Q187" s="479">
        <v>9.4621125021337626E-2</v>
      </c>
      <c r="R187" s="479">
        <v>6.4326940600000002</v>
      </c>
      <c r="T187" s="457" t="e">
        <v>#N/A</v>
      </c>
      <c r="V187" s="479">
        <v>0</v>
      </c>
      <c r="Z187" s="479" t="e">
        <v>#N/A</v>
      </c>
    </row>
    <row r="188" spans="1:26" outlineLevel="2">
      <c r="A188" s="515">
        <v>17</v>
      </c>
      <c r="B188" s="515" t="s">
        <v>931</v>
      </c>
      <c r="C188" s="515">
        <v>148</v>
      </c>
      <c r="D188" s="515" t="s">
        <v>1211</v>
      </c>
      <c r="E188" s="515" t="s">
        <v>1747</v>
      </c>
      <c r="F188" s="489" t="s">
        <v>1212</v>
      </c>
      <c r="G188" s="457">
        <v>23118</v>
      </c>
      <c r="H188" s="457">
        <v>0</v>
      </c>
      <c r="I188" s="457">
        <v>0</v>
      </c>
      <c r="J188" s="457">
        <v>0</v>
      </c>
      <c r="K188" s="457">
        <v>0</v>
      </c>
      <c r="L188" s="457">
        <v>0</v>
      </c>
      <c r="M188" s="457">
        <v>23118</v>
      </c>
      <c r="N188" s="457">
        <v>0</v>
      </c>
      <c r="O188" s="457">
        <v>4297.1738399999995</v>
      </c>
      <c r="P188" s="479">
        <v>6.5858000000000002E-3</v>
      </c>
      <c r="Q188" s="479">
        <v>6.5596601904102225E-3</v>
      </c>
      <c r="R188" s="479">
        <v>1.1558999999999999</v>
      </c>
      <c r="T188" s="457" t="e">
        <v>#N/A</v>
      </c>
      <c r="V188" s="479">
        <v>0</v>
      </c>
      <c r="Z188" s="479" t="e">
        <v>#N/A</v>
      </c>
    </row>
    <row r="189" spans="1:26" outlineLevel="2">
      <c r="A189" s="515">
        <v>17</v>
      </c>
      <c r="B189" s="515" t="s">
        <v>931</v>
      </c>
      <c r="C189" s="515">
        <v>149</v>
      </c>
      <c r="D189" s="515" t="s">
        <v>1213</v>
      </c>
      <c r="E189" s="515" t="s">
        <v>1748</v>
      </c>
      <c r="F189" s="489" t="s">
        <v>726</v>
      </c>
      <c r="G189" s="457">
        <v>45300</v>
      </c>
      <c r="H189" s="457">
        <v>0</v>
      </c>
      <c r="I189" s="457">
        <v>0</v>
      </c>
      <c r="J189" s="457">
        <v>0</v>
      </c>
      <c r="K189" s="457">
        <v>0</v>
      </c>
      <c r="L189" s="457">
        <v>0</v>
      </c>
      <c r="M189" s="457">
        <v>45300</v>
      </c>
      <c r="N189" s="457">
        <v>0</v>
      </c>
      <c r="O189" s="457">
        <v>2616.0749999999998</v>
      </c>
      <c r="P189" s="479">
        <v>4.0093699999999999E-3</v>
      </c>
      <c r="Q189" s="479">
        <v>3.9934532954867437E-3</v>
      </c>
      <c r="R189" s="479">
        <v>2.2650000000000001</v>
      </c>
      <c r="T189" s="457">
        <v>2876693.39</v>
      </c>
      <c r="V189" s="479">
        <v>0</v>
      </c>
      <c r="Z189" s="479" t="s">
        <v>1954</v>
      </c>
    </row>
    <row r="190" spans="1:26" outlineLevel="2">
      <c r="A190" s="515">
        <v>17</v>
      </c>
      <c r="B190" s="515" t="s">
        <v>931</v>
      </c>
      <c r="C190" s="515">
        <v>150</v>
      </c>
      <c r="D190" s="515" t="s">
        <v>1215</v>
      </c>
      <c r="E190" s="515" t="s">
        <v>1749</v>
      </c>
      <c r="F190" s="489" t="s">
        <v>1216</v>
      </c>
      <c r="G190" s="457">
        <v>1768488</v>
      </c>
      <c r="H190" s="457">
        <v>0</v>
      </c>
      <c r="I190" s="457">
        <v>0</v>
      </c>
      <c r="J190" s="457">
        <v>0</v>
      </c>
      <c r="K190" s="457">
        <v>0</v>
      </c>
      <c r="L190" s="457">
        <v>0</v>
      </c>
      <c r="M190" s="457">
        <v>1768488</v>
      </c>
      <c r="N190" s="457">
        <v>13414.715179999999</v>
      </c>
      <c r="O190" s="457">
        <v>259702.46280000001</v>
      </c>
      <c r="P190" s="479">
        <v>0.39801700000000001</v>
      </c>
      <c r="Q190" s="479">
        <v>0.39643727947963397</v>
      </c>
      <c r="R190" s="479">
        <v>5.8949796499999998</v>
      </c>
      <c r="T190" s="457" t="e">
        <v>#N/A</v>
      </c>
      <c r="V190" s="479">
        <v>0</v>
      </c>
      <c r="Z190" s="479" t="e">
        <v>#N/A</v>
      </c>
    </row>
    <row r="191" spans="1:26" outlineLevel="2">
      <c r="A191" s="515">
        <v>17</v>
      </c>
      <c r="B191" s="515" t="s">
        <v>931</v>
      </c>
      <c r="C191" s="515">
        <v>151</v>
      </c>
      <c r="D191" s="515" t="s">
        <v>1217</v>
      </c>
      <c r="E191" s="515" t="s">
        <v>1750</v>
      </c>
      <c r="F191" s="489" t="s">
        <v>728</v>
      </c>
      <c r="G191" s="457">
        <v>67755</v>
      </c>
      <c r="H191" s="457">
        <v>0</v>
      </c>
      <c r="I191" s="457">
        <v>0</v>
      </c>
      <c r="J191" s="457">
        <v>0</v>
      </c>
      <c r="K191" s="457">
        <v>0</v>
      </c>
      <c r="L191" s="457">
        <v>0</v>
      </c>
      <c r="M191" s="457">
        <v>67755</v>
      </c>
      <c r="N191" s="457">
        <v>1231.47703</v>
      </c>
      <c r="O191" s="457">
        <v>54204</v>
      </c>
      <c r="P191" s="479">
        <v>8.3072419999999994E-2</v>
      </c>
      <c r="Q191" s="479">
        <v>8.2742712815406072E-2</v>
      </c>
      <c r="R191" s="479">
        <v>1.0950302999999999</v>
      </c>
      <c r="T191" s="457" t="e">
        <v>#N/A</v>
      </c>
      <c r="V191" s="479">
        <v>0</v>
      </c>
      <c r="Z191" s="479" t="e">
        <v>#N/A</v>
      </c>
    </row>
    <row r="192" spans="1:26" outlineLevel="2">
      <c r="A192" s="515">
        <v>17</v>
      </c>
      <c r="B192" s="515" t="s">
        <v>931</v>
      </c>
      <c r="C192" s="515">
        <v>152</v>
      </c>
      <c r="D192" s="515" t="s">
        <v>1218</v>
      </c>
      <c r="E192" s="515" t="s">
        <v>1751</v>
      </c>
      <c r="F192" s="489" t="s">
        <v>729</v>
      </c>
      <c r="G192" s="457">
        <v>42005</v>
      </c>
      <c r="H192" s="457">
        <v>0</v>
      </c>
      <c r="I192" s="457">
        <v>0</v>
      </c>
      <c r="J192" s="457">
        <v>0</v>
      </c>
      <c r="K192" s="457">
        <v>0</v>
      </c>
      <c r="L192" s="457">
        <v>0</v>
      </c>
      <c r="M192" s="457">
        <v>42005</v>
      </c>
      <c r="N192" s="457">
        <v>0</v>
      </c>
      <c r="O192" s="457">
        <v>0</v>
      </c>
      <c r="P192" s="479">
        <v>0</v>
      </c>
      <c r="Q192" s="479">
        <v>0</v>
      </c>
      <c r="R192" s="479">
        <v>2.10025</v>
      </c>
      <c r="T192" s="457">
        <v>751278.81</v>
      </c>
      <c r="V192" s="479">
        <v>0</v>
      </c>
      <c r="Z192" s="479" t="s">
        <v>1954</v>
      </c>
    </row>
    <row r="193" spans="1:26" outlineLevel="2">
      <c r="A193" s="515">
        <v>17</v>
      </c>
      <c r="B193" s="515" t="s">
        <v>931</v>
      </c>
      <c r="C193" s="515">
        <v>153</v>
      </c>
      <c r="D193" s="515" t="s">
        <v>939</v>
      </c>
      <c r="E193" s="515" t="s">
        <v>1560</v>
      </c>
      <c r="F193" s="489" t="s">
        <v>731</v>
      </c>
      <c r="G193" s="457">
        <v>1519721</v>
      </c>
      <c r="H193" s="457">
        <v>0</v>
      </c>
      <c r="I193" s="457">
        <v>0</v>
      </c>
      <c r="J193" s="457">
        <v>0</v>
      </c>
      <c r="K193" s="457">
        <v>0</v>
      </c>
      <c r="L193" s="457">
        <v>0</v>
      </c>
      <c r="M193" s="457">
        <v>1519721</v>
      </c>
      <c r="N193" s="457">
        <v>11888.648929999999</v>
      </c>
      <c r="O193" s="457">
        <v>102854.71728</v>
      </c>
      <c r="P193" s="479">
        <v>0.15763394999999999</v>
      </c>
      <c r="Q193" s="479">
        <v>0.15700830812502445</v>
      </c>
      <c r="R193" s="479">
        <v>0.83127264000000001</v>
      </c>
      <c r="T193" s="457">
        <v>10878626.07</v>
      </c>
      <c r="V193" s="479">
        <v>0</v>
      </c>
      <c r="Z193" s="479" t="s">
        <v>1954</v>
      </c>
    </row>
    <row r="194" spans="1:26" outlineLevel="2">
      <c r="A194" s="515">
        <v>17</v>
      </c>
      <c r="B194" s="515" t="s">
        <v>931</v>
      </c>
      <c r="C194" s="515">
        <v>154</v>
      </c>
      <c r="D194" s="515" t="s">
        <v>1224</v>
      </c>
      <c r="E194" s="515" t="s">
        <v>1752</v>
      </c>
      <c r="F194" s="489" t="s">
        <v>732</v>
      </c>
      <c r="G194" s="457">
        <v>734617</v>
      </c>
      <c r="H194" s="457">
        <v>0</v>
      </c>
      <c r="I194" s="457">
        <v>0</v>
      </c>
      <c r="J194" s="457">
        <v>0</v>
      </c>
      <c r="K194" s="457">
        <v>0</v>
      </c>
      <c r="L194" s="457">
        <v>0</v>
      </c>
      <c r="M194" s="457">
        <v>734617</v>
      </c>
      <c r="N194" s="457">
        <v>5876.9359999999997</v>
      </c>
      <c r="O194" s="457">
        <v>11019.254999999999</v>
      </c>
      <c r="P194" s="479">
        <v>1.688798E-2</v>
      </c>
      <c r="Q194" s="479">
        <v>1.6820955130704883E-2</v>
      </c>
      <c r="R194" s="479">
        <v>3.8697047000000002</v>
      </c>
      <c r="T194" s="457">
        <v>17849491.809999999</v>
      </c>
      <c r="V194" s="479">
        <v>0</v>
      </c>
      <c r="Z194" s="479" t="s">
        <v>1954</v>
      </c>
    </row>
    <row r="195" spans="1:26" outlineLevel="2">
      <c r="A195" s="515">
        <v>17</v>
      </c>
      <c r="B195" s="515" t="s">
        <v>931</v>
      </c>
      <c r="C195" s="515">
        <v>155</v>
      </c>
      <c r="D195" s="515" t="s">
        <v>1225</v>
      </c>
      <c r="E195" s="515" t="s">
        <v>1753</v>
      </c>
      <c r="F195" s="489" t="s">
        <v>733</v>
      </c>
      <c r="G195" s="457">
        <v>1203474</v>
      </c>
      <c r="H195" s="457">
        <v>0</v>
      </c>
      <c r="I195" s="457">
        <v>0</v>
      </c>
      <c r="J195" s="457">
        <v>0</v>
      </c>
      <c r="K195" s="457">
        <v>0</v>
      </c>
      <c r="L195" s="457">
        <v>25000</v>
      </c>
      <c r="M195" s="457">
        <v>1178474</v>
      </c>
      <c r="N195" s="457">
        <v>3924.3187000000003</v>
      </c>
      <c r="O195" s="457">
        <v>3924.3184200000001</v>
      </c>
      <c r="P195" s="479">
        <v>6.0143699999999998E-3</v>
      </c>
      <c r="Q195" s="479">
        <v>5.9904942812757014E-3</v>
      </c>
      <c r="R195" s="479">
        <v>5.3024701900000002</v>
      </c>
      <c r="T195" s="457">
        <v>14858347.699999999</v>
      </c>
      <c r="V195" s="479">
        <v>-2.8000000020256266E-4</v>
      </c>
      <c r="Z195" s="479" t="s">
        <v>1954</v>
      </c>
    </row>
    <row r="196" spans="1:26" outlineLevel="2">
      <c r="A196" s="515">
        <v>17</v>
      </c>
      <c r="B196" s="515" t="s">
        <v>931</v>
      </c>
      <c r="C196" s="515">
        <v>156</v>
      </c>
      <c r="D196" s="515" t="s">
        <v>1229</v>
      </c>
      <c r="E196" s="515" t="s">
        <v>1754</v>
      </c>
      <c r="F196" s="489" t="s">
        <v>734</v>
      </c>
      <c r="G196" s="457">
        <v>518063</v>
      </c>
      <c r="H196" s="457">
        <v>0</v>
      </c>
      <c r="I196" s="457">
        <v>0</v>
      </c>
      <c r="J196" s="457">
        <v>0</v>
      </c>
      <c r="K196" s="457">
        <v>0</v>
      </c>
      <c r="L196" s="457">
        <v>0</v>
      </c>
      <c r="M196" s="457">
        <v>518063</v>
      </c>
      <c r="N196" s="457">
        <v>0</v>
      </c>
      <c r="O196" s="457">
        <v>0</v>
      </c>
      <c r="P196" s="479">
        <v>0</v>
      </c>
      <c r="Q196" s="479">
        <v>0</v>
      </c>
      <c r="R196" s="479">
        <v>3.76773091</v>
      </c>
      <c r="T196" s="457">
        <v>9502153.5700000003</v>
      </c>
      <c r="V196" s="479">
        <v>0</v>
      </c>
      <c r="Z196" s="479" t="s">
        <v>1954</v>
      </c>
    </row>
    <row r="197" spans="1:26" outlineLevel="2">
      <c r="A197" s="515">
        <v>17</v>
      </c>
      <c r="B197" s="515" t="s">
        <v>931</v>
      </c>
      <c r="C197" s="515">
        <v>157</v>
      </c>
      <c r="D197" s="515" t="s">
        <v>1230</v>
      </c>
      <c r="E197" s="515" t="s">
        <v>1755</v>
      </c>
      <c r="F197" s="489" t="s">
        <v>735</v>
      </c>
      <c r="G197" s="457">
        <v>257368</v>
      </c>
      <c r="H197" s="457">
        <v>0</v>
      </c>
      <c r="I197" s="457">
        <v>0</v>
      </c>
      <c r="J197" s="457">
        <v>0</v>
      </c>
      <c r="K197" s="457">
        <v>0</v>
      </c>
      <c r="L197" s="457">
        <v>0</v>
      </c>
      <c r="M197" s="457">
        <v>257368</v>
      </c>
      <c r="N197" s="457">
        <v>0</v>
      </c>
      <c r="O197" s="457">
        <v>0</v>
      </c>
      <c r="P197" s="479">
        <v>0</v>
      </c>
      <c r="Q197" s="479">
        <v>0</v>
      </c>
      <c r="R197" s="479">
        <v>4.7706680500000003</v>
      </c>
      <c r="T197" s="457">
        <v>2573688.46</v>
      </c>
      <c r="V197" s="479">
        <v>0</v>
      </c>
      <c r="Z197" s="479" t="s">
        <v>1954</v>
      </c>
    </row>
    <row r="198" spans="1:26" outlineLevel="2">
      <c r="A198" s="515">
        <v>17</v>
      </c>
      <c r="B198" s="515" t="s">
        <v>931</v>
      </c>
      <c r="C198" s="515">
        <v>158</v>
      </c>
      <c r="D198" s="515" t="s">
        <v>1231</v>
      </c>
      <c r="E198" s="515" t="s">
        <v>1756</v>
      </c>
      <c r="F198" s="489" t="s">
        <v>1232</v>
      </c>
      <c r="G198" s="457">
        <v>58248</v>
      </c>
      <c r="H198" s="457">
        <v>0</v>
      </c>
      <c r="I198" s="457">
        <v>0</v>
      </c>
      <c r="J198" s="457">
        <v>0</v>
      </c>
      <c r="K198" s="457">
        <v>0</v>
      </c>
      <c r="L198" s="457">
        <v>0</v>
      </c>
      <c r="M198" s="457">
        <v>58248</v>
      </c>
      <c r="N198" s="457">
        <v>0</v>
      </c>
      <c r="O198" s="457">
        <v>0</v>
      </c>
      <c r="P198" s="479">
        <v>0</v>
      </c>
      <c r="Q198" s="479">
        <v>0</v>
      </c>
      <c r="R198" s="479">
        <v>0.61572939000000004</v>
      </c>
      <c r="T198" s="457">
        <v>582488.63</v>
      </c>
      <c r="V198" s="479">
        <v>0</v>
      </c>
      <c r="Z198" s="479" t="s">
        <v>1954</v>
      </c>
    </row>
    <row r="199" spans="1:26" outlineLevel="2">
      <c r="A199" s="515">
        <v>17</v>
      </c>
      <c r="B199" s="515" t="s">
        <v>931</v>
      </c>
      <c r="C199" s="515">
        <v>159</v>
      </c>
      <c r="D199" s="515" t="s">
        <v>940</v>
      </c>
      <c r="E199" s="515" t="s">
        <v>1757</v>
      </c>
      <c r="F199" s="489" t="s">
        <v>736</v>
      </c>
      <c r="G199" s="457">
        <v>1724030</v>
      </c>
      <c r="H199" s="457">
        <v>0</v>
      </c>
      <c r="I199" s="457">
        <v>0</v>
      </c>
      <c r="J199" s="457">
        <v>0</v>
      </c>
      <c r="K199" s="457">
        <v>0</v>
      </c>
      <c r="L199" s="457">
        <v>0</v>
      </c>
      <c r="M199" s="457">
        <v>1724030</v>
      </c>
      <c r="N199" s="457">
        <v>46617.771200000003</v>
      </c>
      <c r="O199" s="457">
        <v>107131.2242</v>
      </c>
      <c r="P199" s="479">
        <v>0.16418807999999999</v>
      </c>
      <c r="Q199" s="479">
        <v>0.16353642014507197</v>
      </c>
      <c r="R199" s="479">
        <v>0.55523065000000005</v>
      </c>
      <c r="T199" s="457">
        <v>49447620</v>
      </c>
      <c r="V199" s="479">
        <v>0</v>
      </c>
      <c r="Z199" s="479" t="s">
        <v>1954</v>
      </c>
    </row>
    <row r="200" spans="1:26" outlineLevel="2">
      <c r="A200" s="515">
        <v>17</v>
      </c>
      <c r="B200" s="515" t="s">
        <v>931</v>
      </c>
      <c r="C200" s="515">
        <v>160</v>
      </c>
      <c r="D200" s="515" t="s">
        <v>1233</v>
      </c>
      <c r="E200" s="515" t="s">
        <v>1758</v>
      </c>
      <c r="F200" s="489" t="s">
        <v>1234</v>
      </c>
      <c r="G200" s="457">
        <v>658396</v>
      </c>
      <c r="H200" s="457">
        <v>0</v>
      </c>
      <c r="I200" s="457">
        <v>0</v>
      </c>
      <c r="J200" s="457">
        <v>0</v>
      </c>
      <c r="K200" s="457">
        <v>0</v>
      </c>
      <c r="L200" s="457">
        <v>0</v>
      </c>
      <c r="M200" s="457">
        <v>658396</v>
      </c>
      <c r="N200" s="457">
        <v>921.75440000000003</v>
      </c>
      <c r="O200" s="457">
        <v>10589.180386800001</v>
      </c>
      <c r="P200" s="479">
        <v>1.6228860000000001E-2</v>
      </c>
      <c r="Q200" s="479">
        <v>1.6164443799268007E-2</v>
      </c>
      <c r="R200" s="479">
        <v>6.6370564500000002</v>
      </c>
      <c r="T200" s="457">
        <v>7159797.7400000002</v>
      </c>
      <c r="V200" s="479">
        <v>0</v>
      </c>
      <c r="Z200" s="479" t="s">
        <v>1954</v>
      </c>
    </row>
    <row r="201" spans="1:26" ht="26.25" customHeight="1" outlineLevel="2">
      <c r="A201" s="515">
        <v>17</v>
      </c>
      <c r="B201" s="515" t="s">
        <v>931</v>
      </c>
      <c r="C201" s="497">
        <v>161</v>
      </c>
      <c r="D201" s="515" t="s">
        <v>1235</v>
      </c>
      <c r="E201" s="515" t="s">
        <v>1759</v>
      </c>
      <c r="F201" s="489" t="s">
        <v>1236</v>
      </c>
      <c r="G201" s="457">
        <v>525295</v>
      </c>
      <c r="H201" s="457">
        <v>0</v>
      </c>
      <c r="I201" s="457">
        <v>0</v>
      </c>
      <c r="J201" s="457">
        <v>0</v>
      </c>
      <c r="K201" s="457">
        <v>0</v>
      </c>
      <c r="L201" s="457">
        <v>0</v>
      </c>
      <c r="M201" s="457">
        <v>525295</v>
      </c>
      <c r="N201" s="457">
        <v>5508.5060899999999</v>
      </c>
      <c r="O201" s="457">
        <v>414983.05</v>
      </c>
      <c r="P201" s="479">
        <v>0.63599823</v>
      </c>
      <c r="Q201" s="479">
        <v>0.63347397478804701</v>
      </c>
      <c r="R201" s="479">
        <v>2.9064054399999999</v>
      </c>
      <c r="T201" s="457" t="e">
        <v>#N/A</v>
      </c>
      <c r="V201" s="479">
        <v>0</v>
      </c>
      <c r="Z201" s="479" t="e">
        <v>#N/A</v>
      </c>
    </row>
    <row r="202" spans="1:26" outlineLevel="2">
      <c r="A202" s="515">
        <v>17</v>
      </c>
      <c r="B202" s="515" t="s">
        <v>931</v>
      </c>
      <c r="C202" s="497">
        <v>162</v>
      </c>
      <c r="D202" s="515" t="s">
        <v>1239</v>
      </c>
      <c r="E202" s="515" t="s">
        <v>1760</v>
      </c>
      <c r="F202" s="489" t="s">
        <v>737</v>
      </c>
      <c r="G202" s="457">
        <v>443946</v>
      </c>
      <c r="H202" s="457">
        <v>0</v>
      </c>
      <c r="I202" s="457">
        <v>0</v>
      </c>
      <c r="J202" s="457">
        <v>0</v>
      </c>
      <c r="K202" s="457">
        <v>0</v>
      </c>
      <c r="L202" s="457">
        <v>0</v>
      </c>
      <c r="M202" s="457">
        <v>443946</v>
      </c>
      <c r="N202" s="457">
        <v>918.96821999999997</v>
      </c>
      <c r="O202" s="457">
        <v>8572.5972600000005</v>
      </c>
      <c r="P202" s="479">
        <v>1.3138260000000001E-2</v>
      </c>
      <c r="Q202" s="479">
        <v>1.3086118241574737E-2</v>
      </c>
      <c r="R202" s="479">
        <v>4.5957142900000001</v>
      </c>
      <c r="T202" s="457">
        <v>6231548.4500000002</v>
      </c>
      <c r="V202" s="479">
        <v>0</v>
      </c>
      <c r="Z202" s="479" t="s">
        <v>1954</v>
      </c>
    </row>
    <row r="203" spans="1:26" outlineLevel="2">
      <c r="A203" s="515">
        <v>17</v>
      </c>
      <c r="B203" s="515" t="s">
        <v>931</v>
      </c>
      <c r="C203" s="497">
        <v>163</v>
      </c>
      <c r="D203" s="515" t="s">
        <v>1241</v>
      </c>
      <c r="E203" s="515" t="s">
        <v>1761</v>
      </c>
      <c r="F203" s="489" t="s">
        <v>1242</v>
      </c>
      <c r="G203" s="457">
        <v>354361</v>
      </c>
      <c r="H203" s="457">
        <v>0</v>
      </c>
      <c r="I203" s="457">
        <v>0</v>
      </c>
      <c r="J203" s="457">
        <v>0</v>
      </c>
      <c r="K203" s="457">
        <v>0</v>
      </c>
      <c r="L203" s="457">
        <v>36000</v>
      </c>
      <c r="M203" s="457">
        <v>318361</v>
      </c>
      <c r="N203" s="457">
        <v>0</v>
      </c>
      <c r="O203" s="457">
        <v>0</v>
      </c>
      <c r="P203" s="479">
        <v>0</v>
      </c>
      <c r="Q203" s="479">
        <v>0</v>
      </c>
      <c r="R203" s="479">
        <v>2.5264339900000001</v>
      </c>
      <c r="T203" s="457">
        <v>8239636.9199999999</v>
      </c>
      <c r="V203" s="479">
        <v>0</v>
      </c>
      <c r="Z203" s="479" t="s">
        <v>1954</v>
      </c>
    </row>
    <row r="204" spans="1:26" outlineLevel="2">
      <c r="A204" s="515">
        <v>17</v>
      </c>
      <c r="B204" s="515" t="s">
        <v>931</v>
      </c>
      <c r="C204" s="497">
        <v>164</v>
      </c>
      <c r="D204" s="515" t="s">
        <v>1244</v>
      </c>
      <c r="E204" s="515" t="s">
        <v>1762</v>
      </c>
      <c r="F204" s="489" t="s">
        <v>1245</v>
      </c>
      <c r="G204" s="457">
        <v>36944</v>
      </c>
      <c r="H204" s="457">
        <v>0</v>
      </c>
      <c r="I204" s="457">
        <v>0</v>
      </c>
      <c r="J204" s="457">
        <v>0</v>
      </c>
      <c r="K204" s="457">
        <v>0</v>
      </c>
      <c r="L204" s="457">
        <v>0</v>
      </c>
      <c r="M204" s="457">
        <v>36944</v>
      </c>
      <c r="N204" s="457">
        <v>0</v>
      </c>
      <c r="O204" s="457">
        <v>0</v>
      </c>
      <c r="P204" s="479">
        <v>0</v>
      </c>
      <c r="Q204" s="479">
        <v>0</v>
      </c>
      <c r="R204" s="479">
        <v>0.43209356999999998</v>
      </c>
      <c r="T204" s="457">
        <v>369443.11</v>
      </c>
      <c r="V204" s="479">
        <v>0</v>
      </c>
      <c r="Z204" s="479" t="s">
        <v>1954</v>
      </c>
    </row>
    <row r="205" spans="1:26" outlineLevel="2">
      <c r="A205" s="515">
        <v>17</v>
      </c>
      <c r="B205" s="515" t="s">
        <v>931</v>
      </c>
      <c r="C205" s="497">
        <v>165</v>
      </c>
      <c r="D205" s="515" t="s">
        <v>1246</v>
      </c>
      <c r="E205" s="515" t="s">
        <v>1763</v>
      </c>
      <c r="F205" s="489" t="s">
        <v>740</v>
      </c>
      <c r="G205" s="457">
        <v>110562</v>
      </c>
      <c r="H205" s="457">
        <v>0</v>
      </c>
      <c r="I205" s="457">
        <v>0</v>
      </c>
      <c r="J205" s="457">
        <v>0</v>
      </c>
      <c r="K205" s="457">
        <v>0</v>
      </c>
      <c r="L205" s="457">
        <v>0</v>
      </c>
      <c r="M205" s="457">
        <v>110562</v>
      </c>
      <c r="N205" s="457">
        <v>0</v>
      </c>
      <c r="O205" s="457">
        <v>0</v>
      </c>
      <c r="P205" s="479">
        <v>0</v>
      </c>
      <c r="Q205" s="479">
        <v>0</v>
      </c>
      <c r="R205" s="479">
        <v>9.3443204899999994</v>
      </c>
      <c r="T205" s="457">
        <v>1189601.8799999999</v>
      </c>
      <c r="V205" s="479">
        <v>0</v>
      </c>
      <c r="Z205" s="479" t="s">
        <v>1954</v>
      </c>
    </row>
    <row r="206" spans="1:26" outlineLevel="2">
      <c r="A206" s="515">
        <v>17</v>
      </c>
      <c r="B206" s="515" t="s">
        <v>931</v>
      </c>
      <c r="C206" s="497">
        <v>166</v>
      </c>
      <c r="D206" s="515" t="s">
        <v>1248</v>
      </c>
      <c r="E206" s="515" t="s">
        <v>1764</v>
      </c>
      <c r="F206" s="489" t="s">
        <v>742</v>
      </c>
      <c r="G206" s="457">
        <v>700498</v>
      </c>
      <c r="H206" s="457">
        <v>0</v>
      </c>
      <c r="I206" s="457">
        <v>0</v>
      </c>
      <c r="J206" s="457">
        <v>0</v>
      </c>
      <c r="K206" s="457">
        <v>0</v>
      </c>
      <c r="L206" s="457">
        <v>0</v>
      </c>
      <c r="M206" s="457">
        <v>700498</v>
      </c>
      <c r="N206" s="457">
        <v>0</v>
      </c>
      <c r="O206" s="457">
        <v>0</v>
      </c>
      <c r="P206" s="479">
        <v>0</v>
      </c>
      <c r="Q206" s="479">
        <v>0</v>
      </c>
      <c r="R206" s="479">
        <v>6.5467102800000001</v>
      </c>
      <c r="T206" s="457">
        <v>11705398.470000001</v>
      </c>
      <c r="V206" s="479">
        <v>0</v>
      </c>
      <c r="Z206" s="479" t="s">
        <v>1954</v>
      </c>
    </row>
    <row r="207" spans="1:26" outlineLevel="2">
      <c r="A207" s="515">
        <v>17</v>
      </c>
      <c r="B207" s="515" t="s">
        <v>931</v>
      </c>
      <c r="C207" s="497">
        <v>167</v>
      </c>
      <c r="D207" s="515" t="s">
        <v>1251</v>
      </c>
      <c r="E207" s="515" t="s">
        <v>1765</v>
      </c>
      <c r="F207" s="489" t="s">
        <v>743</v>
      </c>
      <c r="G207" s="457">
        <v>169648</v>
      </c>
      <c r="H207" s="457">
        <v>0</v>
      </c>
      <c r="I207" s="457">
        <v>0</v>
      </c>
      <c r="J207" s="457">
        <v>0</v>
      </c>
      <c r="K207" s="457">
        <v>0</v>
      </c>
      <c r="L207" s="457">
        <v>0</v>
      </c>
      <c r="M207" s="457">
        <v>169648</v>
      </c>
      <c r="N207" s="457">
        <v>0</v>
      </c>
      <c r="O207" s="457">
        <v>0</v>
      </c>
      <c r="P207" s="479">
        <v>0</v>
      </c>
      <c r="Q207" s="479">
        <v>0</v>
      </c>
      <c r="R207" s="479">
        <v>1.56694099</v>
      </c>
      <c r="T207" s="457">
        <v>1565100.41</v>
      </c>
      <c r="V207" s="479">
        <v>0</v>
      </c>
      <c r="Z207" s="479" t="s">
        <v>1954</v>
      </c>
    </row>
    <row r="208" spans="1:26" outlineLevel="2">
      <c r="A208" s="515">
        <v>17</v>
      </c>
      <c r="B208" s="515" t="s">
        <v>931</v>
      </c>
      <c r="C208" s="497">
        <v>168</v>
      </c>
      <c r="D208" s="515" t="s">
        <v>941</v>
      </c>
      <c r="E208" s="515" t="s">
        <v>1561</v>
      </c>
      <c r="F208" s="489" t="s">
        <v>942</v>
      </c>
      <c r="G208" s="457">
        <v>2859830</v>
      </c>
      <c r="H208" s="457">
        <v>0</v>
      </c>
      <c r="I208" s="457">
        <v>0</v>
      </c>
      <c r="J208" s="457">
        <v>0</v>
      </c>
      <c r="K208" s="457">
        <v>0</v>
      </c>
      <c r="L208" s="457">
        <v>0</v>
      </c>
      <c r="M208" s="457">
        <v>2859830</v>
      </c>
      <c r="N208" s="457">
        <v>3002.8215</v>
      </c>
      <c r="O208" s="457">
        <v>37177.79</v>
      </c>
      <c r="P208" s="479">
        <v>5.6978250000000001E-2</v>
      </c>
      <c r="Q208" s="479">
        <v>5.6752106875534572E-2</v>
      </c>
      <c r="R208" s="479">
        <v>5.6173125700000002</v>
      </c>
      <c r="T208" s="457">
        <v>89898942.5</v>
      </c>
      <c r="V208" s="479">
        <v>0</v>
      </c>
      <c r="Z208" s="479" t="s">
        <v>1954</v>
      </c>
    </row>
    <row r="209" spans="1:27" outlineLevel="2">
      <c r="A209" s="515">
        <v>17</v>
      </c>
      <c r="B209" s="515" t="s">
        <v>931</v>
      </c>
      <c r="C209" s="497">
        <v>169</v>
      </c>
      <c r="D209" s="515" t="s">
        <v>1252</v>
      </c>
      <c r="E209" s="515" t="s">
        <v>1766</v>
      </c>
      <c r="F209" s="489" t="s">
        <v>744</v>
      </c>
      <c r="G209" s="457">
        <v>602327</v>
      </c>
      <c r="H209" s="457">
        <v>0</v>
      </c>
      <c r="I209" s="457">
        <v>0</v>
      </c>
      <c r="J209" s="457">
        <v>0</v>
      </c>
      <c r="K209" s="457">
        <v>0</v>
      </c>
      <c r="L209" s="457">
        <v>56500</v>
      </c>
      <c r="M209" s="457">
        <v>545827</v>
      </c>
      <c r="N209" s="457">
        <v>0</v>
      </c>
      <c r="O209" s="457">
        <v>13170.80551</v>
      </c>
      <c r="P209" s="479">
        <v>2.0185419999999999E-2</v>
      </c>
      <c r="Q209" s="479">
        <v>2.0105309162820051E-2</v>
      </c>
      <c r="R209" s="479">
        <v>0.41986691999999998</v>
      </c>
      <c r="T209" s="457">
        <v>11677880.869999999</v>
      </c>
      <c r="V209" s="479">
        <v>0</v>
      </c>
      <c r="Z209" s="479" t="s">
        <v>1954</v>
      </c>
    </row>
    <row r="210" spans="1:27" outlineLevel="2">
      <c r="A210" s="515">
        <v>17</v>
      </c>
      <c r="B210" s="515" t="s">
        <v>931</v>
      </c>
      <c r="C210" s="497">
        <v>170</v>
      </c>
      <c r="D210" s="515" t="s">
        <v>943</v>
      </c>
      <c r="E210" s="515" t="s">
        <v>1767</v>
      </c>
      <c r="F210" s="489" t="s">
        <v>745</v>
      </c>
      <c r="G210" s="457">
        <v>3161234</v>
      </c>
      <c r="H210" s="457">
        <v>0</v>
      </c>
      <c r="I210" s="457">
        <v>0</v>
      </c>
      <c r="J210" s="457">
        <v>0</v>
      </c>
      <c r="K210" s="457">
        <v>0</v>
      </c>
      <c r="L210" s="457">
        <v>191000</v>
      </c>
      <c r="M210" s="457">
        <v>2970234</v>
      </c>
      <c r="N210" s="457">
        <v>9088.9162842000005</v>
      </c>
      <c r="O210" s="457">
        <v>68879.726459999991</v>
      </c>
      <c r="P210" s="479">
        <v>0.10556427</v>
      </c>
      <c r="Q210" s="479">
        <v>0.10514529232683024</v>
      </c>
      <c r="R210" s="479">
        <v>1.2097421799999999</v>
      </c>
      <c r="T210" s="457">
        <v>36707462.549999997</v>
      </c>
      <c r="V210" s="479">
        <v>0</v>
      </c>
      <c r="Z210" s="479" t="s">
        <v>1954</v>
      </c>
    </row>
    <row r="211" spans="1:27" ht="24.75" customHeight="1" outlineLevel="2">
      <c r="A211" s="515">
        <v>17</v>
      </c>
      <c r="B211" s="515" t="s">
        <v>931</v>
      </c>
      <c r="C211" s="497">
        <v>171</v>
      </c>
      <c r="D211" s="515" t="s">
        <v>1254</v>
      </c>
      <c r="E211" s="515" t="s">
        <v>1768</v>
      </c>
      <c r="F211" s="489" t="s">
        <v>747</v>
      </c>
      <c r="G211" s="457">
        <v>447937</v>
      </c>
      <c r="H211" s="457">
        <v>0</v>
      </c>
      <c r="I211" s="457">
        <v>0</v>
      </c>
      <c r="J211" s="457">
        <v>0</v>
      </c>
      <c r="K211" s="457">
        <v>0</v>
      </c>
      <c r="L211" s="457">
        <v>0</v>
      </c>
      <c r="M211" s="457">
        <v>447937</v>
      </c>
      <c r="N211" s="457">
        <v>0</v>
      </c>
      <c r="O211" s="457">
        <v>0</v>
      </c>
      <c r="P211" s="479">
        <v>0</v>
      </c>
      <c r="Q211" s="479">
        <v>0</v>
      </c>
      <c r="R211" s="479">
        <v>3.6947219100000002</v>
      </c>
      <c r="T211" s="457">
        <v>4479374.53</v>
      </c>
      <c r="V211" s="479">
        <v>0</v>
      </c>
      <c r="Z211" s="479" t="s">
        <v>1954</v>
      </c>
    </row>
    <row r="212" spans="1:27" outlineLevel="2">
      <c r="A212" s="515">
        <v>17</v>
      </c>
      <c r="B212" s="515" t="s">
        <v>931</v>
      </c>
      <c r="C212" s="497">
        <v>172</v>
      </c>
      <c r="D212" s="515" t="s">
        <v>944</v>
      </c>
      <c r="E212" s="515" t="s">
        <v>1562</v>
      </c>
      <c r="F212" s="489" t="s">
        <v>1255</v>
      </c>
      <c r="G212" s="457">
        <v>1420216</v>
      </c>
      <c r="H212" s="457">
        <v>0</v>
      </c>
      <c r="I212" s="457">
        <v>0</v>
      </c>
      <c r="J212" s="457">
        <v>0</v>
      </c>
      <c r="K212" s="457">
        <v>0</v>
      </c>
      <c r="L212" s="457">
        <v>0</v>
      </c>
      <c r="M212" s="457">
        <v>1420216</v>
      </c>
      <c r="N212" s="457">
        <v>11361.7284</v>
      </c>
      <c r="O212" s="457">
        <v>31145.336879999999</v>
      </c>
      <c r="P212" s="479">
        <v>4.7732980000000001E-2</v>
      </c>
      <c r="Q212" s="479">
        <v>4.7543533041858821E-2</v>
      </c>
      <c r="R212" s="479">
        <v>8.4536666700000005</v>
      </c>
      <c r="T212" s="457">
        <v>3487293</v>
      </c>
      <c r="V212" s="479">
        <v>0</v>
      </c>
      <c r="Z212" s="479" t="s">
        <v>1954</v>
      </c>
    </row>
    <row r="213" spans="1:27" outlineLevel="2">
      <c r="A213" s="515">
        <v>17</v>
      </c>
      <c r="B213" s="515" t="s">
        <v>931</v>
      </c>
      <c r="C213" s="497">
        <v>173</v>
      </c>
      <c r="D213" s="515" t="s">
        <v>1257</v>
      </c>
      <c r="E213" s="515" t="s">
        <v>1769</v>
      </c>
      <c r="F213" s="489" t="s">
        <v>749</v>
      </c>
      <c r="G213" s="457">
        <v>2025828</v>
      </c>
      <c r="H213" s="457">
        <v>0</v>
      </c>
      <c r="I213" s="457">
        <v>0</v>
      </c>
      <c r="J213" s="457">
        <v>0</v>
      </c>
      <c r="K213" s="457">
        <v>0</v>
      </c>
      <c r="L213" s="457">
        <v>0</v>
      </c>
      <c r="M213" s="457">
        <v>2025828</v>
      </c>
      <c r="N213" s="457">
        <v>37287.846740000001</v>
      </c>
      <c r="O213" s="457">
        <v>221605.32491999998</v>
      </c>
      <c r="P213" s="479">
        <v>0.33962976</v>
      </c>
      <c r="Q213" s="479">
        <v>0.33828178286141819</v>
      </c>
      <c r="R213" s="479">
        <v>3.3763800000000002</v>
      </c>
      <c r="T213" s="457" t="e">
        <v>#N/A</v>
      </c>
      <c r="V213" s="479">
        <v>0</v>
      </c>
      <c r="Z213" s="479" t="e">
        <v>#N/A</v>
      </c>
    </row>
    <row r="214" spans="1:27" outlineLevel="2">
      <c r="A214" s="515">
        <v>17</v>
      </c>
      <c r="B214" s="515" t="s">
        <v>931</v>
      </c>
      <c r="C214" s="497">
        <v>174</v>
      </c>
      <c r="D214" s="515" t="s">
        <v>1258</v>
      </c>
      <c r="E214" s="515" t="s">
        <v>1770</v>
      </c>
      <c r="F214" s="489" t="s">
        <v>750</v>
      </c>
      <c r="G214" s="457">
        <v>259</v>
      </c>
      <c r="H214" s="457">
        <v>0</v>
      </c>
      <c r="I214" s="457">
        <v>0</v>
      </c>
      <c r="J214" s="457">
        <v>0</v>
      </c>
      <c r="K214" s="457">
        <v>0</v>
      </c>
      <c r="L214" s="457">
        <v>0</v>
      </c>
      <c r="M214" s="457">
        <v>259</v>
      </c>
      <c r="N214" s="457">
        <v>0</v>
      </c>
      <c r="O214" s="457">
        <v>0</v>
      </c>
      <c r="P214" s="479">
        <v>0</v>
      </c>
      <c r="Q214" s="479">
        <v>0</v>
      </c>
      <c r="R214" s="479">
        <v>2.8152199999999998E-3</v>
      </c>
      <c r="T214" s="457">
        <v>492590.81</v>
      </c>
      <c r="V214" s="479">
        <v>0</v>
      </c>
      <c r="Z214" s="479" t="s">
        <v>1954</v>
      </c>
    </row>
    <row r="215" spans="1:27" outlineLevel="2">
      <c r="A215" s="515">
        <v>17</v>
      </c>
      <c r="B215" s="515" t="s">
        <v>931</v>
      </c>
      <c r="C215" s="497">
        <v>175</v>
      </c>
      <c r="D215" s="515" t="s">
        <v>1260</v>
      </c>
      <c r="E215" s="515" t="s">
        <v>1771</v>
      </c>
      <c r="F215" s="489" t="s">
        <v>752</v>
      </c>
      <c r="G215" s="457">
        <v>736078</v>
      </c>
      <c r="H215" s="457">
        <v>0</v>
      </c>
      <c r="I215" s="457">
        <v>0</v>
      </c>
      <c r="J215" s="457">
        <v>0</v>
      </c>
      <c r="K215" s="457">
        <v>0</v>
      </c>
      <c r="L215" s="457">
        <v>50500</v>
      </c>
      <c r="M215" s="457">
        <v>685578</v>
      </c>
      <c r="N215" s="457">
        <v>205.67339999999999</v>
      </c>
      <c r="O215" s="457">
        <v>2159.5707000000002</v>
      </c>
      <c r="P215" s="479">
        <v>3.3097299999999999E-3</v>
      </c>
      <c r="Q215" s="479">
        <v>3.2965968975475148E-3</v>
      </c>
      <c r="R215" s="479">
        <v>3.1014331500000001</v>
      </c>
      <c r="T215" s="457">
        <v>7251523.1100000003</v>
      </c>
      <c r="V215" s="479">
        <v>0</v>
      </c>
      <c r="Z215" s="479" t="s">
        <v>1954</v>
      </c>
    </row>
    <row r="216" spans="1:27" outlineLevel="2">
      <c r="A216" s="515">
        <v>17</v>
      </c>
      <c r="B216" s="515" t="s">
        <v>931</v>
      </c>
      <c r="C216" s="497">
        <v>176</v>
      </c>
      <c r="D216" s="515" t="s">
        <v>1262</v>
      </c>
      <c r="E216" s="515" t="s">
        <v>1772</v>
      </c>
      <c r="F216" s="489" t="s">
        <v>754</v>
      </c>
      <c r="G216" s="457">
        <v>115477</v>
      </c>
      <c r="H216" s="457">
        <v>0</v>
      </c>
      <c r="I216" s="457">
        <v>0</v>
      </c>
      <c r="J216" s="457">
        <v>0</v>
      </c>
      <c r="K216" s="457">
        <v>0</v>
      </c>
      <c r="L216" s="457">
        <v>0</v>
      </c>
      <c r="M216" s="457">
        <v>115477</v>
      </c>
      <c r="N216" s="457">
        <v>635.12350000000004</v>
      </c>
      <c r="O216" s="457">
        <v>2540.4940000000001</v>
      </c>
      <c r="P216" s="479">
        <v>3.8935300000000001E-3</v>
      </c>
      <c r="Q216" s="479">
        <v>3.878078471169328E-3</v>
      </c>
      <c r="R216" s="479">
        <v>5.3471476200000003</v>
      </c>
      <c r="T216" s="457">
        <v>337533.04</v>
      </c>
      <c r="V216" s="479">
        <v>0</v>
      </c>
      <c r="Z216" s="479" t="s">
        <v>1954</v>
      </c>
    </row>
    <row r="217" spans="1:27" ht="29.25" customHeight="1" outlineLevel="2">
      <c r="A217" s="515">
        <v>17</v>
      </c>
      <c r="B217" s="515" t="s">
        <v>931</v>
      </c>
      <c r="C217" s="497">
        <v>177</v>
      </c>
      <c r="D217" s="515" t="s">
        <v>1264</v>
      </c>
      <c r="E217" s="515" t="s">
        <v>1773</v>
      </c>
      <c r="F217" s="489" t="s">
        <v>756</v>
      </c>
      <c r="G217" s="457">
        <v>1328277</v>
      </c>
      <c r="H217" s="457">
        <v>0</v>
      </c>
      <c r="I217" s="457">
        <v>0</v>
      </c>
      <c r="J217" s="457">
        <v>0</v>
      </c>
      <c r="K217" s="457">
        <v>0</v>
      </c>
      <c r="L217" s="457">
        <v>532500</v>
      </c>
      <c r="M217" s="457">
        <v>795777</v>
      </c>
      <c r="N217" s="457">
        <v>381.97281900000002</v>
      </c>
      <c r="O217" s="457">
        <v>4257.4069500000005</v>
      </c>
      <c r="P217" s="479">
        <v>6.5248499999999996E-3</v>
      </c>
      <c r="Q217" s="479">
        <v>6.4989558077293919E-3</v>
      </c>
      <c r="R217" s="479">
        <v>4.2128676699999996</v>
      </c>
      <c r="T217" s="457">
        <v>29322988.91</v>
      </c>
      <c r="V217" s="479">
        <v>0</v>
      </c>
      <c r="Z217" s="479" t="s">
        <v>1954</v>
      </c>
    </row>
    <row r="218" spans="1:27" outlineLevel="2">
      <c r="A218" s="515">
        <v>17</v>
      </c>
      <c r="B218" s="515" t="s">
        <v>931</v>
      </c>
      <c r="C218" s="515">
        <v>178</v>
      </c>
      <c r="D218" s="515" t="s">
        <v>945</v>
      </c>
      <c r="E218" s="515" t="s">
        <v>1774</v>
      </c>
      <c r="F218" s="489" t="s">
        <v>1271</v>
      </c>
      <c r="G218" s="457">
        <v>7091557</v>
      </c>
      <c r="H218" s="457">
        <v>0</v>
      </c>
      <c r="I218" s="457">
        <v>0</v>
      </c>
      <c r="J218" s="457">
        <v>0</v>
      </c>
      <c r="K218" s="457">
        <v>0</v>
      </c>
      <c r="L218" s="457">
        <v>0</v>
      </c>
      <c r="M218" s="457">
        <v>7091557</v>
      </c>
      <c r="N218" s="457">
        <v>74964.195611100004</v>
      </c>
      <c r="O218" s="457">
        <v>288484.53875999997</v>
      </c>
      <c r="P218" s="479">
        <v>0.44212806999999998</v>
      </c>
      <c r="Q218" s="479">
        <v>0.44037328135015052</v>
      </c>
      <c r="R218" s="479">
        <v>3.54250876</v>
      </c>
      <c r="T218" s="457">
        <v>66264982.259999998</v>
      </c>
      <c r="V218" s="479">
        <v>0</v>
      </c>
      <c r="Z218" s="479" t="s">
        <v>1954</v>
      </c>
    </row>
    <row r="219" spans="1:27" outlineLevel="2">
      <c r="A219" s="515">
        <v>17</v>
      </c>
      <c r="B219" s="515" t="s">
        <v>931</v>
      </c>
      <c r="C219" s="515">
        <v>179</v>
      </c>
      <c r="D219" s="515" t="s">
        <v>946</v>
      </c>
      <c r="E219" s="515" t="s">
        <v>1775</v>
      </c>
      <c r="F219" s="489" t="s">
        <v>757</v>
      </c>
      <c r="G219" s="457">
        <v>6815099</v>
      </c>
      <c r="H219" s="457">
        <v>0</v>
      </c>
      <c r="I219" s="457">
        <v>0</v>
      </c>
      <c r="J219" s="457">
        <v>0</v>
      </c>
      <c r="K219" s="457">
        <v>0</v>
      </c>
      <c r="L219" s="457">
        <v>35000</v>
      </c>
      <c r="M219" s="457">
        <v>6780099</v>
      </c>
      <c r="N219" s="457">
        <v>267429.78857999999</v>
      </c>
      <c r="O219" s="457">
        <v>806831.78099999996</v>
      </c>
      <c r="P219" s="479">
        <v>1.2365410699999999</v>
      </c>
      <c r="Q219" s="479">
        <v>1.2316332806734855</v>
      </c>
      <c r="R219" s="479">
        <v>1.9283569</v>
      </c>
      <c r="T219" s="457">
        <v>231619649.31999999</v>
      </c>
      <c r="V219" s="479">
        <v>0</v>
      </c>
      <c r="Z219" s="479" t="s">
        <v>1954</v>
      </c>
    </row>
    <row r="220" spans="1:27" outlineLevel="2">
      <c r="A220" s="515">
        <v>17</v>
      </c>
      <c r="B220" s="515" t="s">
        <v>931</v>
      </c>
      <c r="C220" s="515">
        <v>180</v>
      </c>
      <c r="D220" s="515" t="s">
        <v>1277</v>
      </c>
      <c r="E220" s="515" t="s">
        <v>1776</v>
      </c>
      <c r="F220" s="489" t="s">
        <v>1278</v>
      </c>
      <c r="G220" s="457">
        <v>1951186</v>
      </c>
      <c r="H220" s="457">
        <v>0</v>
      </c>
      <c r="I220" s="457">
        <v>0</v>
      </c>
      <c r="J220" s="457">
        <v>0</v>
      </c>
      <c r="K220" s="457">
        <v>0</v>
      </c>
      <c r="L220" s="457">
        <v>38000</v>
      </c>
      <c r="M220" s="457">
        <v>1913186</v>
      </c>
      <c r="N220" s="457">
        <v>8991.9741999999987</v>
      </c>
      <c r="O220" s="457">
        <v>12435.709000000001</v>
      </c>
      <c r="P220" s="479">
        <v>1.9058820000000001E-2</v>
      </c>
      <c r="Q220" s="479">
        <v>1.8983180179377182E-2</v>
      </c>
      <c r="R220" s="479">
        <v>11.02554705</v>
      </c>
      <c r="T220" s="457">
        <v>26912336.719999999</v>
      </c>
      <c r="V220" s="479">
        <v>0</v>
      </c>
      <c r="Z220" s="479" t="s">
        <v>1954</v>
      </c>
    </row>
    <row r="221" spans="1:27" outlineLevel="2">
      <c r="A221" s="515">
        <v>17</v>
      </c>
      <c r="B221" s="515" t="s">
        <v>931</v>
      </c>
      <c r="C221" s="515">
        <v>181</v>
      </c>
      <c r="D221" s="515" t="s">
        <v>947</v>
      </c>
      <c r="E221" s="515" t="s">
        <v>1565</v>
      </c>
      <c r="F221" s="489" t="s">
        <v>759</v>
      </c>
      <c r="G221" s="457">
        <v>807307</v>
      </c>
      <c r="H221" s="457">
        <v>0</v>
      </c>
      <c r="I221" s="457">
        <v>0</v>
      </c>
      <c r="J221" s="457">
        <v>0</v>
      </c>
      <c r="K221" s="457">
        <v>0</v>
      </c>
      <c r="L221" s="457">
        <v>0</v>
      </c>
      <c r="M221" s="457">
        <v>807307</v>
      </c>
      <c r="N221" s="457">
        <v>8803.2371600000006</v>
      </c>
      <c r="O221" s="457">
        <v>74143.07488</v>
      </c>
      <c r="P221" s="479">
        <v>0.11363081999999999</v>
      </c>
      <c r="Q221" s="479">
        <v>0.11317982348252875</v>
      </c>
      <c r="R221" s="479">
        <v>13.09925361</v>
      </c>
      <c r="T221" s="457" t="e">
        <v>#N/A</v>
      </c>
      <c r="V221" s="479">
        <v>0</v>
      </c>
      <c r="Z221" s="479" t="e">
        <v>#N/A</v>
      </c>
      <c r="AA221" s="377"/>
    </row>
    <row r="222" spans="1:27" ht="24" customHeight="1" outlineLevel="2">
      <c r="A222" s="515">
        <v>17</v>
      </c>
      <c r="B222" s="515" t="s">
        <v>931</v>
      </c>
      <c r="C222" s="515">
        <v>182</v>
      </c>
      <c r="D222" s="515" t="s">
        <v>1284</v>
      </c>
      <c r="E222" s="515" t="s">
        <v>1777</v>
      </c>
      <c r="F222" s="489" t="s">
        <v>761</v>
      </c>
      <c r="G222" s="457">
        <v>465638</v>
      </c>
      <c r="H222" s="457">
        <v>0</v>
      </c>
      <c r="I222" s="457">
        <v>0</v>
      </c>
      <c r="J222" s="457">
        <v>0</v>
      </c>
      <c r="K222" s="457">
        <v>0</v>
      </c>
      <c r="L222" s="457">
        <v>0</v>
      </c>
      <c r="M222" s="457">
        <v>465638</v>
      </c>
      <c r="N222" s="457">
        <v>3823.5726199999999</v>
      </c>
      <c r="O222" s="457">
        <v>40929.580200000004</v>
      </c>
      <c r="P222" s="479">
        <v>6.2728199999999998E-2</v>
      </c>
      <c r="Q222" s="479">
        <v>6.2479235852404454E-2</v>
      </c>
      <c r="R222" s="479">
        <v>4.5242712799999998</v>
      </c>
      <c r="T222" s="457" t="e">
        <v>#N/A</v>
      </c>
      <c r="V222" s="479">
        <v>0</v>
      </c>
      <c r="Z222" s="479" t="e">
        <v>#N/A</v>
      </c>
    </row>
    <row r="223" spans="1:27" outlineLevel="2">
      <c r="A223" s="515">
        <v>17</v>
      </c>
      <c r="B223" s="515" t="s">
        <v>931</v>
      </c>
      <c r="C223" s="515">
        <v>183</v>
      </c>
      <c r="D223" s="515" t="s">
        <v>1285</v>
      </c>
      <c r="E223" s="515" t="s">
        <v>1778</v>
      </c>
      <c r="F223" s="489" t="s">
        <v>762</v>
      </c>
      <c r="G223" s="457">
        <v>592645</v>
      </c>
      <c r="H223" s="457">
        <v>0</v>
      </c>
      <c r="I223" s="457">
        <v>0</v>
      </c>
      <c r="J223" s="457">
        <v>0</v>
      </c>
      <c r="K223" s="457">
        <v>0</v>
      </c>
      <c r="L223" s="457">
        <v>0</v>
      </c>
      <c r="M223" s="457">
        <v>592645</v>
      </c>
      <c r="N223" s="457">
        <v>2074.2578899999999</v>
      </c>
      <c r="O223" s="457">
        <v>22520.51</v>
      </c>
      <c r="P223" s="479">
        <v>3.4514669999999997E-2</v>
      </c>
      <c r="Q223" s="479">
        <v>3.437768598971442E-2</v>
      </c>
      <c r="R223" s="479">
        <v>1.9234913600000001</v>
      </c>
      <c r="T223" s="457">
        <v>1077944</v>
      </c>
      <c r="V223" s="479">
        <v>0</v>
      </c>
      <c r="Z223" s="479" t="s">
        <v>1954</v>
      </c>
    </row>
    <row r="224" spans="1:27" outlineLevel="2">
      <c r="A224" s="515">
        <v>17</v>
      </c>
      <c r="B224" s="515" t="s">
        <v>931</v>
      </c>
      <c r="C224" s="515">
        <v>184</v>
      </c>
      <c r="D224" s="515" t="s">
        <v>1286</v>
      </c>
      <c r="E224" s="515" t="s">
        <v>1779</v>
      </c>
      <c r="F224" s="489" t="s">
        <v>763</v>
      </c>
      <c r="G224" s="457">
        <v>482164</v>
      </c>
      <c r="H224" s="457">
        <v>0</v>
      </c>
      <c r="I224" s="457">
        <v>0</v>
      </c>
      <c r="J224" s="457">
        <v>0</v>
      </c>
      <c r="K224" s="457">
        <v>0</v>
      </c>
      <c r="L224" s="457">
        <v>0</v>
      </c>
      <c r="M224" s="457">
        <v>482164</v>
      </c>
      <c r="N224" s="457">
        <v>0</v>
      </c>
      <c r="O224" s="457">
        <v>3703.0195199999998</v>
      </c>
      <c r="P224" s="479">
        <v>5.6752E-3</v>
      </c>
      <c r="Q224" s="479">
        <v>5.6526802577891453E-3</v>
      </c>
      <c r="R224" s="479">
        <v>0.92343107999999996</v>
      </c>
      <c r="T224" s="457">
        <v>6930357.6399999997</v>
      </c>
      <c r="V224" s="479">
        <v>0</v>
      </c>
      <c r="Z224" s="479" t="s">
        <v>1954</v>
      </c>
    </row>
    <row r="225" spans="1:26" outlineLevel="2">
      <c r="A225" s="515">
        <v>17</v>
      </c>
      <c r="B225" s="515" t="s">
        <v>931</v>
      </c>
      <c r="C225" s="515">
        <v>185</v>
      </c>
      <c r="D225" s="515" t="s">
        <v>948</v>
      </c>
      <c r="E225" s="515" t="s">
        <v>1780</v>
      </c>
      <c r="F225" s="489" t="s">
        <v>764</v>
      </c>
      <c r="G225" s="457">
        <v>1260500</v>
      </c>
      <c r="H225" s="457">
        <v>0</v>
      </c>
      <c r="I225" s="457">
        <v>0</v>
      </c>
      <c r="J225" s="457">
        <v>0</v>
      </c>
      <c r="K225" s="457">
        <v>0</v>
      </c>
      <c r="L225" s="457">
        <v>190500</v>
      </c>
      <c r="M225" s="457">
        <v>1070000</v>
      </c>
      <c r="N225" s="457">
        <v>16863.199773799999</v>
      </c>
      <c r="O225" s="457">
        <v>16863.2</v>
      </c>
      <c r="P225" s="479">
        <v>2.5844349999999999E-2</v>
      </c>
      <c r="Q225" s="479">
        <v>2.5741770252172457E-2</v>
      </c>
      <c r="R225" s="479">
        <v>3.14073117</v>
      </c>
      <c r="T225" s="457">
        <v>18321114</v>
      </c>
      <c r="V225" s="479">
        <v>0</v>
      </c>
      <c r="Z225" s="479" t="s">
        <v>1954</v>
      </c>
    </row>
    <row r="226" spans="1:26" outlineLevel="2">
      <c r="A226" s="515">
        <v>17</v>
      </c>
      <c r="B226" s="515" t="s">
        <v>931</v>
      </c>
      <c r="C226" s="515">
        <v>186</v>
      </c>
      <c r="D226" s="515" t="s">
        <v>1287</v>
      </c>
      <c r="E226" s="515" t="s">
        <v>1781</v>
      </c>
      <c r="F226" s="489" t="s">
        <v>765</v>
      </c>
      <c r="G226" s="457">
        <v>985</v>
      </c>
      <c r="H226" s="457">
        <v>0</v>
      </c>
      <c r="I226" s="457">
        <v>0</v>
      </c>
      <c r="J226" s="457">
        <v>0</v>
      </c>
      <c r="K226" s="457">
        <v>0</v>
      </c>
      <c r="L226" s="457">
        <v>0</v>
      </c>
      <c r="M226" s="457">
        <v>985</v>
      </c>
      <c r="N226" s="457">
        <v>0</v>
      </c>
      <c r="O226" s="457">
        <v>0</v>
      </c>
      <c r="P226" s="479">
        <v>0</v>
      </c>
      <c r="Q226" s="479">
        <v>0</v>
      </c>
      <c r="R226" s="479">
        <v>3.2833330000000001E-2</v>
      </c>
      <c r="T226" s="457">
        <v>1432800.86</v>
      </c>
      <c r="V226" s="479">
        <v>0</v>
      </c>
      <c r="Z226" s="479" t="s">
        <v>1954</v>
      </c>
    </row>
    <row r="227" spans="1:26" outlineLevel="2">
      <c r="A227" s="515">
        <v>17</v>
      </c>
      <c r="B227" s="515" t="s">
        <v>931</v>
      </c>
      <c r="C227" s="515">
        <v>187</v>
      </c>
      <c r="D227" s="515" t="s">
        <v>949</v>
      </c>
      <c r="E227" s="515" t="s">
        <v>1782</v>
      </c>
      <c r="F227" s="489" t="s">
        <v>766</v>
      </c>
      <c r="G227" s="457">
        <v>1965871</v>
      </c>
      <c r="H227" s="457">
        <v>0</v>
      </c>
      <c r="I227" s="457">
        <v>0</v>
      </c>
      <c r="J227" s="457">
        <v>0</v>
      </c>
      <c r="K227" s="457">
        <v>0</v>
      </c>
      <c r="L227" s="457">
        <v>10000</v>
      </c>
      <c r="M227" s="457">
        <v>1955871</v>
      </c>
      <c r="N227" s="457">
        <v>4831.00137</v>
      </c>
      <c r="O227" s="457">
        <v>54764.387999999999</v>
      </c>
      <c r="P227" s="479">
        <v>8.3931270000000002E-2</v>
      </c>
      <c r="Q227" s="479">
        <v>8.3598148269416847E-2</v>
      </c>
      <c r="R227" s="479">
        <v>7.4049839300000002</v>
      </c>
      <c r="T227" s="457">
        <v>43138628.100000001</v>
      </c>
      <c r="V227" s="479">
        <v>0</v>
      </c>
      <c r="Z227" s="479" t="s">
        <v>1954</v>
      </c>
    </row>
    <row r="228" spans="1:26" outlineLevel="2">
      <c r="A228" s="515">
        <v>17</v>
      </c>
      <c r="B228" s="515" t="s">
        <v>931</v>
      </c>
      <c r="C228" s="515">
        <v>188</v>
      </c>
      <c r="D228" s="515" t="s">
        <v>1289</v>
      </c>
      <c r="E228" s="515" t="s">
        <v>1783</v>
      </c>
      <c r="F228" s="489" t="s">
        <v>768</v>
      </c>
      <c r="G228" s="457">
        <v>316932</v>
      </c>
      <c r="H228" s="457">
        <v>0</v>
      </c>
      <c r="I228" s="457">
        <v>0</v>
      </c>
      <c r="J228" s="457">
        <v>0</v>
      </c>
      <c r="K228" s="457">
        <v>0</v>
      </c>
      <c r="L228" s="457">
        <v>0</v>
      </c>
      <c r="M228" s="457">
        <v>316932</v>
      </c>
      <c r="N228" s="457">
        <v>0</v>
      </c>
      <c r="O228" s="457">
        <v>3552.8077200000002</v>
      </c>
      <c r="P228" s="479">
        <v>5.4449900000000002E-3</v>
      </c>
      <c r="Q228" s="479">
        <v>5.4233810948328106E-3</v>
      </c>
      <c r="R228" s="479">
        <v>1.49019645</v>
      </c>
      <c r="T228" s="457">
        <v>3544442.59</v>
      </c>
      <c r="V228" s="479">
        <v>0</v>
      </c>
      <c r="Z228" s="479" t="s">
        <v>1954</v>
      </c>
    </row>
    <row r="229" spans="1:26" outlineLevel="2">
      <c r="A229" s="515">
        <v>17</v>
      </c>
      <c r="B229" s="515" t="s">
        <v>931</v>
      </c>
      <c r="C229" s="515">
        <v>189</v>
      </c>
      <c r="D229" s="515" t="s">
        <v>1292</v>
      </c>
      <c r="E229" s="515" t="s">
        <v>1784</v>
      </c>
      <c r="F229" s="489" t="s">
        <v>769</v>
      </c>
      <c r="G229" s="457">
        <v>104645</v>
      </c>
      <c r="H229" s="457">
        <v>0</v>
      </c>
      <c r="I229" s="457">
        <v>0</v>
      </c>
      <c r="J229" s="457">
        <v>0</v>
      </c>
      <c r="K229" s="457">
        <v>0</v>
      </c>
      <c r="L229" s="457">
        <v>0</v>
      </c>
      <c r="M229" s="457">
        <v>104645</v>
      </c>
      <c r="N229" s="457">
        <v>956.18083000000001</v>
      </c>
      <c r="O229" s="457">
        <v>13570.363599999999</v>
      </c>
      <c r="P229" s="479">
        <v>2.0797779999999998E-2</v>
      </c>
      <c r="Q229" s="479">
        <v>2.0715236848856913E-2</v>
      </c>
      <c r="R229" s="479">
        <v>3.1306468000000001</v>
      </c>
      <c r="T229" s="457" t="e">
        <v>#N/A</v>
      </c>
      <c r="V229" s="479">
        <v>0</v>
      </c>
      <c r="Z229" s="479" t="e">
        <v>#N/A</v>
      </c>
    </row>
    <row r="230" spans="1:26" outlineLevel="2">
      <c r="A230" s="515">
        <v>17</v>
      </c>
      <c r="B230" s="515" t="s">
        <v>931</v>
      </c>
      <c r="C230" s="515">
        <v>190</v>
      </c>
      <c r="D230" s="515" t="s">
        <v>1293</v>
      </c>
      <c r="E230" s="515" t="s">
        <v>1785</v>
      </c>
      <c r="F230" s="489" t="s">
        <v>770</v>
      </c>
      <c r="G230" s="457">
        <v>348279</v>
      </c>
      <c r="H230" s="457">
        <v>0</v>
      </c>
      <c r="I230" s="457">
        <v>0</v>
      </c>
      <c r="J230" s="457">
        <v>0</v>
      </c>
      <c r="K230" s="457">
        <v>0</v>
      </c>
      <c r="L230" s="457">
        <v>0</v>
      </c>
      <c r="M230" s="457">
        <v>348279</v>
      </c>
      <c r="N230" s="457">
        <v>0</v>
      </c>
      <c r="O230" s="457">
        <v>6958.6144199999999</v>
      </c>
      <c r="P230" s="479">
        <v>1.0664689999999999E-2</v>
      </c>
      <c r="Q230" s="479">
        <v>1.0622364300553529E-2</v>
      </c>
      <c r="R230" s="479">
        <v>3.9689914499999999</v>
      </c>
      <c r="T230" s="457">
        <v>4700044.38</v>
      </c>
      <c r="V230" s="479">
        <v>0</v>
      </c>
      <c r="Z230" s="479" t="s">
        <v>1954</v>
      </c>
    </row>
    <row r="231" spans="1:26" outlineLevel="2">
      <c r="A231" s="515">
        <v>17</v>
      </c>
      <c r="B231" s="515" t="s">
        <v>931</v>
      </c>
      <c r="C231" s="515">
        <v>191</v>
      </c>
      <c r="D231" s="515" t="s">
        <v>1294</v>
      </c>
      <c r="E231" s="515" t="s">
        <v>1786</v>
      </c>
      <c r="F231" s="489" t="s">
        <v>1295</v>
      </c>
      <c r="G231" s="457">
        <v>328899</v>
      </c>
      <c r="H231" s="457">
        <v>0</v>
      </c>
      <c r="I231" s="457">
        <v>0</v>
      </c>
      <c r="J231" s="457">
        <v>0</v>
      </c>
      <c r="K231" s="457">
        <v>0</v>
      </c>
      <c r="L231" s="457">
        <v>0</v>
      </c>
      <c r="M231" s="457">
        <v>328899</v>
      </c>
      <c r="N231" s="457">
        <v>0</v>
      </c>
      <c r="O231" s="457">
        <v>1572.1372200000001</v>
      </c>
      <c r="P231" s="479">
        <v>2.4094400000000001E-3</v>
      </c>
      <c r="Q231" s="479">
        <v>2.3998763652289664E-3</v>
      </c>
      <c r="R231" s="479">
        <v>7.3628609799999998</v>
      </c>
      <c r="T231" s="457">
        <v>3088797.08</v>
      </c>
      <c r="V231" s="479">
        <v>0</v>
      </c>
      <c r="Z231" s="479" t="s">
        <v>1954</v>
      </c>
    </row>
    <row r="232" spans="1:26" outlineLevel="2">
      <c r="A232" s="515">
        <v>17</v>
      </c>
      <c r="B232" s="515" t="s">
        <v>931</v>
      </c>
      <c r="C232" s="515">
        <v>192</v>
      </c>
      <c r="D232" s="515" t="s">
        <v>1296</v>
      </c>
      <c r="E232" s="515" t="s">
        <v>1787</v>
      </c>
      <c r="F232" s="489" t="s">
        <v>771</v>
      </c>
      <c r="G232" s="457">
        <v>423001</v>
      </c>
      <c r="H232" s="457">
        <v>0</v>
      </c>
      <c r="I232" s="457">
        <v>0</v>
      </c>
      <c r="J232" s="457">
        <v>0</v>
      </c>
      <c r="K232" s="457">
        <v>0</v>
      </c>
      <c r="L232" s="457">
        <v>0</v>
      </c>
      <c r="M232" s="457">
        <v>423001</v>
      </c>
      <c r="N232" s="457">
        <v>3925.4544999999998</v>
      </c>
      <c r="O232" s="457">
        <v>38002.40984</v>
      </c>
      <c r="P232" s="479">
        <v>5.8242049999999997E-2</v>
      </c>
      <c r="Q232" s="479">
        <v>5.8010893728958783E-2</v>
      </c>
      <c r="R232" s="479">
        <v>4.92222209</v>
      </c>
      <c r="T232" s="457">
        <v>2511987.29</v>
      </c>
      <c r="V232" s="479">
        <v>0</v>
      </c>
      <c r="Z232" s="479" t="s">
        <v>1954</v>
      </c>
    </row>
    <row r="233" spans="1:26" outlineLevel="2">
      <c r="A233" s="515">
        <v>17</v>
      </c>
      <c r="B233" s="515" t="s">
        <v>931</v>
      </c>
      <c r="C233" s="515">
        <v>193</v>
      </c>
      <c r="D233" s="515" t="s">
        <v>950</v>
      </c>
      <c r="E233" s="515" t="s">
        <v>1566</v>
      </c>
      <c r="F233" s="489" t="s">
        <v>772</v>
      </c>
      <c r="G233" s="457">
        <v>224435</v>
      </c>
      <c r="H233" s="457">
        <v>0</v>
      </c>
      <c r="I233" s="457">
        <v>0</v>
      </c>
      <c r="J233" s="457">
        <v>0</v>
      </c>
      <c r="K233" s="457">
        <v>0</v>
      </c>
      <c r="L233" s="457">
        <v>0</v>
      </c>
      <c r="M233" s="457">
        <v>224435</v>
      </c>
      <c r="N233" s="457">
        <v>16945.09</v>
      </c>
      <c r="O233" s="457">
        <v>80103.095849999998</v>
      </c>
      <c r="P233" s="479">
        <v>0.12276508</v>
      </c>
      <c r="Q233" s="479">
        <v>0.12227782922923577</v>
      </c>
      <c r="R233" s="479">
        <v>1.1399873</v>
      </c>
      <c r="T233" s="457">
        <v>17256939</v>
      </c>
      <c r="V233" s="479">
        <v>0</v>
      </c>
      <c r="Z233" s="479" t="s">
        <v>1954</v>
      </c>
    </row>
    <row r="234" spans="1:26" outlineLevel="2">
      <c r="A234" s="515">
        <v>17</v>
      </c>
      <c r="B234" s="515" t="s">
        <v>931</v>
      </c>
      <c r="C234" s="515">
        <v>194</v>
      </c>
      <c r="D234" s="515" t="s">
        <v>951</v>
      </c>
      <c r="E234" s="515" t="s">
        <v>1567</v>
      </c>
      <c r="F234" s="489" t="s">
        <v>774</v>
      </c>
      <c r="G234" s="457">
        <v>352976</v>
      </c>
      <c r="H234" s="457">
        <v>0</v>
      </c>
      <c r="I234" s="457">
        <v>0</v>
      </c>
      <c r="J234" s="457">
        <v>0</v>
      </c>
      <c r="K234" s="457">
        <v>0</v>
      </c>
      <c r="L234" s="457">
        <v>0</v>
      </c>
      <c r="M234" s="457">
        <v>352976</v>
      </c>
      <c r="N234" s="457">
        <v>24355.344000000001</v>
      </c>
      <c r="O234" s="457">
        <v>105892.8</v>
      </c>
      <c r="P234" s="479">
        <v>0.16229008</v>
      </c>
      <c r="Q234" s="479">
        <v>0.16164595859381656</v>
      </c>
      <c r="R234" s="479">
        <v>1.7575772700000001</v>
      </c>
      <c r="T234" s="457">
        <v>12548614</v>
      </c>
      <c r="V234" s="479">
        <v>0</v>
      </c>
      <c r="Z234" s="479" t="s">
        <v>1954</v>
      </c>
    </row>
    <row r="235" spans="1:26" outlineLevel="2">
      <c r="A235" s="515">
        <v>17</v>
      </c>
      <c r="B235" s="515" t="s">
        <v>931</v>
      </c>
      <c r="C235" s="515">
        <v>195</v>
      </c>
      <c r="D235" s="515" t="s">
        <v>1297</v>
      </c>
      <c r="E235" s="515" t="s">
        <v>1788</v>
      </c>
      <c r="F235" s="489" t="s">
        <v>775</v>
      </c>
      <c r="G235" s="457">
        <v>588202</v>
      </c>
      <c r="H235" s="457">
        <v>0</v>
      </c>
      <c r="I235" s="457">
        <v>0</v>
      </c>
      <c r="J235" s="457">
        <v>0</v>
      </c>
      <c r="K235" s="457">
        <v>0</v>
      </c>
      <c r="L235" s="457">
        <v>0</v>
      </c>
      <c r="M235" s="457">
        <v>588202</v>
      </c>
      <c r="N235" s="457">
        <v>0</v>
      </c>
      <c r="O235" s="457">
        <v>7940.7269999999999</v>
      </c>
      <c r="P235" s="479">
        <v>1.2169869999999999E-2</v>
      </c>
      <c r="Q235" s="479">
        <v>1.212156471305699E-2</v>
      </c>
      <c r="R235" s="479">
        <v>1.8852628199999999</v>
      </c>
      <c r="T235" s="457">
        <v>6045096.5899999999</v>
      </c>
      <c r="V235" s="479">
        <v>0</v>
      </c>
      <c r="Z235" s="479" t="s">
        <v>1954</v>
      </c>
    </row>
    <row r="236" spans="1:26" outlineLevel="2">
      <c r="A236" s="515">
        <v>17</v>
      </c>
      <c r="B236" s="515" t="s">
        <v>931</v>
      </c>
      <c r="C236" s="515">
        <v>196</v>
      </c>
      <c r="D236" s="515" t="s">
        <v>1298</v>
      </c>
      <c r="E236" s="515" t="s">
        <v>1789</v>
      </c>
      <c r="F236" s="489" t="s">
        <v>776</v>
      </c>
      <c r="G236" s="457">
        <v>1423435</v>
      </c>
      <c r="H236" s="457">
        <v>0</v>
      </c>
      <c r="I236" s="457">
        <v>0</v>
      </c>
      <c r="J236" s="457">
        <v>0</v>
      </c>
      <c r="K236" s="457">
        <v>0</v>
      </c>
      <c r="L236" s="457">
        <v>0</v>
      </c>
      <c r="M236" s="457">
        <v>1423435</v>
      </c>
      <c r="N236" s="457">
        <v>0</v>
      </c>
      <c r="O236" s="457">
        <v>14248.584349999999</v>
      </c>
      <c r="P236" s="479">
        <v>2.1837220000000001E-2</v>
      </c>
      <c r="Q236" s="479">
        <v>2.1750544662721191E-2</v>
      </c>
      <c r="R236" s="479">
        <v>4.7701275000000001</v>
      </c>
      <c r="T236" s="457">
        <v>16205705.629999999</v>
      </c>
      <c r="V236" s="479">
        <v>0</v>
      </c>
      <c r="Z236" s="479" t="s">
        <v>1954</v>
      </c>
    </row>
    <row r="237" spans="1:26" outlineLevel="2">
      <c r="A237" s="515">
        <v>17</v>
      </c>
      <c r="B237" s="515" t="s">
        <v>931</v>
      </c>
      <c r="C237" s="515">
        <v>197</v>
      </c>
      <c r="D237" s="515" t="s">
        <v>1299</v>
      </c>
      <c r="E237" s="515" t="s">
        <v>1790</v>
      </c>
      <c r="F237" s="489" t="s">
        <v>777</v>
      </c>
      <c r="G237" s="457">
        <v>258610</v>
      </c>
      <c r="H237" s="457">
        <v>0</v>
      </c>
      <c r="I237" s="457">
        <v>0</v>
      </c>
      <c r="J237" s="457">
        <v>0</v>
      </c>
      <c r="K237" s="457">
        <v>0</v>
      </c>
      <c r="L237" s="457">
        <v>0</v>
      </c>
      <c r="M237" s="457">
        <v>258610</v>
      </c>
      <c r="N237" s="457">
        <v>0</v>
      </c>
      <c r="O237" s="457">
        <v>0</v>
      </c>
      <c r="P237" s="479">
        <v>0</v>
      </c>
      <c r="Q237" s="479">
        <v>0</v>
      </c>
      <c r="R237" s="479">
        <v>2.1604845400000001</v>
      </c>
      <c r="T237" s="457">
        <v>3238784.58</v>
      </c>
      <c r="V237" s="479">
        <v>0</v>
      </c>
      <c r="Z237" s="479" t="s">
        <v>1954</v>
      </c>
    </row>
    <row r="238" spans="1:26" outlineLevel="2">
      <c r="A238" s="515">
        <v>17</v>
      </c>
      <c r="B238" s="515" t="s">
        <v>931</v>
      </c>
      <c r="C238" s="515">
        <v>198</v>
      </c>
      <c r="D238" s="515" t="s">
        <v>1300</v>
      </c>
      <c r="E238" s="515" t="s">
        <v>1791</v>
      </c>
      <c r="F238" s="489" t="s">
        <v>778</v>
      </c>
      <c r="G238" s="457">
        <v>162908</v>
      </c>
      <c r="H238" s="457">
        <v>0</v>
      </c>
      <c r="I238" s="457">
        <v>0</v>
      </c>
      <c r="J238" s="457">
        <v>0</v>
      </c>
      <c r="K238" s="457">
        <v>0</v>
      </c>
      <c r="L238" s="457">
        <v>0</v>
      </c>
      <c r="M238" s="457">
        <v>162908</v>
      </c>
      <c r="N238" s="457">
        <v>0</v>
      </c>
      <c r="O238" s="457">
        <v>0</v>
      </c>
      <c r="P238" s="479">
        <v>0</v>
      </c>
      <c r="Q238" s="479">
        <v>0</v>
      </c>
      <c r="R238" s="479">
        <v>3.6615121799999999</v>
      </c>
      <c r="T238" s="457">
        <v>2381082.0099999998</v>
      </c>
      <c r="V238" s="479">
        <v>0</v>
      </c>
      <c r="Z238" s="479" t="s">
        <v>1954</v>
      </c>
    </row>
    <row r="239" spans="1:26" outlineLevel="2">
      <c r="A239" s="515">
        <v>17</v>
      </c>
      <c r="B239" s="515" t="s">
        <v>931</v>
      </c>
      <c r="C239" s="515">
        <v>199</v>
      </c>
      <c r="D239" s="515" t="s">
        <v>1301</v>
      </c>
      <c r="E239" s="515" t="s">
        <v>1792</v>
      </c>
      <c r="F239" s="489" t="s">
        <v>1302</v>
      </c>
      <c r="G239" s="457">
        <v>1349180</v>
      </c>
      <c r="H239" s="457">
        <v>0</v>
      </c>
      <c r="I239" s="457">
        <v>0</v>
      </c>
      <c r="J239" s="457">
        <v>0</v>
      </c>
      <c r="K239" s="457">
        <v>0</v>
      </c>
      <c r="L239" s="457">
        <v>0</v>
      </c>
      <c r="M239" s="457">
        <v>1349180</v>
      </c>
      <c r="N239" s="457">
        <v>0</v>
      </c>
      <c r="O239" s="457">
        <v>0</v>
      </c>
      <c r="P239" s="479">
        <v>0</v>
      </c>
      <c r="Q239" s="479">
        <v>0</v>
      </c>
      <c r="R239" s="479">
        <v>8.5636123600000005</v>
      </c>
      <c r="T239" s="457">
        <v>15362802.98</v>
      </c>
      <c r="V239" s="479">
        <v>0</v>
      </c>
      <c r="Z239" s="479" t="s">
        <v>1954</v>
      </c>
    </row>
    <row r="240" spans="1:26" outlineLevel="2">
      <c r="A240" s="515">
        <v>17</v>
      </c>
      <c r="B240" s="515" t="s">
        <v>931</v>
      </c>
      <c r="C240" s="515">
        <v>200</v>
      </c>
      <c r="D240" s="515" t="s">
        <v>1303</v>
      </c>
      <c r="E240" s="515" t="s">
        <v>1793</v>
      </c>
      <c r="F240" s="489" t="s">
        <v>779</v>
      </c>
      <c r="G240" s="457">
        <v>94207</v>
      </c>
      <c r="H240" s="457">
        <v>0</v>
      </c>
      <c r="I240" s="457">
        <v>0</v>
      </c>
      <c r="J240" s="457">
        <v>0</v>
      </c>
      <c r="K240" s="457">
        <v>0</v>
      </c>
      <c r="L240" s="457">
        <v>0</v>
      </c>
      <c r="M240" s="457">
        <v>94207</v>
      </c>
      <c r="N240" s="457">
        <v>0</v>
      </c>
      <c r="O240" s="457">
        <v>4003.7975000000001</v>
      </c>
      <c r="P240" s="479">
        <v>6.1361699999999998E-3</v>
      </c>
      <c r="Q240" s="479">
        <v>6.1118195467777438E-3</v>
      </c>
      <c r="R240" s="479">
        <v>3.14023333</v>
      </c>
      <c r="T240" s="457">
        <v>1736381.13</v>
      </c>
      <c r="V240" s="479">
        <v>0</v>
      </c>
      <c r="Z240" s="479" t="s">
        <v>1954</v>
      </c>
    </row>
    <row r="241" spans="1:26" outlineLevel="2">
      <c r="A241" s="515">
        <v>17</v>
      </c>
      <c r="B241" s="515" t="s">
        <v>931</v>
      </c>
      <c r="C241" s="515">
        <v>201</v>
      </c>
      <c r="D241" s="515" t="s">
        <v>1304</v>
      </c>
      <c r="E241" s="515" t="s">
        <v>1794</v>
      </c>
      <c r="F241" s="489" t="s">
        <v>1305</v>
      </c>
      <c r="G241" s="457">
        <v>890850</v>
      </c>
      <c r="H241" s="457">
        <v>0</v>
      </c>
      <c r="I241" s="457">
        <v>0</v>
      </c>
      <c r="J241" s="457">
        <v>0</v>
      </c>
      <c r="K241" s="457">
        <v>0</v>
      </c>
      <c r="L241" s="457">
        <v>0</v>
      </c>
      <c r="M241" s="457">
        <v>890850</v>
      </c>
      <c r="N241" s="457">
        <v>0</v>
      </c>
      <c r="O241" s="457">
        <v>0</v>
      </c>
      <c r="P241" s="479">
        <v>0</v>
      </c>
      <c r="Q241" s="479">
        <v>0</v>
      </c>
      <c r="R241" s="479">
        <v>6.3721352800000002</v>
      </c>
      <c r="T241" s="457">
        <v>9891725.4100000001</v>
      </c>
      <c r="V241" s="479">
        <v>0</v>
      </c>
      <c r="Z241" s="479" t="s">
        <v>1954</v>
      </c>
    </row>
    <row r="242" spans="1:26" outlineLevel="2">
      <c r="A242" s="515">
        <v>17</v>
      </c>
      <c r="B242" s="515" t="s">
        <v>931</v>
      </c>
      <c r="C242" s="515">
        <v>202</v>
      </c>
      <c r="D242" s="515" t="s">
        <v>1306</v>
      </c>
      <c r="E242" s="515" t="s">
        <v>1795</v>
      </c>
      <c r="F242" s="489" t="s">
        <v>780</v>
      </c>
      <c r="G242" s="457">
        <v>475726</v>
      </c>
      <c r="H242" s="457">
        <v>0</v>
      </c>
      <c r="I242" s="457">
        <v>0</v>
      </c>
      <c r="J242" s="457">
        <v>0</v>
      </c>
      <c r="K242" s="457">
        <v>0</v>
      </c>
      <c r="L242" s="457">
        <v>0</v>
      </c>
      <c r="M242" s="457">
        <v>475726</v>
      </c>
      <c r="N242" s="457">
        <v>4370.4482099999996</v>
      </c>
      <c r="O242" s="457">
        <v>73187.352880999999</v>
      </c>
      <c r="P242" s="479">
        <v>0.11216609</v>
      </c>
      <c r="Q242" s="479">
        <v>0.11172090844130259</v>
      </c>
      <c r="R242" s="479">
        <v>4.92469979</v>
      </c>
      <c r="T242" s="457" t="e">
        <v>#N/A</v>
      </c>
      <c r="V242" s="479">
        <v>0</v>
      </c>
      <c r="Z242" s="479" t="e">
        <v>#N/A</v>
      </c>
    </row>
    <row r="243" spans="1:26" outlineLevel="2">
      <c r="A243" s="515">
        <v>17</v>
      </c>
      <c r="B243" s="515" t="s">
        <v>931</v>
      </c>
      <c r="C243" s="515">
        <v>203</v>
      </c>
      <c r="D243" s="515" t="s">
        <v>1311</v>
      </c>
      <c r="E243" s="515" t="s">
        <v>1796</v>
      </c>
      <c r="F243" s="489" t="s">
        <v>781</v>
      </c>
      <c r="G243" s="457">
        <v>1211998</v>
      </c>
      <c r="H243" s="457">
        <v>0</v>
      </c>
      <c r="I243" s="457">
        <v>0</v>
      </c>
      <c r="J243" s="457">
        <v>0</v>
      </c>
      <c r="K243" s="457">
        <v>0</v>
      </c>
      <c r="L243" s="457">
        <v>0</v>
      </c>
      <c r="M243" s="457">
        <v>1211998</v>
      </c>
      <c r="N243" s="457">
        <v>6908.3885399999999</v>
      </c>
      <c r="O243" s="457">
        <v>35329.741700000006</v>
      </c>
      <c r="P243" s="479">
        <v>5.4145949999999998E-2</v>
      </c>
      <c r="Q243" s="479">
        <v>5.3931050684923196E-2</v>
      </c>
      <c r="R243" s="479">
        <v>14.02775463</v>
      </c>
      <c r="T243" s="457">
        <v>21440492.370000001</v>
      </c>
      <c r="V243" s="479">
        <v>0</v>
      </c>
      <c r="Z243" s="479" t="s">
        <v>1954</v>
      </c>
    </row>
    <row r="244" spans="1:26" outlineLevel="2">
      <c r="A244" s="515">
        <v>17</v>
      </c>
      <c r="B244" s="515" t="s">
        <v>931</v>
      </c>
      <c r="C244" s="515">
        <v>204</v>
      </c>
      <c r="D244" s="515" t="s">
        <v>1313</v>
      </c>
      <c r="E244" s="515" t="s">
        <v>1797</v>
      </c>
      <c r="F244" s="489" t="s">
        <v>1314</v>
      </c>
      <c r="G244" s="457">
        <v>318842</v>
      </c>
      <c r="H244" s="457">
        <v>0</v>
      </c>
      <c r="I244" s="457">
        <v>0</v>
      </c>
      <c r="J244" s="457">
        <v>0</v>
      </c>
      <c r="K244" s="457">
        <v>0</v>
      </c>
      <c r="L244" s="457">
        <v>0</v>
      </c>
      <c r="M244" s="457">
        <v>318842</v>
      </c>
      <c r="N244" s="457">
        <v>2741.1452000000004</v>
      </c>
      <c r="O244" s="457">
        <v>72058.292000000001</v>
      </c>
      <c r="P244" s="479">
        <v>0.11043571000000001</v>
      </c>
      <c r="Q244" s="479">
        <v>0.10999739061553895</v>
      </c>
      <c r="R244" s="479">
        <v>4.6208985499999997</v>
      </c>
      <c r="T244" s="457" t="e">
        <v>#N/A</v>
      </c>
      <c r="V244" s="479">
        <v>0</v>
      </c>
      <c r="Z244" s="479" t="e">
        <v>#N/A</v>
      </c>
    </row>
    <row r="245" spans="1:26" outlineLevel="2">
      <c r="A245" s="515">
        <v>17</v>
      </c>
      <c r="B245" s="515" t="s">
        <v>931</v>
      </c>
      <c r="C245" s="515">
        <v>205</v>
      </c>
      <c r="D245" s="515" t="s">
        <v>1317</v>
      </c>
      <c r="E245" s="515" t="s">
        <v>1798</v>
      </c>
      <c r="F245" s="489" t="s">
        <v>785</v>
      </c>
      <c r="G245" s="457">
        <v>426521</v>
      </c>
      <c r="H245" s="457">
        <v>0</v>
      </c>
      <c r="I245" s="457">
        <v>0</v>
      </c>
      <c r="J245" s="457">
        <v>0</v>
      </c>
      <c r="K245" s="457">
        <v>0</v>
      </c>
      <c r="L245" s="457">
        <v>0</v>
      </c>
      <c r="M245" s="457">
        <v>426521</v>
      </c>
      <c r="N245" s="457">
        <v>0</v>
      </c>
      <c r="O245" s="457">
        <v>0</v>
      </c>
      <c r="P245" s="479">
        <v>0</v>
      </c>
      <c r="Q245" s="479">
        <v>0</v>
      </c>
      <c r="R245" s="479">
        <v>5.4326272800000002</v>
      </c>
      <c r="T245" s="457">
        <v>11008089.390000001</v>
      </c>
      <c r="V245" s="479">
        <v>0</v>
      </c>
      <c r="Z245" s="479" t="s">
        <v>1954</v>
      </c>
    </row>
    <row r="246" spans="1:26" outlineLevel="2">
      <c r="A246" s="515">
        <v>17</v>
      </c>
      <c r="B246" s="515" t="s">
        <v>931</v>
      </c>
      <c r="C246" s="515">
        <v>206</v>
      </c>
      <c r="D246" s="515" t="s">
        <v>1318</v>
      </c>
      <c r="E246" s="515" t="s">
        <v>1799</v>
      </c>
      <c r="F246" s="489" t="s">
        <v>786</v>
      </c>
      <c r="G246" s="457">
        <v>471424</v>
      </c>
      <c r="H246" s="457">
        <v>0</v>
      </c>
      <c r="I246" s="457">
        <v>0</v>
      </c>
      <c r="J246" s="457">
        <v>0</v>
      </c>
      <c r="K246" s="457">
        <v>0</v>
      </c>
      <c r="L246" s="457">
        <v>0</v>
      </c>
      <c r="M246" s="457">
        <v>471424</v>
      </c>
      <c r="N246" s="457">
        <v>4947.3489900000004</v>
      </c>
      <c r="O246" s="457">
        <v>53289.768960000001</v>
      </c>
      <c r="P246" s="479">
        <v>8.1671279999999999E-2</v>
      </c>
      <c r="Q246" s="479">
        <v>8.134713395794814E-2</v>
      </c>
      <c r="R246" s="479">
        <v>2.1644811800000001</v>
      </c>
      <c r="T246" s="457">
        <v>4557314</v>
      </c>
      <c r="V246" s="479">
        <v>0</v>
      </c>
      <c r="Z246" s="479" t="s">
        <v>1954</v>
      </c>
    </row>
    <row r="247" spans="1:26" outlineLevel="2">
      <c r="A247" s="515">
        <v>17</v>
      </c>
      <c r="B247" s="515" t="s">
        <v>931</v>
      </c>
      <c r="C247" s="515">
        <v>207</v>
      </c>
      <c r="D247" s="515" t="s">
        <v>1319</v>
      </c>
      <c r="E247" s="515" t="s">
        <v>1800</v>
      </c>
      <c r="F247" s="489" t="s">
        <v>787</v>
      </c>
      <c r="G247" s="457">
        <v>54324</v>
      </c>
      <c r="H247" s="457">
        <v>0</v>
      </c>
      <c r="I247" s="457">
        <v>0</v>
      </c>
      <c r="J247" s="457">
        <v>0</v>
      </c>
      <c r="K247" s="457">
        <v>0</v>
      </c>
      <c r="L247" s="457">
        <v>0</v>
      </c>
      <c r="M247" s="457">
        <v>54324</v>
      </c>
      <c r="N247" s="457">
        <v>0</v>
      </c>
      <c r="O247" s="457">
        <v>0</v>
      </c>
      <c r="P247" s="479">
        <v>0</v>
      </c>
      <c r="Q247" s="479">
        <v>0</v>
      </c>
      <c r="R247" s="479">
        <v>5.6699718199999998</v>
      </c>
      <c r="T247" s="457">
        <v>923276.26</v>
      </c>
      <c r="V247" s="479">
        <v>0</v>
      </c>
      <c r="Z247" s="479" t="s">
        <v>1954</v>
      </c>
    </row>
    <row r="248" spans="1:26" outlineLevel="2">
      <c r="A248" s="515">
        <v>17</v>
      </c>
      <c r="B248" s="515" t="s">
        <v>931</v>
      </c>
      <c r="C248" s="515">
        <v>208</v>
      </c>
      <c r="D248" s="515" t="s">
        <v>1320</v>
      </c>
      <c r="E248" s="515" t="s">
        <v>1801</v>
      </c>
      <c r="F248" s="489" t="s">
        <v>788</v>
      </c>
      <c r="G248" s="457">
        <v>1409947</v>
      </c>
      <c r="H248" s="457">
        <v>0</v>
      </c>
      <c r="I248" s="457">
        <v>0</v>
      </c>
      <c r="J248" s="457">
        <v>0</v>
      </c>
      <c r="K248" s="457">
        <v>0</v>
      </c>
      <c r="L248" s="457">
        <v>0</v>
      </c>
      <c r="M248" s="457">
        <v>1409947</v>
      </c>
      <c r="N248" s="457">
        <v>0</v>
      </c>
      <c r="O248" s="457">
        <v>578.07826999999997</v>
      </c>
      <c r="P248" s="479">
        <v>8.8595999999999998E-4</v>
      </c>
      <c r="Q248" s="479">
        <v>8.8243975129947559E-4</v>
      </c>
      <c r="R248" s="479">
        <v>4.2160965299999997</v>
      </c>
      <c r="T248" s="457">
        <v>21400699.120000001</v>
      </c>
      <c r="V248" s="479">
        <v>0</v>
      </c>
      <c r="Z248" s="479" t="s">
        <v>1954</v>
      </c>
    </row>
    <row r="249" spans="1:26" outlineLevel="2">
      <c r="A249" s="515">
        <v>17</v>
      </c>
      <c r="B249" s="515" t="s">
        <v>931</v>
      </c>
      <c r="C249" s="515">
        <v>209</v>
      </c>
      <c r="D249" s="515" t="s">
        <v>1322</v>
      </c>
      <c r="E249" s="515" t="s">
        <v>1802</v>
      </c>
      <c r="F249" s="489" t="s">
        <v>790</v>
      </c>
      <c r="G249" s="457">
        <v>2218498</v>
      </c>
      <c r="H249" s="457">
        <v>0</v>
      </c>
      <c r="I249" s="457">
        <v>0</v>
      </c>
      <c r="J249" s="457">
        <v>0</v>
      </c>
      <c r="K249" s="457">
        <v>0</v>
      </c>
      <c r="L249" s="457">
        <v>0</v>
      </c>
      <c r="M249" s="457">
        <v>2218498</v>
      </c>
      <c r="N249" s="457">
        <v>18724.718010000001</v>
      </c>
      <c r="O249" s="457">
        <v>106221.68423999999</v>
      </c>
      <c r="P249" s="479">
        <v>0.16279413000000001</v>
      </c>
      <c r="Q249" s="479">
        <v>0.16214800224778733</v>
      </c>
      <c r="R249" s="479">
        <v>12.805331089999999</v>
      </c>
      <c r="T249" s="457" t="e">
        <v>#N/A</v>
      </c>
      <c r="V249" s="479">
        <v>0</v>
      </c>
      <c r="Z249" s="479" t="e">
        <v>#N/A</v>
      </c>
    </row>
    <row r="250" spans="1:26" outlineLevel="2">
      <c r="A250" s="515">
        <v>17</v>
      </c>
      <c r="B250" s="515" t="s">
        <v>931</v>
      </c>
      <c r="C250" s="515">
        <v>210</v>
      </c>
      <c r="D250" s="515" t="s">
        <v>1325</v>
      </c>
      <c r="E250" s="515" t="s">
        <v>1803</v>
      </c>
      <c r="F250" s="489" t="s">
        <v>793</v>
      </c>
      <c r="G250" s="457">
        <v>4078780</v>
      </c>
      <c r="H250" s="457">
        <v>0</v>
      </c>
      <c r="I250" s="457">
        <v>0</v>
      </c>
      <c r="J250" s="457">
        <v>0</v>
      </c>
      <c r="K250" s="457">
        <v>0</v>
      </c>
      <c r="L250" s="457">
        <v>15000</v>
      </c>
      <c r="M250" s="457">
        <v>4063780</v>
      </c>
      <c r="N250" s="457">
        <v>47559.315374399994</v>
      </c>
      <c r="O250" s="457">
        <v>526219.00168999995</v>
      </c>
      <c r="P250" s="479">
        <v>0.80647716000000003</v>
      </c>
      <c r="Q250" s="479">
        <v>0.80327628468093404</v>
      </c>
      <c r="R250" s="479">
        <v>7.9645905499999996</v>
      </c>
      <c r="T250" s="457" t="e">
        <v>#N/A</v>
      </c>
      <c r="V250" s="479">
        <v>0</v>
      </c>
      <c r="Z250" s="479" t="e">
        <v>#N/A</v>
      </c>
    </row>
    <row r="251" spans="1:26" outlineLevel="2">
      <c r="A251" s="515">
        <v>17</v>
      </c>
      <c r="B251" s="515" t="s">
        <v>931</v>
      </c>
      <c r="C251" s="515">
        <v>211</v>
      </c>
      <c r="D251" s="491" t="s">
        <v>1804</v>
      </c>
      <c r="E251" s="515" t="s">
        <v>1805</v>
      </c>
      <c r="F251" s="489" t="s">
        <v>1430</v>
      </c>
      <c r="G251" s="457">
        <v>3550640</v>
      </c>
      <c r="H251" s="457">
        <v>0</v>
      </c>
      <c r="I251" s="457">
        <v>0</v>
      </c>
      <c r="J251" s="457">
        <v>0</v>
      </c>
      <c r="K251" s="457">
        <v>0</v>
      </c>
      <c r="L251" s="457">
        <v>0</v>
      </c>
      <c r="M251" s="457">
        <v>3550640</v>
      </c>
      <c r="N251" s="457">
        <v>91286.954400000002</v>
      </c>
      <c r="O251" s="457">
        <v>192089.62400000001</v>
      </c>
      <c r="P251" s="479">
        <v>0.29439433999999998</v>
      </c>
      <c r="Q251" s="479">
        <v>0.29322589833686324</v>
      </c>
      <c r="R251" s="479">
        <v>8.48983533</v>
      </c>
      <c r="T251" s="457" t="e">
        <v>#N/A</v>
      </c>
      <c r="V251" s="479">
        <v>0</v>
      </c>
      <c r="Z251" s="479" t="e">
        <v>#N/A</v>
      </c>
    </row>
    <row r="252" spans="1:26" outlineLevel="2">
      <c r="A252" s="515">
        <v>17</v>
      </c>
      <c r="B252" s="515" t="s">
        <v>931</v>
      </c>
      <c r="C252" s="515">
        <v>212</v>
      </c>
      <c r="D252" s="515" t="s">
        <v>1326</v>
      </c>
      <c r="E252" s="515" t="s">
        <v>1806</v>
      </c>
      <c r="F252" s="489" t="s">
        <v>794</v>
      </c>
      <c r="G252" s="457">
        <v>170879</v>
      </c>
      <c r="H252" s="457">
        <v>0</v>
      </c>
      <c r="I252" s="457">
        <v>0</v>
      </c>
      <c r="J252" s="457">
        <v>0</v>
      </c>
      <c r="K252" s="457">
        <v>0</v>
      </c>
      <c r="L252" s="457">
        <v>0</v>
      </c>
      <c r="M252" s="457">
        <v>170879</v>
      </c>
      <c r="N252" s="457">
        <v>0</v>
      </c>
      <c r="O252" s="457">
        <v>0</v>
      </c>
      <c r="P252" s="479">
        <v>0</v>
      </c>
      <c r="Q252" s="479">
        <v>0</v>
      </c>
      <c r="R252" s="479">
        <v>1.70879</v>
      </c>
      <c r="T252" s="457">
        <v>1708797.52</v>
      </c>
      <c r="V252" s="479">
        <v>0</v>
      </c>
      <c r="Z252" s="479" t="s">
        <v>1954</v>
      </c>
    </row>
    <row r="253" spans="1:26" outlineLevel="2">
      <c r="A253" s="515">
        <v>17</v>
      </c>
      <c r="B253" s="515" t="s">
        <v>931</v>
      </c>
      <c r="C253" s="515">
        <v>213</v>
      </c>
      <c r="D253" s="515" t="s">
        <v>1329</v>
      </c>
      <c r="E253" s="515" t="s">
        <v>1807</v>
      </c>
      <c r="F253" s="489" t="s">
        <v>795</v>
      </c>
      <c r="G253" s="457">
        <v>485694</v>
      </c>
      <c r="H253" s="457">
        <v>0</v>
      </c>
      <c r="I253" s="457">
        <v>0</v>
      </c>
      <c r="J253" s="457">
        <v>0</v>
      </c>
      <c r="K253" s="457">
        <v>0</v>
      </c>
      <c r="L253" s="457">
        <v>0</v>
      </c>
      <c r="M253" s="457">
        <v>485694</v>
      </c>
      <c r="N253" s="457">
        <v>0</v>
      </c>
      <c r="O253" s="457">
        <v>0</v>
      </c>
      <c r="P253" s="479">
        <v>0</v>
      </c>
      <c r="Q253" s="479">
        <v>0</v>
      </c>
      <c r="R253" s="479">
        <v>4.9259026400000003</v>
      </c>
      <c r="T253" s="457">
        <v>4856945.3899999997</v>
      </c>
      <c r="V253" s="479">
        <v>0</v>
      </c>
      <c r="Z253" s="479" t="s">
        <v>1954</v>
      </c>
    </row>
    <row r="254" spans="1:26" outlineLevel="2">
      <c r="A254" s="515">
        <v>17</v>
      </c>
      <c r="B254" s="515" t="s">
        <v>931</v>
      </c>
      <c r="C254" s="515">
        <v>214</v>
      </c>
      <c r="D254" s="515" t="s">
        <v>1331</v>
      </c>
      <c r="E254" s="515" t="s">
        <v>1808</v>
      </c>
      <c r="F254" s="489" t="s">
        <v>797</v>
      </c>
      <c r="G254" s="457">
        <v>391987</v>
      </c>
      <c r="H254" s="457">
        <v>0</v>
      </c>
      <c r="I254" s="457">
        <v>0</v>
      </c>
      <c r="J254" s="457">
        <v>0</v>
      </c>
      <c r="K254" s="457">
        <v>0</v>
      </c>
      <c r="L254" s="457">
        <v>0</v>
      </c>
      <c r="M254" s="457">
        <v>391987</v>
      </c>
      <c r="N254" s="457">
        <v>4865.3544000000002</v>
      </c>
      <c r="O254" s="457">
        <v>36102.002700000005</v>
      </c>
      <c r="P254" s="479">
        <v>5.5329509999999998E-2</v>
      </c>
      <c r="Q254" s="479">
        <v>5.5109911472716315E-2</v>
      </c>
      <c r="R254" s="479">
        <v>6.4022964099999999</v>
      </c>
      <c r="T254" s="457" t="e">
        <v>#N/A</v>
      </c>
      <c r="V254" s="479">
        <v>0</v>
      </c>
      <c r="Z254" s="479" t="e">
        <v>#N/A</v>
      </c>
    </row>
    <row r="255" spans="1:26" outlineLevel="1">
      <c r="B255" s="496" t="s">
        <v>953</v>
      </c>
      <c r="G255" s="492">
        <v>85759260</v>
      </c>
      <c r="H255" s="492">
        <v>0</v>
      </c>
      <c r="I255" s="492">
        <v>0</v>
      </c>
      <c r="J255" s="492">
        <v>0</v>
      </c>
      <c r="K255" s="492">
        <v>0</v>
      </c>
      <c r="L255" s="492">
        <v>2159500</v>
      </c>
      <c r="M255" s="492">
        <v>83599760</v>
      </c>
      <c r="N255" s="492">
        <v>881020.64123419987</v>
      </c>
      <c r="O255" s="492">
        <v>7765653.5465678014</v>
      </c>
      <c r="P255" s="493">
        <v>11.901550910000005</v>
      </c>
      <c r="Q255" s="493">
        <v>11.854314095409919</v>
      </c>
      <c r="R255" s="493"/>
      <c r="T255" s="457">
        <v>19178746220.899994</v>
      </c>
      <c r="V255" s="493">
        <v>-2.8000000020256266E-4</v>
      </c>
      <c r="Z255" s="479" t="s">
        <v>1954</v>
      </c>
    </row>
    <row r="256" spans="1:26" outlineLevel="1">
      <c r="B256" s="496"/>
      <c r="D256" s="485" t="s">
        <v>954</v>
      </c>
      <c r="E256" s="485"/>
      <c r="F256" s="486" t="s">
        <v>798</v>
      </c>
      <c r="G256" s="494"/>
      <c r="H256" s="494"/>
      <c r="I256" s="494"/>
      <c r="J256" s="494"/>
      <c r="K256" s="494"/>
      <c r="L256" s="494"/>
      <c r="M256" s="494"/>
      <c r="N256" s="494"/>
      <c r="O256" s="494"/>
      <c r="P256" s="495"/>
      <c r="Q256" s="495"/>
      <c r="R256" s="495"/>
      <c r="T256" s="457" t="e">
        <v>#N/A</v>
      </c>
      <c r="V256" s="479">
        <v>0</v>
      </c>
      <c r="Z256" s="479" t="e">
        <v>#N/A</v>
      </c>
    </row>
    <row r="257" spans="1:26" outlineLevel="2">
      <c r="A257" s="515">
        <v>18</v>
      </c>
      <c r="B257" s="515" t="s">
        <v>954</v>
      </c>
      <c r="C257" s="515">
        <v>215</v>
      </c>
      <c r="D257" s="515" t="s">
        <v>955</v>
      </c>
      <c r="E257" s="515" t="s">
        <v>1570</v>
      </c>
      <c r="F257" s="489" t="s">
        <v>956</v>
      </c>
      <c r="G257" s="457">
        <v>1807339</v>
      </c>
      <c r="H257" s="457">
        <v>0</v>
      </c>
      <c r="I257" s="457">
        <v>0</v>
      </c>
      <c r="J257" s="457">
        <v>0</v>
      </c>
      <c r="K257" s="457">
        <v>0</v>
      </c>
      <c r="L257" s="457">
        <v>0</v>
      </c>
      <c r="M257" s="457">
        <v>1807339</v>
      </c>
      <c r="N257" s="457">
        <v>84438.877640000006</v>
      </c>
      <c r="O257" s="457">
        <v>1675963.5280899999</v>
      </c>
      <c r="P257" s="479">
        <v>2.5685623500000001</v>
      </c>
      <c r="Q257" s="479">
        <v>2.5583678122250317</v>
      </c>
      <c r="R257" s="479">
        <v>0.70739054999999995</v>
      </c>
      <c r="T257" s="457">
        <v>124780141.08</v>
      </c>
      <c r="V257" s="479">
        <v>0</v>
      </c>
      <c r="Z257" s="479" t="s">
        <v>1954</v>
      </c>
    </row>
    <row r="258" spans="1:26" outlineLevel="1">
      <c r="B258" s="496" t="s">
        <v>957</v>
      </c>
      <c r="G258" s="492">
        <v>1807339</v>
      </c>
      <c r="H258" s="492">
        <v>0</v>
      </c>
      <c r="I258" s="492">
        <v>0</v>
      </c>
      <c r="J258" s="492">
        <v>0</v>
      </c>
      <c r="K258" s="492">
        <v>0</v>
      </c>
      <c r="L258" s="492">
        <v>0</v>
      </c>
      <c r="M258" s="492">
        <v>1807339</v>
      </c>
      <c r="N258" s="492">
        <v>84438.877640000006</v>
      </c>
      <c r="O258" s="492">
        <v>1675963.5280899999</v>
      </c>
      <c r="P258" s="493">
        <v>2.5685623500000001</v>
      </c>
      <c r="Q258" s="493">
        <v>2.5583678122250317</v>
      </c>
      <c r="R258" s="493"/>
      <c r="T258" s="457">
        <v>19178746220.899994</v>
      </c>
      <c r="V258" s="493">
        <v>0</v>
      </c>
      <c r="Z258" s="479" t="s">
        <v>1954</v>
      </c>
    </row>
    <row r="259" spans="1:26" ht="21.75" customHeight="1" outlineLevel="1">
      <c r="B259" s="496"/>
      <c r="D259" s="485" t="s">
        <v>1332</v>
      </c>
      <c r="E259" s="485"/>
      <c r="F259" s="643" t="s">
        <v>1333</v>
      </c>
      <c r="G259" s="644"/>
      <c r="H259" s="494"/>
      <c r="I259" s="494"/>
      <c r="J259" s="494"/>
      <c r="K259" s="494"/>
      <c r="L259" s="494"/>
      <c r="M259" s="494"/>
      <c r="N259" s="494"/>
      <c r="O259" s="494"/>
      <c r="P259" s="495"/>
      <c r="Q259" s="495"/>
      <c r="R259" s="495"/>
      <c r="T259" s="457" t="e">
        <v>#N/A</v>
      </c>
      <c r="V259" s="479">
        <v>0</v>
      </c>
      <c r="Z259" s="479" t="e">
        <v>#N/A</v>
      </c>
    </row>
    <row r="260" spans="1:26" outlineLevel="2">
      <c r="A260" s="515">
        <v>19</v>
      </c>
      <c r="B260" s="515" t="s">
        <v>1332</v>
      </c>
      <c r="C260" s="515">
        <v>216</v>
      </c>
      <c r="D260" s="515" t="s">
        <v>1334</v>
      </c>
      <c r="E260" s="515" t="s">
        <v>1809</v>
      </c>
      <c r="F260" s="489" t="s">
        <v>799</v>
      </c>
      <c r="G260" s="457">
        <v>295554</v>
      </c>
      <c r="H260" s="457">
        <v>0</v>
      </c>
      <c r="I260" s="457">
        <v>0</v>
      </c>
      <c r="J260" s="457">
        <v>0</v>
      </c>
      <c r="K260" s="457">
        <v>0</v>
      </c>
      <c r="L260" s="457">
        <v>0</v>
      </c>
      <c r="M260" s="457">
        <v>295554</v>
      </c>
      <c r="N260" s="457">
        <v>0</v>
      </c>
      <c r="O260" s="457">
        <v>0</v>
      </c>
      <c r="P260" s="479">
        <v>0</v>
      </c>
      <c r="Q260" s="479">
        <v>0</v>
      </c>
      <c r="R260" s="479">
        <v>3.8920435100000002</v>
      </c>
      <c r="T260" s="457">
        <v>2955544.86</v>
      </c>
      <c r="V260" s="479">
        <v>0</v>
      </c>
      <c r="Z260" s="479" t="s">
        <v>1954</v>
      </c>
    </row>
    <row r="261" spans="1:26" outlineLevel="1">
      <c r="B261" s="496" t="s">
        <v>1335</v>
      </c>
      <c r="G261" s="492">
        <v>295554</v>
      </c>
      <c r="H261" s="492">
        <v>0</v>
      </c>
      <c r="I261" s="492">
        <v>0</v>
      </c>
      <c r="J261" s="492">
        <v>0</v>
      </c>
      <c r="K261" s="492">
        <v>0</v>
      </c>
      <c r="L261" s="492">
        <v>0</v>
      </c>
      <c r="M261" s="492">
        <v>295554</v>
      </c>
      <c r="N261" s="492">
        <v>0</v>
      </c>
      <c r="O261" s="492">
        <v>0</v>
      </c>
      <c r="P261" s="493">
        <v>0</v>
      </c>
      <c r="Q261" s="493">
        <v>0</v>
      </c>
      <c r="R261" s="493"/>
      <c r="T261" s="457">
        <v>19178746220.899994</v>
      </c>
      <c r="V261" s="493">
        <v>0</v>
      </c>
      <c r="Z261" s="479" t="s">
        <v>1954</v>
      </c>
    </row>
    <row r="262" spans="1:26" outlineLevel="1">
      <c r="B262" s="496"/>
      <c r="D262" s="485" t="s">
        <v>959</v>
      </c>
      <c r="E262" s="485"/>
      <c r="F262" s="486" t="s">
        <v>958</v>
      </c>
      <c r="G262" s="494"/>
      <c r="H262" s="494"/>
      <c r="I262" s="494"/>
      <c r="J262" s="494"/>
      <c r="K262" s="494"/>
      <c r="L262" s="494"/>
      <c r="M262" s="494"/>
      <c r="N262" s="494"/>
      <c r="O262" s="494"/>
      <c r="P262" s="495"/>
      <c r="Q262" s="495"/>
      <c r="R262" s="495"/>
      <c r="T262" s="457" t="e">
        <v>#N/A</v>
      </c>
      <c r="V262" s="479">
        <v>0</v>
      </c>
      <c r="Z262" s="479" t="e">
        <v>#N/A</v>
      </c>
    </row>
    <row r="263" spans="1:26" ht="27" customHeight="1" outlineLevel="2">
      <c r="A263" s="515">
        <v>20</v>
      </c>
      <c r="B263" s="515" t="s">
        <v>959</v>
      </c>
      <c r="C263" s="497">
        <v>217</v>
      </c>
      <c r="D263" s="515" t="s">
        <v>960</v>
      </c>
      <c r="E263" s="515" t="s">
        <v>1571</v>
      </c>
      <c r="F263" s="489" t="s">
        <v>961</v>
      </c>
      <c r="G263" s="457">
        <v>2593029</v>
      </c>
      <c r="H263" s="457">
        <v>0</v>
      </c>
      <c r="I263" s="457">
        <v>0</v>
      </c>
      <c r="J263" s="457">
        <v>0</v>
      </c>
      <c r="K263" s="457">
        <v>0</v>
      </c>
      <c r="L263" s="457">
        <v>0</v>
      </c>
      <c r="M263" s="457">
        <v>2593029</v>
      </c>
      <c r="N263" s="457">
        <v>207960.92568000001</v>
      </c>
      <c r="O263" s="457">
        <v>1572464.6461800002</v>
      </c>
      <c r="P263" s="479">
        <v>2.4099411599999998</v>
      </c>
      <c r="Q263" s="479">
        <v>2.4003761831460939</v>
      </c>
      <c r="R263" s="479">
        <v>2.6486424899999998</v>
      </c>
      <c r="T263" s="457">
        <v>250339406.31999999</v>
      </c>
      <c r="V263" s="479">
        <v>0</v>
      </c>
      <c r="Z263" s="479" t="s">
        <v>1954</v>
      </c>
    </row>
    <row r="264" spans="1:26" outlineLevel="2">
      <c r="A264" s="515">
        <v>20</v>
      </c>
      <c r="B264" s="515" t="s">
        <v>959</v>
      </c>
      <c r="C264" s="515">
        <v>218</v>
      </c>
      <c r="D264" s="515" t="s">
        <v>1336</v>
      </c>
      <c r="E264" s="515" t="s">
        <v>1810</v>
      </c>
      <c r="F264" s="489" t="s">
        <v>800</v>
      </c>
      <c r="G264" s="457">
        <v>1718825</v>
      </c>
      <c r="H264" s="457">
        <v>0</v>
      </c>
      <c r="I264" s="457">
        <v>0</v>
      </c>
      <c r="J264" s="457">
        <v>0</v>
      </c>
      <c r="K264" s="457">
        <v>0</v>
      </c>
      <c r="L264" s="457">
        <v>0</v>
      </c>
      <c r="M264" s="457">
        <v>1718825</v>
      </c>
      <c r="N264" s="457">
        <v>1876.56449</v>
      </c>
      <c r="O264" s="457">
        <v>698444.53874999995</v>
      </c>
      <c r="P264" s="479">
        <v>1.07042803</v>
      </c>
      <c r="Q264" s="479">
        <v>1.0661795418655451</v>
      </c>
      <c r="R264" s="479">
        <v>5.6939622600000002</v>
      </c>
      <c r="T264" s="457" t="e">
        <v>#N/A</v>
      </c>
      <c r="V264" s="479">
        <v>0</v>
      </c>
      <c r="Z264" s="479" t="e">
        <v>#N/A</v>
      </c>
    </row>
    <row r="265" spans="1:26" outlineLevel="2">
      <c r="A265" s="515">
        <v>20</v>
      </c>
      <c r="B265" s="515" t="s">
        <v>959</v>
      </c>
      <c r="C265" s="515">
        <v>219</v>
      </c>
      <c r="D265" s="515" t="s">
        <v>962</v>
      </c>
      <c r="E265" s="515" t="s">
        <v>1572</v>
      </c>
      <c r="F265" s="489" t="s">
        <v>963</v>
      </c>
      <c r="G265" s="457">
        <v>9697795</v>
      </c>
      <c r="H265" s="457">
        <v>0</v>
      </c>
      <c r="I265" s="457">
        <v>0</v>
      </c>
      <c r="J265" s="457">
        <v>0</v>
      </c>
      <c r="K265" s="457">
        <v>0</v>
      </c>
      <c r="L265" s="457">
        <v>0</v>
      </c>
      <c r="M265" s="457">
        <v>9697795</v>
      </c>
      <c r="N265" s="457">
        <v>481135.33619999996</v>
      </c>
      <c r="O265" s="457">
        <v>1949256.7949999999</v>
      </c>
      <c r="P265" s="479">
        <v>2.9874084500000002</v>
      </c>
      <c r="Q265" s="479">
        <v>2.9755515311077385</v>
      </c>
      <c r="R265" s="479">
        <v>3.0451465199999999</v>
      </c>
      <c r="T265" s="457">
        <v>421640026.69</v>
      </c>
      <c r="V265" s="479">
        <v>0</v>
      </c>
      <c r="Z265" s="479" t="s">
        <v>1954</v>
      </c>
    </row>
    <row r="266" spans="1:26" outlineLevel="2">
      <c r="A266" s="515">
        <v>20</v>
      </c>
      <c r="B266" s="515" t="s">
        <v>959</v>
      </c>
      <c r="C266" s="515">
        <v>220</v>
      </c>
      <c r="D266" s="515" t="s">
        <v>964</v>
      </c>
      <c r="E266" s="515" t="s">
        <v>1573</v>
      </c>
      <c r="F266" s="489" t="s">
        <v>801</v>
      </c>
      <c r="G266" s="457">
        <v>352688</v>
      </c>
      <c r="H266" s="457">
        <v>0</v>
      </c>
      <c r="I266" s="457">
        <v>0</v>
      </c>
      <c r="J266" s="457">
        <v>0</v>
      </c>
      <c r="K266" s="457">
        <v>0</v>
      </c>
      <c r="L266" s="457">
        <v>0</v>
      </c>
      <c r="M266" s="457">
        <v>352688</v>
      </c>
      <c r="N266" s="457">
        <v>3639.3397799999998</v>
      </c>
      <c r="O266" s="457">
        <v>78779.918560000006</v>
      </c>
      <c r="P266" s="479">
        <v>0.12073718999999999</v>
      </c>
      <c r="Q266" s="479">
        <v>0.1202579916063604</v>
      </c>
      <c r="R266" s="479">
        <v>1.9399246400000001</v>
      </c>
      <c r="T266" s="457" t="e">
        <v>#N/A</v>
      </c>
      <c r="V266" s="479">
        <v>0</v>
      </c>
      <c r="Z266" s="479" t="e">
        <v>#N/A</v>
      </c>
    </row>
    <row r="267" spans="1:26" outlineLevel="2">
      <c r="A267" s="515">
        <v>20</v>
      </c>
      <c r="B267" s="515" t="s">
        <v>959</v>
      </c>
      <c r="C267" s="515">
        <v>221</v>
      </c>
      <c r="D267" s="515" t="s">
        <v>1811</v>
      </c>
      <c r="E267" s="515" t="s">
        <v>1812</v>
      </c>
      <c r="F267" s="489" t="s">
        <v>802</v>
      </c>
      <c r="G267" s="457">
        <v>229461</v>
      </c>
      <c r="H267" s="457">
        <v>0</v>
      </c>
      <c r="I267" s="457">
        <v>0</v>
      </c>
      <c r="J267" s="457">
        <v>0</v>
      </c>
      <c r="K267" s="457">
        <v>0</v>
      </c>
      <c r="L267" s="457">
        <v>0</v>
      </c>
      <c r="M267" s="457">
        <v>229461</v>
      </c>
      <c r="N267" s="457">
        <v>21056.386760000001</v>
      </c>
      <c r="O267" s="457">
        <v>178467.88196999999</v>
      </c>
      <c r="P267" s="479">
        <v>0.27351780999999997</v>
      </c>
      <c r="Q267" s="479">
        <v>0.27243223202378969</v>
      </c>
      <c r="R267" s="479">
        <v>2.3791162099999998</v>
      </c>
      <c r="T267" s="457" t="e">
        <v>#N/A</v>
      </c>
      <c r="V267" s="479">
        <v>0</v>
      </c>
      <c r="Z267" s="479" t="e">
        <v>#N/A</v>
      </c>
    </row>
    <row r="268" spans="1:26" outlineLevel="2">
      <c r="A268" s="515">
        <v>20</v>
      </c>
      <c r="B268" s="515" t="s">
        <v>959</v>
      </c>
      <c r="C268" s="515">
        <v>222</v>
      </c>
      <c r="D268" s="515" t="s">
        <v>1337</v>
      </c>
      <c r="E268" s="515" t="s">
        <v>1813</v>
      </c>
      <c r="F268" s="489" t="s">
        <v>803</v>
      </c>
      <c r="G268" s="457">
        <v>1811506</v>
      </c>
      <c r="H268" s="457">
        <v>0</v>
      </c>
      <c r="I268" s="457">
        <v>0</v>
      </c>
      <c r="J268" s="457">
        <v>0</v>
      </c>
      <c r="K268" s="457">
        <v>0</v>
      </c>
      <c r="L268" s="457">
        <v>0</v>
      </c>
      <c r="M268" s="457">
        <v>1811506</v>
      </c>
      <c r="N268" s="457">
        <v>21203.95048</v>
      </c>
      <c r="O268" s="457">
        <v>443728.3947</v>
      </c>
      <c r="P268" s="479">
        <v>0.68005300999999996</v>
      </c>
      <c r="Q268" s="479">
        <v>0.67735390618226066</v>
      </c>
      <c r="R268" s="479">
        <v>2.9544351400000002</v>
      </c>
      <c r="T268" s="457">
        <v>138866</v>
      </c>
      <c r="V268" s="479">
        <v>0</v>
      </c>
      <c r="Z268" s="479" t="s">
        <v>1954</v>
      </c>
    </row>
    <row r="269" spans="1:26" outlineLevel="2">
      <c r="A269" s="515">
        <v>20</v>
      </c>
      <c r="B269" s="515" t="s">
        <v>959</v>
      </c>
      <c r="C269" s="515">
        <v>223</v>
      </c>
      <c r="D269" s="515" t="s">
        <v>1338</v>
      </c>
      <c r="E269" s="515" t="s">
        <v>1814</v>
      </c>
      <c r="F269" s="489" t="s">
        <v>1339</v>
      </c>
      <c r="G269" s="457">
        <v>111574</v>
      </c>
      <c r="H269" s="457">
        <v>0</v>
      </c>
      <c r="I269" s="457">
        <v>0</v>
      </c>
      <c r="J269" s="457">
        <v>0</v>
      </c>
      <c r="K269" s="457">
        <v>0</v>
      </c>
      <c r="L269" s="457">
        <v>0</v>
      </c>
      <c r="M269" s="457">
        <v>111574</v>
      </c>
      <c r="N269" s="457">
        <v>43913.235289999997</v>
      </c>
      <c r="O269" s="457">
        <v>494272.82</v>
      </c>
      <c r="P269" s="479">
        <v>0.75751681999999998</v>
      </c>
      <c r="Q269" s="479">
        <v>0.75451025750352196</v>
      </c>
      <c r="R269" s="479">
        <v>7.8484253800000001</v>
      </c>
      <c r="T269" s="457" t="e">
        <v>#N/A</v>
      </c>
      <c r="V269" s="479">
        <v>0</v>
      </c>
      <c r="Z269" s="479" t="e">
        <v>#N/A</v>
      </c>
    </row>
    <row r="270" spans="1:26" outlineLevel="1">
      <c r="B270" s="496" t="s">
        <v>965</v>
      </c>
      <c r="G270" s="492">
        <v>16514878</v>
      </c>
      <c r="H270" s="492">
        <v>0</v>
      </c>
      <c r="I270" s="492">
        <v>0</v>
      </c>
      <c r="J270" s="492">
        <v>0</v>
      </c>
      <c r="K270" s="492">
        <v>0</v>
      </c>
      <c r="L270" s="492">
        <v>0</v>
      </c>
      <c r="M270" s="492">
        <v>16514878</v>
      </c>
      <c r="N270" s="492">
        <v>780785.73867999995</v>
      </c>
      <c r="O270" s="492">
        <v>5415414.9951600004</v>
      </c>
      <c r="P270" s="493">
        <v>8.2996024699999982</v>
      </c>
      <c r="Q270" s="493">
        <v>8.2666616434353095</v>
      </c>
      <c r="R270" s="493"/>
      <c r="T270" s="457">
        <v>19178746220.899994</v>
      </c>
      <c r="V270" s="493">
        <v>0</v>
      </c>
      <c r="Z270" s="479" t="s">
        <v>1954</v>
      </c>
    </row>
    <row r="271" spans="1:26" outlineLevel="1">
      <c r="B271" s="496"/>
      <c r="D271" s="485" t="s">
        <v>966</v>
      </c>
      <c r="E271" s="485"/>
      <c r="F271" s="486" t="s">
        <v>804</v>
      </c>
      <c r="G271" s="494"/>
      <c r="H271" s="494"/>
      <c r="I271" s="494"/>
      <c r="J271" s="494"/>
      <c r="K271" s="494"/>
      <c r="L271" s="494"/>
      <c r="M271" s="494"/>
      <c r="N271" s="494"/>
      <c r="O271" s="494"/>
      <c r="P271" s="495"/>
      <c r="Q271" s="495"/>
      <c r="R271" s="495"/>
      <c r="T271" s="457" t="e">
        <v>#N/A</v>
      </c>
      <c r="V271" s="479">
        <v>0</v>
      </c>
      <c r="Z271" s="479" t="e">
        <v>#N/A</v>
      </c>
    </row>
    <row r="272" spans="1:26" outlineLevel="2">
      <c r="A272" s="515">
        <v>22</v>
      </c>
      <c r="B272" s="515" t="s">
        <v>966</v>
      </c>
      <c r="C272" s="515">
        <v>224</v>
      </c>
      <c r="D272" s="515" t="s">
        <v>968</v>
      </c>
      <c r="E272" s="515" t="s">
        <v>1575</v>
      </c>
      <c r="F272" s="489" t="s">
        <v>805</v>
      </c>
      <c r="G272" s="457">
        <v>893795</v>
      </c>
      <c r="H272" s="457">
        <v>0</v>
      </c>
      <c r="I272" s="457">
        <v>0</v>
      </c>
      <c r="J272" s="457">
        <v>0</v>
      </c>
      <c r="K272" s="457">
        <v>0</v>
      </c>
      <c r="L272" s="457">
        <v>0</v>
      </c>
      <c r="M272" s="457">
        <v>893795</v>
      </c>
      <c r="N272" s="457">
        <v>101043.52499999999</v>
      </c>
      <c r="O272" s="457">
        <v>460733.44660000002</v>
      </c>
      <c r="P272" s="479">
        <v>0.70611475999999995</v>
      </c>
      <c r="Q272" s="479">
        <v>0.70331221416271927</v>
      </c>
      <c r="R272" s="479">
        <v>2.7480879699999998</v>
      </c>
      <c r="T272" s="457">
        <v>259384606</v>
      </c>
      <c r="V272" s="479">
        <v>0</v>
      </c>
      <c r="Z272" s="479" t="s">
        <v>1954</v>
      </c>
    </row>
    <row r="273" spans="1:26" outlineLevel="1">
      <c r="B273" s="496" t="s">
        <v>969</v>
      </c>
      <c r="G273" s="492">
        <v>893795</v>
      </c>
      <c r="H273" s="492">
        <v>0</v>
      </c>
      <c r="I273" s="492">
        <v>0</v>
      </c>
      <c r="J273" s="492">
        <v>0</v>
      </c>
      <c r="K273" s="492">
        <v>0</v>
      </c>
      <c r="L273" s="492">
        <v>0</v>
      </c>
      <c r="M273" s="492">
        <v>893795</v>
      </c>
      <c r="N273" s="492">
        <v>101043.52499999999</v>
      </c>
      <c r="O273" s="492">
        <v>460733.44660000002</v>
      </c>
      <c r="P273" s="493">
        <v>0.70611475999999995</v>
      </c>
      <c r="Q273" s="493">
        <v>0.70331221416271927</v>
      </c>
      <c r="R273" s="493"/>
      <c r="T273" s="457">
        <v>19178746220.899994</v>
      </c>
      <c r="V273" s="493">
        <v>0</v>
      </c>
      <c r="Z273" s="479" t="s">
        <v>1954</v>
      </c>
    </row>
    <row r="274" spans="1:26" outlineLevel="1">
      <c r="B274" s="496"/>
      <c r="D274" s="485" t="s">
        <v>970</v>
      </c>
      <c r="E274" s="485"/>
      <c r="F274" s="643" t="s">
        <v>806</v>
      </c>
      <c r="G274" s="494"/>
      <c r="H274" s="494"/>
      <c r="I274" s="494"/>
      <c r="J274" s="494"/>
      <c r="K274" s="494"/>
      <c r="L274" s="494"/>
      <c r="M274" s="494"/>
      <c r="N274" s="494"/>
      <c r="O274" s="494"/>
      <c r="P274" s="495"/>
      <c r="Q274" s="495"/>
      <c r="R274" s="495"/>
      <c r="T274" s="457" t="e">
        <v>#N/A</v>
      </c>
      <c r="V274" s="479">
        <v>0</v>
      </c>
      <c r="Z274" s="479" t="e">
        <v>#N/A</v>
      </c>
    </row>
    <row r="275" spans="1:26" outlineLevel="2">
      <c r="A275" s="515">
        <v>23</v>
      </c>
      <c r="B275" s="515" t="s">
        <v>970</v>
      </c>
      <c r="C275" s="515">
        <v>225</v>
      </c>
      <c r="D275" s="515" t="s">
        <v>1340</v>
      </c>
      <c r="E275" s="515" t="s">
        <v>1815</v>
      </c>
      <c r="F275" s="489" t="s">
        <v>807</v>
      </c>
      <c r="G275" s="457">
        <v>178898</v>
      </c>
      <c r="H275" s="457">
        <v>0</v>
      </c>
      <c r="I275" s="457">
        <v>0</v>
      </c>
      <c r="J275" s="457">
        <v>0</v>
      </c>
      <c r="K275" s="457">
        <v>0</v>
      </c>
      <c r="L275" s="457">
        <v>0</v>
      </c>
      <c r="M275" s="457">
        <v>178898</v>
      </c>
      <c r="N275" s="457">
        <v>2537.5987999999998</v>
      </c>
      <c r="O275" s="457">
        <v>14768.0299</v>
      </c>
      <c r="P275" s="479">
        <v>2.263331E-2</v>
      </c>
      <c r="Q275" s="479">
        <v>2.2543481235057009E-2</v>
      </c>
      <c r="R275" s="479">
        <v>1.8253035399999999</v>
      </c>
      <c r="T275" s="457" t="e">
        <v>#N/A</v>
      </c>
      <c r="V275" s="479">
        <v>0</v>
      </c>
      <c r="Z275" s="479" t="e">
        <v>#N/A</v>
      </c>
    </row>
    <row r="276" spans="1:26" ht="28.5" customHeight="1" outlineLevel="2">
      <c r="A276" s="515">
        <v>23</v>
      </c>
      <c r="B276" s="515" t="s">
        <v>970</v>
      </c>
      <c r="C276" s="497">
        <v>226</v>
      </c>
      <c r="D276" s="515" t="s">
        <v>972</v>
      </c>
      <c r="E276" s="515" t="s">
        <v>1816</v>
      </c>
      <c r="F276" s="489" t="s">
        <v>808</v>
      </c>
      <c r="G276" s="457">
        <v>4277884</v>
      </c>
      <c r="H276" s="457">
        <v>0</v>
      </c>
      <c r="I276" s="457">
        <v>0</v>
      </c>
      <c r="J276" s="457">
        <v>0</v>
      </c>
      <c r="K276" s="457">
        <v>0</v>
      </c>
      <c r="L276" s="457">
        <v>869000</v>
      </c>
      <c r="M276" s="457">
        <v>3408884</v>
      </c>
      <c r="N276" s="457">
        <v>35418.304630699997</v>
      </c>
      <c r="O276" s="457">
        <v>79461.086040000009</v>
      </c>
      <c r="P276" s="479">
        <v>0.12178114</v>
      </c>
      <c r="Q276" s="479">
        <v>0.12129779762024931</v>
      </c>
      <c r="R276" s="479">
        <v>9.0325489999999994E-2</v>
      </c>
      <c r="T276" s="457">
        <v>167285123.88</v>
      </c>
      <c r="V276" s="479">
        <v>0</v>
      </c>
      <c r="Z276" s="479" t="s">
        <v>1954</v>
      </c>
    </row>
    <row r="277" spans="1:26" outlineLevel="1">
      <c r="B277" s="496" t="s">
        <v>973</v>
      </c>
      <c r="G277" s="492">
        <v>4456782</v>
      </c>
      <c r="H277" s="492">
        <v>0</v>
      </c>
      <c r="I277" s="492">
        <v>0</v>
      </c>
      <c r="J277" s="492">
        <v>0</v>
      </c>
      <c r="K277" s="492">
        <v>0</v>
      </c>
      <c r="L277" s="492">
        <v>869000</v>
      </c>
      <c r="M277" s="492">
        <v>3587782</v>
      </c>
      <c r="N277" s="492">
        <v>37955.903430699997</v>
      </c>
      <c r="O277" s="492">
        <v>94229.115940000003</v>
      </c>
      <c r="P277" s="493">
        <v>0.14441445</v>
      </c>
      <c r="Q277" s="493">
        <v>0.14384127885530631</v>
      </c>
      <c r="R277" s="493"/>
      <c r="T277" s="457">
        <v>19178746220.899994</v>
      </c>
      <c r="V277" s="493">
        <v>0</v>
      </c>
      <c r="Z277" s="479" t="s">
        <v>1954</v>
      </c>
    </row>
    <row r="278" spans="1:26" outlineLevel="1">
      <c r="B278" s="496"/>
      <c r="D278" s="485" t="s">
        <v>974</v>
      </c>
      <c r="E278" s="485"/>
      <c r="F278" s="486" t="s">
        <v>809</v>
      </c>
      <c r="G278" s="494"/>
      <c r="H278" s="494"/>
      <c r="I278" s="494"/>
      <c r="J278" s="494"/>
      <c r="K278" s="494"/>
      <c r="L278" s="494"/>
      <c r="M278" s="494"/>
      <c r="N278" s="494"/>
      <c r="O278" s="494"/>
      <c r="P278" s="495"/>
      <c r="Q278" s="495"/>
      <c r="R278" s="495"/>
      <c r="T278" s="457" t="e">
        <v>#N/A</v>
      </c>
      <c r="V278" s="479">
        <v>0</v>
      </c>
      <c r="Z278" s="479" t="e">
        <v>#N/A</v>
      </c>
    </row>
    <row r="279" spans="1:26" outlineLevel="2">
      <c r="A279" s="515">
        <v>24</v>
      </c>
      <c r="B279" s="515" t="s">
        <v>974</v>
      </c>
      <c r="C279" s="515">
        <v>227</v>
      </c>
      <c r="D279" s="515" t="s">
        <v>975</v>
      </c>
      <c r="E279" s="515" t="s">
        <v>1576</v>
      </c>
      <c r="F279" s="489" t="s">
        <v>810</v>
      </c>
      <c r="G279" s="457">
        <v>6814797</v>
      </c>
      <c r="H279" s="457">
        <v>0</v>
      </c>
      <c r="I279" s="457">
        <v>0</v>
      </c>
      <c r="J279" s="457">
        <v>0</v>
      </c>
      <c r="K279" s="457">
        <v>0</v>
      </c>
      <c r="L279" s="457">
        <v>0</v>
      </c>
      <c r="M279" s="457">
        <v>6814797</v>
      </c>
      <c r="N279" s="457">
        <v>101914.8033633</v>
      </c>
      <c r="O279" s="457">
        <v>436010.71205999999</v>
      </c>
      <c r="P279" s="479">
        <v>0.66822497999999997</v>
      </c>
      <c r="Q279" s="479">
        <v>0.66557281994726014</v>
      </c>
      <c r="R279" s="479">
        <v>0.58892719999999998</v>
      </c>
      <c r="T279" s="457">
        <v>326848807.86000001</v>
      </c>
      <c r="V279" s="479">
        <v>0</v>
      </c>
      <c r="Z279" s="479" t="s">
        <v>1954</v>
      </c>
    </row>
    <row r="280" spans="1:26" outlineLevel="2">
      <c r="A280" s="515">
        <v>24</v>
      </c>
      <c r="B280" s="515" t="s">
        <v>974</v>
      </c>
      <c r="C280" s="515">
        <v>228</v>
      </c>
      <c r="D280" s="491" t="s">
        <v>1817</v>
      </c>
      <c r="E280" s="515" t="s">
        <v>1818</v>
      </c>
      <c r="F280" s="489" t="s">
        <v>976</v>
      </c>
      <c r="G280" s="457">
        <v>5423775</v>
      </c>
      <c r="H280" s="457">
        <v>0</v>
      </c>
      <c r="I280" s="457">
        <v>0</v>
      </c>
      <c r="J280" s="457">
        <v>0</v>
      </c>
      <c r="K280" s="457">
        <v>0</v>
      </c>
      <c r="L280" s="457">
        <v>100000</v>
      </c>
      <c r="M280" s="457">
        <v>5323775</v>
      </c>
      <c r="N280" s="457">
        <v>8518.0396053999993</v>
      </c>
      <c r="O280" s="457">
        <v>41099.542999999998</v>
      </c>
      <c r="P280" s="479">
        <v>6.2988680000000005E-2</v>
      </c>
      <c r="Q280" s="479">
        <v>6.2738685028659008E-2</v>
      </c>
      <c r="R280" s="479">
        <v>1.9278429999999999E-2</v>
      </c>
      <c r="T280" s="457">
        <v>24207343.02</v>
      </c>
      <c r="V280" s="479">
        <v>0</v>
      </c>
      <c r="Z280" s="479" t="s">
        <v>1954</v>
      </c>
    </row>
    <row r="281" spans="1:26" outlineLevel="2">
      <c r="A281" s="515">
        <v>24</v>
      </c>
      <c r="B281" s="515" t="s">
        <v>974</v>
      </c>
      <c r="C281" s="515">
        <v>229</v>
      </c>
      <c r="D281" s="515" t="s">
        <v>977</v>
      </c>
      <c r="E281" s="515" t="s">
        <v>1819</v>
      </c>
      <c r="F281" s="489" t="s">
        <v>811</v>
      </c>
      <c r="G281" s="457">
        <v>410390</v>
      </c>
      <c r="H281" s="457">
        <v>0</v>
      </c>
      <c r="I281" s="457">
        <v>0</v>
      </c>
      <c r="J281" s="457">
        <v>0</v>
      </c>
      <c r="K281" s="457">
        <v>0</v>
      </c>
      <c r="L281" s="457">
        <v>0</v>
      </c>
      <c r="M281" s="457">
        <v>410390</v>
      </c>
      <c r="N281" s="457">
        <v>6471.85</v>
      </c>
      <c r="O281" s="457">
        <v>17843.7572</v>
      </c>
      <c r="P281" s="479">
        <v>2.7347139999999999E-2</v>
      </c>
      <c r="Q281" s="479">
        <v>2.7238596368301869E-2</v>
      </c>
      <c r="R281" s="479">
        <v>0.24217715000000001</v>
      </c>
      <c r="T281" s="457">
        <v>8522693</v>
      </c>
      <c r="V281" s="479">
        <v>0</v>
      </c>
      <c r="Z281" s="479" t="s">
        <v>1954</v>
      </c>
    </row>
    <row r="282" spans="1:26" outlineLevel="2">
      <c r="A282" s="515">
        <v>24</v>
      </c>
      <c r="B282" s="515" t="s">
        <v>974</v>
      </c>
      <c r="C282" s="515">
        <v>230</v>
      </c>
      <c r="D282" s="515" t="s">
        <v>978</v>
      </c>
      <c r="E282" s="515" t="s">
        <v>1820</v>
      </c>
      <c r="F282" s="489" t="s">
        <v>979</v>
      </c>
      <c r="G282" s="457">
        <v>1015332</v>
      </c>
      <c r="H282" s="457">
        <v>0</v>
      </c>
      <c r="I282" s="457">
        <v>0</v>
      </c>
      <c r="J282" s="457">
        <v>0</v>
      </c>
      <c r="K282" s="457">
        <v>0</v>
      </c>
      <c r="L282" s="457">
        <v>87500</v>
      </c>
      <c r="M282" s="457">
        <v>927832</v>
      </c>
      <c r="N282" s="457">
        <v>29282.377921300002</v>
      </c>
      <c r="O282" s="457">
        <v>59650.319280000003</v>
      </c>
      <c r="P282" s="479">
        <v>9.1419390000000003E-2</v>
      </c>
      <c r="Q282" s="479">
        <v>9.1056550024579741E-2</v>
      </c>
      <c r="R282" s="479">
        <v>0.10540512</v>
      </c>
      <c r="T282" s="457">
        <v>24839452.670000002</v>
      </c>
      <c r="V282" s="479">
        <v>0</v>
      </c>
      <c r="Z282" s="479" t="s">
        <v>1954</v>
      </c>
    </row>
    <row r="283" spans="1:26" outlineLevel="2">
      <c r="A283" s="515">
        <v>24</v>
      </c>
      <c r="B283" s="515" t="s">
        <v>974</v>
      </c>
      <c r="C283" s="515">
        <v>231</v>
      </c>
      <c r="D283" s="515" t="s">
        <v>1821</v>
      </c>
      <c r="E283" s="515" t="s">
        <v>1822</v>
      </c>
      <c r="F283" s="489" t="s">
        <v>1823</v>
      </c>
      <c r="G283" s="457">
        <v>1325555</v>
      </c>
      <c r="H283" s="457">
        <v>0</v>
      </c>
      <c r="I283" s="457">
        <v>0</v>
      </c>
      <c r="J283" s="457">
        <v>0</v>
      </c>
      <c r="K283" s="457">
        <v>0</v>
      </c>
      <c r="L283" s="457">
        <v>251500</v>
      </c>
      <c r="M283" s="457">
        <v>1074055</v>
      </c>
      <c r="N283" s="457">
        <v>18420.043597199998</v>
      </c>
      <c r="O283" s="457">
        <v>18420.043249999999</v>
      </c>
      <c r="P283" s="479">
        <v>2.8230350000000001E-2</v>
      </c>
      <c r="Q283" s="479">
        <v>2.8118300285626691E-2</v>
      </c>
      <c r="R283" s="479">
        <v>0.28276607999999998</v>
      </c>
      <c r="T283" s="457" t="e">
        <v>#N/A</v>
      </c>
      <c r="V283" s="479">
        <v>-3.4719999894150533E-4</v>
      </c>
      <c r="Z283" s="479" t="e">
        <v>#N/A</v>
      </c>
    </row>
    <row r="284" spans="1:26" outlineLevel="2">
      <c r="A284" s="515">
        <v>24</v>
      </c>
      <c r="B284" s="515" t="s">
        <v>974</v>
      </c>
      <c r="C284" s="515">
        <v>232</v>
      </c>
      <c r="D284" s="515" t="s">
        <v>1341</v>
      </c>
      <c r="E284" s="515" t="s">
        <v>1824</v>
      </c>
      <c r="F284" s="489" t="s">
        <v>812</v>
      </c>
      <c r="G284" s="457">
        <v>866000</v>
      </c>
      <c r="H284" s="457">
        <v>0</v>
      </c>
      <c r="I284" s="457">
        <v>0</v>
      </c>
      <c r="J284" s="457">
        <v>0</v>
      </c>
      <c r="K284" s="457">
        <v>0</v>
      </c>
      <c r="L284" s="457">
        <v>0</v>
      </c>
      <c r="M284" s="457">
        <v>866000</v>
      </c>
      <c r="N284" s="457">
        <v>8660</v>
      </c>
      <c r="O284" s="457">
        <v>37489.14</v>
      </c>
      <c r="P284" s="479">
        <v>5.745542E-2</v>
      </c>
      <c r="Q284" s="479">
        <v>5.7227384412894849E-2</v>
      </c>
      <c r="R284" s="479">
        <v>0.23574447000000001</v>
      </c>
      <c r="T284" s="457" t="e">
        <v>#N/A</v>
      </c>
      <c r="V284" s="479">
        <v>0</v>
      </c>
      <c r="Z284" s="479" t="e">
        <v>#N/A</v>
      </c>
    </row>
    <row r="285" spans="1:26" outlineLevel="2">
      <c r="A285" s="515">
        <v>24</v>
      </c>
      <c r="B285" s="515" t="s">
        <v>974</v>
      </c>
      <c r="C285" s="515">
        <v>233</v>
      </c>
      <c r="D285" s="515" t="s">
        <v>1342</v>
      </c>
      <c r="E285" s="515" t="s">
        <v>1825</v>
      </c>
      <c r="F285" s="489" t="s">
        <v>813</v>
      </c>
      <c r="G285" s="457">
        <v>256117</v>
      </c>
      <c r="H285" s="457">
        <v>0</v>
      </c>
      <c r="I285" s="457">
        <v>0</v>
      </c>
      <c r="J285" s="457">
        <v>0</v>
      </c>
      <c r="K285" s="457">
        <v>0</v>
      </c>
      <c r="L285" s="457">
        <v>0</v>
      </c>
      <c r="M285" s="457">
        <v>256117</v>
      </c>
      <c r="N285" s="457">
        <v>4225.9305000000004</v>
      </c>
      <c r="O285" s="457">
        <v>9207.4061500000007</v>
      </c>
      <c r="P285" s="479">
        <v>1.4111159999999999E-2</v>
      </c>
      <c r="Q285" s="479">
        <v>1.4055157605421257E-2</v>
      </c>
      <c r="R285" s="479">
        <v>1.34148858</v>
      </c>
      <c r="T285" s="457">
        <v>2179560.2999999998</v>
      </c>
      <c r="V285" s="479">
        <v>0</v>
      </c>
      <c r="Z285" s="479" t="s">
        <v>1954</v>
      </c>
    </row>
    <row r="286" spans="1:26" outlineLevel="1">
      <c r="B286" s="496" t="s">
        <v>980</v>
      </c>
      <c r="G286" s="492">
        <v>16111966</v>
      </c>
      <c r="H286" s="492">
        <v>0</v>
      </c>
      <c r="I286" s="492">
        <v>0</v>
      </c>
      <c r="J286" s="492">
        <v>0</v>
      </c>
      <c r="K286" s="492">
        <v>0</v>
      </c>
      <c r="L286" s="492">
        <v>439000</v>
      </c>
      <c r="M286" s="492">
        <v>15672966</v>
      </c>
      <c r="N286" s="492">
        <v>177493.04498719997</v>
      </c>
      <c r="O286" s="492">
        <v>619720.9209400001</v>
      </c>
      <c r="P286" s="493">
        <v>0.94977712000000003</v>
      </c>
      <c r="Q286" s="493">
        <v>0.9460074936727435</v>
      </c>
      <c r="R286" s="493"/>
      <c r="T286" s="457">
        <v>19178746220.899994</v>
      </c>
      <c r="V286" s="493">
        <v>-3.4719999894150533E-4</v>
      </c>
      <c r="Z286" s="479" t="s">
        <v>1954</v>
      </c>
    </row>
    <row r="287" spans="1:26" outlineLevel="1">
      <c r="B287" s="496"/>
      <c r="D287" s="485" t="s">
        <v>982</v>
      </c>
      <c r="E287" s="485"/>
      <c r="F287" s="486" t="s">
        <v>981</v>
      </c>
      <c r="G287" s="494"/>
      <c r="H287" s="494"/>
      <c r="I287" s="494"/>
      <c r="J287" s="494"/>
      <c r="K287" s="494"/>
      <c r="L287" s="494"/>
      <c r="M287" s="494"/>
      <c r="N287" s="494"/>
      <c r="O287" s="494"/>
      <c r="P287" s="495"/>
      <c r="Q287" s="495"/>
      <c r="R287" s="495"/>
      <c r="T287" s="457" t="e">
        <v>#N/A</v>
      </c>
      <c r="V287" s="479">
        <v>0</v>
      </c>
      <c r="Z287" s="479" t="e">
        <v>#N/A</v>
      </c>
    </row>
    <row r="288" spans="1:26" outlineLevel="2">
      <c r="A288" s="515">
        <v>25</v>
      </c>
      <c r="B288" s="515" t="s">
        <v>982</v>
      </c>
      <c r="C288" s="515">
        <v>234</v>
      </c>
      <c r="D288" s="515" t="s">
        <v>983</v>
      </c>
      <c r="E288" s="515" t="s">
        <v>1577</v>
      </c>
      <c r="F288" s="489" t="s">
        <v>814</v>
      </c>
      <c r="G288" s="457">
        <v>19513012</v>
      </c>
      <c r="H288" s="457">
        <v>0</v>
      </c>
      <c r="I288" s="457">
        <v>0</v>
      </c>
      <c r="J288" s="457">
        <v>0</v>
      </c>
      <c r="K288" s="457">
        <v>0</v>
      </c>
      <c r="L288" s="457">
        <v>0</v>
      </c>
      <c r="M288" s="457">
        <v>19513012</v>
      </c>
      <c r="N288" s="457">
        <v>109282.04531839999</v>
      </c>
      <c r="O288" s="457">
        <v>415236.89536000002</v>
      </c>
      <c r="P288" s="479">
        <v>0.63638726999999995</v>
      </c>
      <c r="Q288" s="479">
        <v>0.63386147116694902</v>
      </c>
      <c r="R288" s="479">
        <v>3.0767110199999999</v>
      </c>
      <c r="T288" s="457" t="e">
        <v>#N/A</v>
      </c>
      <c r="V288" s="479">
        <v>0</v>
      </c>
      <c r="Z288" s="479" t="e">
        <v>#N/A</v>
      </c>
    </row>
    <row r="289" spans="1:26" ht="24.75" customHeight="1" outlineLevel="2">
      <c r="A289" s="515">
        <v>25</v>
      </c>
      <c r="B289" s="515" t="s">
        <v>982</v>
      </c>
      <c r="C289" s="497">
        <v>235</v>
      </c>
      <c r="D289" s="515" t="s">
        <v>984</v>
      </c>
      <c r="E289" s="515" t="s">
        <v>1578</v>
      </c>
      <c r="F289" s="489" t="s">
        <v>815</v>
      </c>
      <c r="G289" s="457">
        <v>13218323</v>
      </c>
      <c r="H289" s="457">
        <v>0</v>
      </c>
      <c r="I289" s="457">
        <v>0</v>
      </c>
      <c r="J289" s="457">
        <v>0</v>
      </c>
      <c r="K289" s="457">
        <v>0</v>
      </c>
      <c r="L289" s="457">
        <v>1805000</v>
      </c>
      <c r="M289" s="457">
        <v>11413323</v>
      </c>
      <c r="N289" s="457">
        <v>91381.915634399993</v>
      </c>
      <c r="O289" s="457">
        <v>328931.96886000002</v>
      </c>
      <c r="P289" s="479">
        <v>0.50411733999999997</v>
      </c>
      <c r="Q289" s="479">
        <v>0.50211651234575083</v>
      </c>
      <c r="R289" s="479">
        <v>1.29561931</v>
      </c>
      <c r="T289" s="457">
        <v>32810056.75</v>
      </c>
      <c r="V289" s="479">
        <v>0</v>
      </c>
      <c r="Z289" s="479" t="s">
        <v>1954</v>
      </c>
    </row>
    <row r="290" spans="1:26" outlineLevel="1">
      <c r="B290" s="496" t="s">
        <v>985</v>
      </c>
      <c r="G290" s="492">
        <v>32731335</v>
      </c>
      <c r="H290" s="492">
        <v>0</v>
      </c>
      <c r="I290" s="492">
        <v>0</v>
      </c>
      <c r="J290" s="492">
        <v>0</v>
      </c>
      <c r="K290" s="492">
        <v>0</v>
      </c>
      <c r="L290" s="492">
        <v>1805000</v>
      </c>
      <c r="M290" s="492">
        <v>30926335</v>
      </c>
      <c r="N290" s="492">
        <v>200663.9609528</v>
      </c>
      <c r="O290" s="492">
        <v>744168.8642200001</v>
      </c>
      <c r="P290" s="493">
        <v>1.1405046099999998</v>
      </c>
      <c r="Q290" s="493">
        <v>1.1359779835126997</v>
      </c>
      <c r="R290" s="493"/>
      <c r="T290" s="457">
        <v>19178746220.899994</v>
      </c>
      <c r="V290" s="493">
        <v>0</v>
      </c>
      <c r="Z290" s="479" t="s">
        <v>1954</v>
      </c>
    </row>
    <row r="291" spans="1:26" outlineLevel="1">
      <c r="B291" s="496"/>
      <c r="D291" s="485" t="s">
        <v>986</v>
      </c>
      <c r="E291" s="485"/>
      <c r="F291" s="486" t="s">
        <v>816</v>
      </c>
      <c r="G291" s="494"/>
      <c r="H291" s="494"/>
      <c r="I291" s="494"/>
      <c r="J291" s="494"/>
      <c r="K291" s="494"/>
      <c r="L291" s="494"/>
      <c r="M291" s="494"/>
      <c r="N291" s="494"/>
      <c r="O291" s="494"/>
      <c r="P291" s="495"/>
      <c r="Q291" s="495"/>
      <c r="R291" s="495"/>
      <c r="T291" s="457" t="e">
        <v>#N/A</v>
      </c>
      <c r="V291" s="479">
        <v>0</v>
      </c>
      <c r="Z291" s="479" t="e">
        <v>#N/A</v>
      </c>
    </row>
    <row r="292" spans="1:26" outlineLevel="2">
      <c r="A292" s="515">
        <v>26</v>
      </c>
      <c r="B292" s="515" t="s">
        <v>986</v>
      </c>
      <c r="C292" s="515">
        <v>236</v>
      </c>
      <c r="D292" s="515" t="s">
        <v>987</v>
      </c>
      <c r="E292" s="515" t="s">
        <v>1579</v>
      </c>
      <c r="F292" s="489" t="s">
        <v>817</v>
      </c>
      <c r="G292" s="457">
        <v>1257314</v>
      </c>
      <c r="H292" s="457">
        <v>0</v>
      </c>
      <c r="I292" s="457">
        <v>0</v>
      </c>
      <c r="J292" s="457">
        <v>0</v>
      </c>
      <c r="K292" s="457">
        <v>0</v>
      </c>
      <c r="L292" s="457">
        <v>2000</v>
      </c>
      <c r="M292" s="457">
        <v>1255314</v>
      </c>
      <c r="N292" s="457">
        <v>25239.458434200002</v>
      </c>
      <c r="O292" s="457">
        <v>141938.35397999999</v>
      </c>
      <c r="P292" s="479">
        <v>0.21753307999999999</v>
      </c>
      <c r="Q292" s="479">
        <v>0.21666970077593145</v>
      </c>
      <c r="R292" s="479">
        <v>0.10962734</v>
      </c>
      <c r="T292" s="457">
        <v>61352802.640000001</v>
      </c>
      <c r="V292" s="479">
        <v>0</v>
      </c>
      <c r="Z292" s="479" t="s">
        <v>1954</v>
      </c>
    </row>
    <row r="293" spans="1:26" outlineLevel="2">
      <c r="A293" s="515">
        <v>26</v>
      </c>
      <c r="B293" s="515" t="s">
        <v>986</v>
      </c>
      <c r="C293" s="515">
        <v>237</v>
      </c>
      <c r="D293" s="515" t="s">
        <v>988</v>
      </c>
      <c r="E293" s="515" t="s">
        <v>1826</v>
      </c>
      <c r="F293" s="489" t="s">
        <v>818</v>
      </c>
      <c r="G293" s="457">
        <v>44299356</v>
      </c>
      <c r="H293" s="457">
        <v>0</v>
      </c>
      <c r="I293" s="457">
        <v>0</v>
      </c>
      <c r="J293" s="457">
        <v>0</v>
      </c>
      <c r="K293" s="457">
        <v>0</v>
      </c>
      <c r="L293" s="457">
        <v>9321500</v>
      </c>
      <c r="M293" s="457">
        <v>34977856</v>
      </c>
      <c r="N293" s="457">
        <v>313564.16907090001</v>
      </c>
      <c r="O293" s="457">
        <v>753772.79679999989</v>
      </c>
      <c r="P293" s="479">
        <v>1.1552234800000001</v>
      </c>
      <c r="Q293" s="479">
        <v>1.1506384409580073</v>
      </c>
      <c r="R293" s="479">
        <v>2.7754473900000001</v>
      </c>
      <c r="T293" s="457">
        <v>817223734.5</v>
      </c>
      <c r="V293" s="479">
        <v>0</v>
      </c>
      <c r="Z293" s="479" t="s">
        <v>1954</v>
      </c>
    </row>
    <row r="294" spans="1:26" outlineLevel="2">
      <c r="A294" s="515">
        <v>26</v>
      </c>
      <c r="B294" s="515" t="s">
        <v>986</v>
      </c>
      <c r="C294" s="515">
        <v>238</v>
      </c>
      <c r="D294" s="515" t="s">
        <v>1827</v>
      </c>
      <c r="E294" s="515" t="s">
        <v>1828</v>
      </c>
      <c r="F294" s="489" t="s">
        <v>990</v>
      </c>
      <c r="G294" s="457">
        <v>87810329</v>
      </c>
      <c r="H294" s="457">
        <v>0</v>
      </c>
      <c r="I294" s="457">
        <v>0</v>
      </c>
      <c r="J294" s="457">
        <v>0</v>
      </c>
      <c r="K294" s="457">
        <v>0</v>
      </c>
      <c r="L294" s="457">
        <v>1305000</v>
      </c>
      <c r="M294" s="457">
        <v>86505329</v>
      </c>
      <c r="N294" s="457">
        <v>926294.30878980004</v>
      </c>
      <c r="O294" s="457">
        <v>3916096.2438300001</v>
      </c>
      <c r="P294" s="479">
        <v>6.0017638800000004</v>
      </c>
      <c r="Q294" s="479">
        <v>5.9779430828115299</v>
      </c>
      <c r="R294" s="479">
        <v>7.78327803</v>
      </c>
      <c r="T294" s="457">
        <v>1061279981</v>
      </c>
      <c r="V294" s="479">
        <v>0</v>
      </c>
      <c r="Z294" s="479" t="s">
        <v>1954</v>
      </c>
    </row>
    <row r="295" spans="1:26" outlineLevel="2">
      <c r="A295" s="515">
        <v>26</v>
      </c>
      <c r="B295" s="515" t="s">
        <v>986</v>
      </c>
      <c r="C295" s="515">
        <v>239</v>
      </c>
      <c r="D295" s="515" t="s">
        <v>1829</v>
      </c>
      <c r="E295" s="515" t="s">
        <v>1830</v>
      </c>
      <c r="F295" s="489" t="s">
        <v>989</v>
      </c>
      <c r="G295" s="457">
        <v>2202409</v>
      </c>
      <c r="H295" s="457">
        <v>0</v>
      </c>
      <c r="I295" s="457">
        <v>0</v>
      </c>
      <c r="J295" s="457">
        <v>0</v>
      </c>
      <c r="K295" s="457">
        <v>0</v>
      </c>
      <c r="L295" s="457">
        <v>122000</v>
      </c>
      <c r="M295" s="457">
        <v>2080409</v>
      </c>
      <c r="N295" s="457">
        <v>23657.4337313</v>
      </c>
      <c r="O295" s="457">
        <v>59042.007420000002</v>
      </c>
      <c r="P295" s="479">
        <v>9.0487100000000001E-2</v>
      </c>
      <c r="Q295" s="479">
        <v>9.0127958527011567E-2</v>
      </c>
      <c r="R295" s="479">
        <v>0.15420074</v>
      </c>
      <c r="T295" s="457" t="e">
        <v>#N/A</v>
      </c>
      <c r="V295" s="479">
        <v>0</v>
      </c>
      <c r="Z295" s="479" t="e">
        <v>#N/A</v>
      </c>
    </row>
    <row r="296" spans="1:26" outlineLevel="2">
      <c r="A296" s="515">
        <v>26</v>
      </c>
      <c r="B296" s="515" t="s">
        <v>986</v>
      </c>
      <c r="C296" s="515">
        <v>240</v>
      </c>
      <c r="D296" s="515" t="s">
        <v>1343</v>
      </c>
      <c r="E296" s="515" t="s">
        <v>1831</v>
      </c>
      <c r="F296" s="489" t="s">
        <v>1344</v>
      </c>
      <c r="G296" s="457">
        <v>972689</v>
      </c>
      <c r="H296" s="457">
        <v>0</v>
      </c>
      <c r="I296" s="457">
        <v>0</v>
      </c>
      <c r="J296" s="457">
        <v>0</v>
      </c>
      <c r="K296" s="457">
        <v>0</v>
      </c>
      <c r="L296" s="457">
        <v>385000</v>
      </c>
      <c r="M296" s="457">
        <v>587689</v>
      </c>
      <c r="N296" s="457">
        <v>3532.0108906</v>
      </c>
      <c r="O296" s="457">
        <v>5859.2593299999999</v>
      </c>
      <c r="P296" s="479">
        <v>8.9798299999999994E-3</v>
      </c>
      <c r="Q296" s="479">
        <v>8.9441925328975474E-3</v>
      </c>
      <c r="R296" s="479">
        <v>0.11131148</v>
      </c>
      <c r="T296" s="457">
        <v>5410242.4399999995</v>
      </c>
      <c r="V296" s="479">
        <v>0</v>
      </c>
      <c r="Z296" s="479" t="s">
        <v>1954</v>
      </c>
    </row>
    <row r="297" spans="1:26" outlineLevel="2">
      <c r="C297" s="515">
        <v>241</v>
      </c>
      <c r="D297" s="491" t="s">
        <v>1832</v>
      </c>
      <c r="E297" s="515" t="s">
        <v>1833</v>
      </c>
      <c r="F297" s="489" t="s">
        <v>1834</v>
      </c>
      <c r="G297" s="457">
        <v>0</v>
      </c>
      <c r="H297" s="457">
        <v>0</v>
      </c>
      <c r="I297" s="457">
        <v>0</v>
      </c>
      <c r="J297" s="457">
        <v>60127</v>
      </c>
      <c r="K297" s="457">
        <v>0</v>
      </c>
      <c r="L297" s="457">
        <v>20000</v>
      </c>
      <c r="M297" s="457">
        <v>40127</v>
      </c>
      <c r="N297" s="457">
        <v>0</v>
      </c>
      <c r="O297" s="457">
        <v>40.127000000000002</v>
      </c>
      <c r="P297" s="479">
        <v>6.1500000000000004E-5</v>
      </c>
      <c r="Q297" s="479">
        <v>6.1254092634193048E-5</v>
      </c>
      <c r="R297" s="479">
        <v>0.12539687999999999</v>
      </c>
      <c r="T297" s="457" t="e">
        <v>#N/A</v>
      </c>
      <c r="V297" s="479">
        <v>0</v>
      </c>
      <c r="Z297" s="479" t="e">
        <v>#N/A</v>
      </c>
    </row>
    <row r="298" spans="1:26" outlineLevel="2">
      <c r="A298" s="515">
        <v>26</v>
      </c>
      <c r="B298" s="515" t="s">
        <v>986</v>
      </c>
      <c r="C298" s="515">
        <v>242</v>
      </c>
      <c r="D298" s="515" t="s">
        <v>991</v>
      </c>
      <c r="E298" s="515" t="s">
        <v>1835</v>
      </c>
      <c r="F298" s="489" t="s">
        <v>819</v>
      </c>
      <c r="G298" s="457">
        <v>11431829</v>
      </c>
      <c r="H298" s="457">
        <v>0</v>
      </c>
      <c r="I298" s="457">
        <v>0</v>
      </c>
      <c r="J298" s="457">
        <v>0</v>
      </c>
      <c r="K298" s="457">
        <v>0</v>
      </c>
      <c r="L298" s="457">
        <v>4595000</v>
      </c>
      <c r="M298" s="457">
        <v>6836829</v>
      </c>
      <c r="N298" s="457">
        <v>39524.302287400002</v>
      </c>
      <c r="O298" s="457">
        <v>122926.18542000001</v>
      </c>
      <c r="P298" s="479">
        <v>0.18839524999999999</v>
      </c>
      <c r="Q298" s="479">
        <v>0.18764751785293371</v>
      </c>
      <c r="R298" s="479">
        <v>0.65532716000000002</v>
      </c>
      <c r="T298" s="457">
        <v>342483025.5</v>
      </c>
      <c r="V298" s="479">
        <v>0</v>
      </c>
      <c r="Z298" s="479" t="s">
        <v>1954</v>
      </c>
    </row>
    <row r="299" spans="1:26" outlineLevel="2">
      <c r="A299" s="515">
        <v>26</v>
      </c>
      <c r="B299" s="515" t="s">
        <v>986</v>
      </c>
      <c r="C299" s="515">
        <v>243</v>
      </c>
      <c r="D299" s="515" t="s">
        <v>992</v>
      </c>
      <c r="E299" s="515" t="s">
        <v>1580</v>
      </c>
      <c r="F299" s="489" t="s">
        <v>820</v>
      </c>
      <c r="G299" s="457">
        <v>576847</v>
      </c>
      <c r="H299" s="457">
        <v>0</v>
      </c>
      <c r="I299" s="457">
        <v>0</v>
      </c>
      <c r="J299" s="457">
        <v>0</v>
      </c>
      <c r="K299" s="457">
        <v>0</v>
      </c>
      <c r="L299" s="457">
        <v>0</v>
      </c>
      <c r="M299" s="457">
        <v>576847</v>
      </c>
      <c r="N299" s="457">
        <v>36177.131481700002</v>
      </c>
      <c r="O299" s="457">
        <v>120664.85545999999</v>
      </c>
      <c r="P299" s="479">
        <v>0.18492955999999999</v>
      </c>
      <c r="Q299" s="479">
        <v>0.18419558486899976</v>
      </c>
      <c r="R299" s="479">
        <v>3.9325489999999998E-2</v>
      </c>
      <c r="T299" s="457">
        <v>125359237.76000001</v>
      </c>
      <c r="V299" s="479">
        <v>0</v>
      </c>
      <c r="Z299" s="479" t="s">
        <v>1954</v>
      </c>
    </row>
    <row r="300" spans="1:26" outlineLevel="2">
      <c r="A300" s="515">
        <v>26</v>
      </c>
      <c r="B300" s="515" t="s">
        <v>986</v>
      </c>
      <c r="C300" s="515">
        <v>244</v>
      </c>
      <c r="D300" s="515" t="s">
        <v>993</v>
      </c>
      <c r="E300" s="515" t="s">
        <v>1836</v>
      </c>
      <c r="F300" s="489" t="s">
        <v>821</v>
      </c>
      <c r="G300" s="457">
        <v>61304107</v>
      </c>
      <c r="H300" s="457">
        <v>0</v>
      </c>
      <c r="I300" s="457">
        <v>0</v>
      </c>
      <c r="J300" s="457">
        <v>0</v>
      </c>
      <c r="K300" s="457">
        <v>0</v>
      </c>
      <c r="L300" s="457">
        <v>2158000</v>
      </c>
      <c r="M300" s="457">
        <v>59146107</v>
      </c>
      <c r="N300" s="457">
        <v>894960.79777040007</v>
      </c>
      <c r="O300" s="457">
        <v>1863102.3705</v>
      </c>
      <c r="P300" s="479">
        <v>2.8553691799999998</v>
      </c>
      <c r="Q300" s="479">
        <v>2.8440363144414396</v>
      </c>
      <c r="R300" s="479">
        <v>5.6446205899999997</v>
      </c>
      <c r="T300" s="457">
        <v>1449262964.51</v>
      </c>
      <c r="V300" s="479">
        <v>0</v>
      </c>
      <c r="Z300" s="479" t="s">
        <v>1954</v>
      </c>
    </row>
    <row r="301" spans="1:26" outlineLevel="2">
      <c r="A301" s="515">
        <v>26</v>
      </c>
      <c r="B301" s="515" t="s">
        <v>986</v>
      </c>
      <c r="C301" s="515">
        <v>245</v>
      </c>
      <c r="D301" s="515" t="s">
        <v>994</v>
      </c>
      <c r="E301" s="515" t="s">
        <v>1837</v>
      </c>
      <c r="F301" s="489" t="s">
        <v>823</v>
      </c>
      <c r="G301" s="457">
        <v>27423161</v>
      </c>
      <c r="H301" s="457">
        <v>0</v>
      </c>
      <c r="I301" s="457">
        <v>0</v>
      </c>
      <c r="J301" s="457">
        <v>0</v>
      </c>
      <c r="K301" s="457">
        <v>0</v>
      </c>
      <c r="L301" s="457">
        <v>8691000</v>
      </c>
      <c r="M301" s="457">
        <v>18732161</v>
      </c>
      <c r="N301" s="457">
        <v>36044.557193499997</v>
      </c>
      <c r="O301" s="457">
        <v>101528.31262000001</v>
      </c>
      <c r="P301" s="479">
        <v>0.15560112000000001</v>
      </c>
      <c r="Q301" s="479">
        <v>0.15498354390357594</v>
      </c>
      <c r="R301" s="479">
        <v>1.7466465799999999</v>
      </c>
      <c r="T301" s="457">
        <v>75699099.900000006</v>
      </c>
      <c r="V301" s="479">
        <v>0</v>
      </c>
      <c r="Z301" s="479" t="s">
        <v>1954</v>
      </c>
    </row>
    <row r="302" spans="1:26" outlineLevel="2">
      <c r="A302" s="515">
        <v>26</v>
      </c>
      <c r="B302" s="515" t="s">
        <v>986</v>
      </c>
      <c r="C302" s="515">
        <v>246</v>
      </c>
      <c r="D302" s="515" t="s">
        <v>1346</v>
      </c>
      <c r="E302" s="515" t="s">
        <v>1581</v>
      </c>
      <c r="F302" s="489" t="s">
        <v>824</v>
      </c>
      <c r="G302" s="457">
        <v>113842</v>
      </c>
      <c r="H302" s="457">
        <v>0</v>
      </c>
      <c r="I302" s="457">
        <v>0</v>
      </c>
      <c r="J302" s="457">
        <v>0</v>
      </c>
      <c r="K302" s="457">
        <v>0</v>
      </c>
      <c r="L302" s="457">
        <v>0</v>
      </c>
      <c r="M302" s="457">
        <v>113842</v>
      </c>
      <c r="N302" s="457">
        <v>13407.560420199999</v>
      </c>
      <c r="O302" s="457">
        <v>32168.33394</v>
      </c>
      <c r="P302" s="479">
        <v>4.9300820000000002E-2</v>
      </c>
      <c r="Q302" s="479">
        <v>4.9105143844504102E-2</v>
      </c>
      <c r="R302" s="479">
        <v>1.022811E-2</v>
      </c>
      <c r="T302" s="457">
        <v>22592485</v>
      </c>
      <c r="V302" s="479">
        <v>0</v>
      </c>
      <c r="Z302" s="479" t="s">
        <v>1954</v>
      </c>
    </row>
    <row r="303" spans="1:26" outlineLevel="2">
      <c r="A303" s="515">
        <v>26</v>
      </c>
      <c r="B303" s="515" t="s">
        <v>986</v>
      </c>
      <c r="C303" s="515">
        <v>247</v>
      </c>
      <c r="D303" s="515" t="s">
        <v>995</v>
      </c>
      <c r="E303" s="515" t="s">
        <v>1838</v>
      </c>
      <c r="F303" s="489" t="s">
        <v>826</v>
      </c>
      <c r="G303" s="457">
        <v>3015078</v>
      </c>
      <c r="H303" s="457">
        <v>0</v>
      </c>
      <c r="I303" s="457">
        <v>0</v>
      </c>
      <c r="J303" s="457">
        <v>0</v>
      </c>
      <c r="K303" s="457">
        <v>0</v>
      </c>
      <c r="L303" s="457">
        <v>698000</v>
      </c>
      <c r="M303" s="457">
        <v>2317078</v>
      </c>
      <c r="N303" s="457">
        <v>62921.402102</v>
      </c>
      <c r="O303" s="457">
        <v>140183.21900000001</v>
      </c>
      <c r="P303" s="479">
        <v>0.21484317999999999</v>
      </c>
      <c r="Q303" s="479">
        <v>0.2139904772942251</v>
      </c>
      <c r="R303" s="479">
        <v>0.10891018</v>
      </c>
      <c r="T303" s="457">
        <v>263940702.90000001</v>
      </c>
      <c r="V303" s="479">
        <v>0</v>
      </c>
      <c r="Z303" s="479" t="s">
        <v>1954</v>
      </c>
    </row>
    <row r="304" spans="1:26" outlineLevel="2">
      <c r="A304" s="515">
        <v>26</v>
      </c>
      <c r="B304" s="515" t="s">
        <v>986</v>
      </c>
      <c r="C304" s="515">
        <v>248</v>
      </c>
      <c r="D304" s="515" t="s">
        <v>996</v>
      </c>
      <c r="E304" s="515" t="s">
        <v>1839</v>
      </c>
      <c r="F304" s="489" t="s">
        <v>827</v>
      </c>
      <c r="G304" s="457">
        <v>8891532</v>
      </c>
      <c r="H304" s="457">
        <v>0</v>
      </c>
      <c r="I304" s="457">
        <v>0</v>
      </c>
      <c r="J304" s="457">
        <v>0</v>
      </c>
      <c r="K304" s="457">
        <v>0</v>
      </c>
      <c r="L304" s="457">
        <v>3790000</v>
      </c>
      <c r="M304" s="457">
        <v>5101532</v>
      </c>
      <c r="N304" s="457">
        <v>7707.5052212999999</v>
      </c>
      <c r="O304" s="457">
        <v>10662.201880000001</v>
      </c>
      <c r="P304" s="479">
        <v>1.6340770000000001E-2</v>
      </c>
      <c r="Q304" s="479">
        <v>1.6275911521967435E-2</v>
      </c>
      <c r="R304" s="479">
        <v>4.9515730000000001E-2</v>
      </c>
      <c r="T304" s="457">
        <v>180986389.09999999</v>
      </c>
      <c r="V304" s="479">
        <v>0</v>
      </c>
      <c r="Z304" s="479" t="s">
        <v>1954</v>
      </c>
    </row>
    <row r="305" spans="1:26" outlineLevel="2">
      <c r="A305" s="515">
        <v>26</v>
      </c>
      <c r="B305" s="515" t="s">
        <v>986</v>
      </c>
      <c r="C305" s="515">
        <v>249</v>
      </c>
      <c r="D305" s="515" t="s">
        <v>997</v>
      </c>
      <c r="E305" s="515" t="s">
        <v>1840</v>
      </c>
      <c r="F305" s="489" t="s">
        <v>828</v>
      </c>
      <c r="G305" s="457">
        <v>4165804</v>
      </c>
      <c r="H305" s="457">
        <v>0</v>
      </c>
      <c r="I305" s="457">
        <v>0</v>
      </c>
      <c r="J305" s="457">
        <v>0</v>
      </c>
      <c r="K305" s="457">
        <v>0</v>
      </c>
      <c r="L305" s="457">
        <v>230000</v>
      </c>
      <c r="M305" s="457">
        <v>3935804</v>
      </c>
      <c r="N305" s="457">
        <v>10121.6548093</v>
      </c>
      <c r="O305" s="457">
        <v>30266.332760000001</v>
      </c>
      <c r="P305" s="479">
        <v>4.6385830000000003E-2</v>
      </c>
      <c r="Q305" s="479">
        <v>4.620172827717875E-2</v>
      </c>
      <c r="R305" s="479">
        <v>0.39036433999999998</v>
      </c>
      <c r="T305" s="457">
        <v>219201692.66999999</v>
      </c>
      <c r="V305" s="479">
        <v>0</v>
      </c>
      <c r="Z305" s="479" t="s">
        <v>1954</v>
      </c>
    </row>
    <row r="306" spans="1:26" outlineLevel="2">
      <c r="A306" s="515">
        <v>26</v>
      </c>
      <c r="B306" s="515" t="s">
        <v>986</v>
      </c>
      <c r="C306" s="515">
        <v>250</v>
      </c>
      <c r="D306" s="515" t="s">
        <v>998</v>
      </c>
      <c r="E306" s="515" t="s">
        <v>1583</v>
      </c>
      <c r="F306" s="489" t="s">
        <v>999</v>
      </c>
      <c r="G306" s="457">
        <v>16817699</v>
      </c>
      <c r="H306" s="457">
        <v>0</v>
      </c>
      <c r="I306" s="457">
        <v>0</v>
      </c>
      <c r="J306" s="457">
        <v>0</v>
      </c>
      <c r="K306" s="457">
        <v>0</v>
      </c>
      <c r="L306" s="457">
        <v>624695</v>
      </c>
      <c r="M306" s="457">
        <v>16193004</v>
      </c>
      <c r="N306" s="457">
        <v>31667.023516699999</v>
      </c>
      <c r="O306" s="457">
        <v>35462.678759999995</v>
      </c>
      <c r="P306" s="479">
        <v>5.4349689999999999E-2</v>
      </c>
      <c r="Q306" s="479">
        <v>5.4133979859487869E-2</v>
      </c>
      <c r="R306" s="479">
        <v>0.60611524999999999</v>
      </c>
      <c r="T306" s="457">
        <v>41238248.759999998</v>
      </c>
      <c r="V306" s="479">
        <v>0</v>
      </c>
      <c r="Z306" s="479" t="s">
        <v>1954</v>
      </c>
    </row>
    <row r="307" spans="1:26" outlineLevel="2">
      <c r="A307" s="515">
        <v>26</v>
      </c>
      <c r="B307" s="515" t="s">
        <v>986</v>
      </c>
      <c r="C307" s="515">
        <v>251</v>
      </c>
      <c r="D307" s="515" t="s">
        <v>1000</v>
      </c>
      <c r="E307" s="515" t="s">
        <v>1841</v>
      </c>
      <c r="F307" s="489" t="s">
        <v>829</v>
      </c>
      <c r="G307" s="457">
        <v>120343049</v>
      </c>
      <c r="H307" s="457">
        <v>0</v>
      </c>
      <c r="I307" s="457">
        <v>0</v>
      </c>
      <c r="J307" s="457">
        <v>0</v>
      </c>
      <c r="K307" s="457">
        <v>0</v>
      </c>
      <c r="L307" s="457">
        <v>2713000</v>
      </c>
      <c r="M307" s="457">
        <v>117630049</v>
      </c>
      <c r="N307" s="457">
        <v>375731.04276009998</v>
      </c>
      <c r="O307" s="457">
        <v>1490372.72083</v>
      </c>
      <c r="P307" s="479">
        <v>2.2841280199999998</v>
      </c>
      <c r="Q307" s="479">
        <v>2.2750623944275712</v>
      </c>
      <c r="R307" s="479">
        <v>10.66974544</v>
      </c>
      <c r="T307" s="457">
        <v>1782419531.1700001</v>
      </c>
      <c r="V307" s="479">
        <v>0</v>
      </c>
      <c r="Z307" s="479" t="s">
        <v>1954</v>
      </c>
    </row>
    <row r="308" spans="1:26" outlineLevel="2">
      <c r="A308" s="515">
        <v>26</v>
      </c>
      <c r="B308" s="515" t="s">
        <v>986</v>
      </c>
      <c r="C308" s="515">
        <v>252</v>
      </c>
      <c r="D308" s="515" t="s">
        <v>1348</v>
      </c>
      <c r="E308" s="515" t="s">
        <v>1842</v>
      </c>
      <c r="F308" s="489" t="s">
        <v>830</v>
      </c>
      <c r="G308" s="457">
        <v>8227978</v>
      </c>
      <c r="H308" s="457">
        <v>0</v>
      </c>
      <c r="I308" s="457">
        <v>0</v>
      </c>
      <c r="J308" s="457">
        <v>0</v>
      </c>
      <c r="K308" s="457">
        <v>0</v>
      </c>
      <c r="L308" s="457">
        <v>2538500</v>
      </c>
      <c r="M308" s="457">
        <v>5689478</v>
      </c>
      <c r="N308" s="457">
        <v>11891.009020400001</v>
      </c>
      <c r="O308" s="457">
        <v>17523.592239999998</v>
      </c>
      <c r="P308" s="479">
        <v>2.6856459999999999E-2</v>
      </c>
      <c r="Q308" s="479">
        <v>2.6749862744605533E-2</v>
      </c>
      <c r="R308" s="479">
        <v>0.52779087999999996</v>
      </c>
      <c r="T308" s="457">
        <v>84870204.939999998</v>
      </c>
      <c r="V308" s="479">
        <v>0</v>
      </c>
      <c r="Z308" s="479" t="s">
        <v>1954</v>
      </c>
    </row>
    <row r="309" spans="1:26" outlineLevel="2">
      <c r="A309" s="515">
        <v>26</v>
      </c>
      <c r="B309" s="515" t="s">
        <v>986</v>
      </c>
      <c r="C309" s="515">
        <v>253</v>
      </c>
      <c r="D309" s="515" t="s">
        <v>1001</v>
      </c>
      <c r="E309" s="515" t="s">
        <v>480</v>
      </c>
      <c r="F309" s="489" t="s">
        <v>831</v>
      </c>
      <c r="G309" s="457">
        <v>399199</v>
      </c>
      <c r="H309" s="457">
        <v>0</v>
      </c>
      <c r="I309" s="457">
        <v>0</v>
      </c>
      <c r="J309" s="457">
        <v>0</v>
      </c>
      <c r="K309" s="457">
        <v>0</v>
      </c>
      <c r="L309" s="457">
        <v>0</v>
      </c>
      <c r="M309" s="457">
        <v>399199</v>
      </c>
      <c r="N309" s="457">
        <v>19174.757279500001</v>
      </c>
      <c r="O309" s="457">
        <v>75185.139660000001</v>
      </c>
      <c r="P309" s="479">
        <v>0.11522788</v>
      </c>
      <c r="Q309" s="479">
        <v>0.11477054126768463</v>
      </c>
      <c r="R309" s="479">
        <v>3.2609510000000001E-2</v>
      </c>
      <c r="T309" s="457">
        <v>62807059.960000001</v>
      </c>
      <c r="V309" s="479">
        <v>0</v>
      </c>
      <c r="Z309" s="479" t="s">
        <v>1954</v>
      </c>
    </row>
    <row r="310" spans="1:26" outlineLevel="1">
      <c r="B310" s="496" t="s">
        <v>1002</v>
      </c>
      <c r="G310" s="492">
        <v>399252222</v>
      </c>
      <c r="H310" s="492">
        <v>0</v>
      </c>
      <c r="I310" s="492">
        <v>0</v>
      </c>
      <c r="J310" s="492">
        <v>60127</v>
      </c>
      <c r="K310" s="492">
        <v>0</v>
      </c>
      <c r="L310" s="492">
        <v>37193695</v>
      </c>
      <c r="M310" s="492">
        <v>362118654</v>
      </c>
      <c r="N310" s="492">
        <v>2831616.1247793003</v>
      </c>
      <c r="O310" s="492">
        <v>8916794.7314299997</v>
      </c>
      <c r="P310" s="493">
        <v>13.66577663</v>
      </c>
      <c r="Q310" s="493">
        <v>13.611537630002186</v>
      </c>
      <c r="R310" s="493"/>
      <c r="T310" s="457">
        <v>19178746220.899994</v>
      </c>
      <c r="V310" s="493">
        <v>0</v>
      </c>
      <c r="Z310" s="479" t="s">
        <v>1954</v>
      </c>
    </row>
    <row r="311" spans="1:26" outlineLevel="1">
      <c r="B311" s="496"/>
      <c r="D311" s="485" t="s">
        <v>1349</v>
      </c>
      <c r="E311" s="485"/>
      <c r="F311" s="486" t="s">
        <v>832</v>
      </c>
      <c r="G311" s="494"/>
      <c r="H311" s="494"/>
      <c r="I311" s="494"/>
      <c r="J311" s="494"/>
      <c r="K311" s="494"/>
      <c r="L311" s="494"/>
      <c r="M311" s="494"/>
      <c r="N311" s="494"/>
      <c r="O311" s="494"/>
      <c r="P311" s="495"/>
      <c r="Q311" s="495"/>
      <c r="R311" s="495"/>
      <c r="T311" s="457" t="e">
        <v>#N/A</v>
      </c>
      <c r="V311" s="479">
        <v>0</v>
      </c>
      <c r="Z311" s="479" t="e">
        <v>#N/A</v>
      </c>
    </row>
    <row r="312" spans="1:26" ht="21.75" customHeight="1" outlineLevel="2">
      <c r="A312" s="515">
        <v>27</v>
      </c>
      <c r="B312" s="515" t="s">
        <v>1349</v>
      </c>
      <c r="C312" s="497">
        <v>254</v>
      </c>
      <c r="D312" s="515" t="s">
        <v>1350</v>
      </c>
      <c r="E312" s="515" t="s">
        <v>1843</v>
      </c>
      <c r="F312" s="489" t="s">
        <v>1351</v>
      </c>
      <c r="G312" s="457">
        <v>306</v>
      </c>
      <c r="H312" s="457">
        <v>0</v>
      </c>
      <c r="I312" s="457">
        <v>0</v>
      </c>
      <c r="J312" s="457">
        <v>0</v>
      </c>
      <c r="K312" s="457">
        <v>0</v>
      </c>
      <c r="L312" s="457">
        <v>0</v>
      </c>
      <c r="M312" s="457">
        <v>306</v>
      </c>
      <c r="N312" s="457">
        <v>0</v>
      </c>
      <c r="O312" s="457">
        <v>0</v>
      </c>
      <c r="P312" s="479">
        <v>0</v>
      </c>
      <c r="Q312" s="479">
        <v>0</v>
      </c>
      <c r="R312" s="479">
        <v>3.7499999999999999E-3</v>
      </c>
      <c r="T312" s="457" t="e">
        <v>#N/A</v>
      </c>
      <c r="V312" s="479">
        <v>0</v>
      </c>
      <c r="Z312" s="479" t="e">
        <v>#N/A</v>
      </c>
    </row>
    <row r="313" spans="1:26" outlineLevel="1">
      <c r="B313" s="496" t="s">
        <v>1352</v>
      </c>
      <c r="G313" s="492">
        <v>306</v>
      </c>
      <c r="H313" s="492">
        <v>0</v>
      </c>
      <c r="I313" s="492">
        <v>0</v>
      </c>
      <c r="J313" s="492">
        <v>0</v>
      </c>
      <c r="K313" s="492">
        <v>0</v>
      </c>
      <c r="L313" s="492">
        <v>0</v>
      </c>
      <c r="M313" s="492">
        <v>306</v>
      </c>
      <c r="N313" s="492">
        <v>0</v>
      </c>
      <c r="O313" s="492">
        <v>0</v>
      </c>
      <c r="P313" s="493">
        <v>0</v>
      </c>
      <c r="Q313" s="493">
        <v>0</v>
      </c>
      <c r="R313" s="493"/>
      <c r="T313" s="457">
        <v>19178746220.899994</v>
      </c>
      <c r="V313" s="493">
        <v>0</v>
      </c>
      <c r="Z313" s="479" t="s">
        <v>1954</v>
      </c>
    </row>
    <row r="314" spans="1:26" outlineLevel="1">
      <c r="B314" s="496"/>
      <c r="D314" s="485" t="s">
        <v>1353</v>
      </c>
      <c r="E314" s="485"/>
      <c r="F314" s="643" t="s">
        <v>1354</v>
      </c>
      <c r="G314" s="494"/>
      <c r="H314" s="494"/>
      <c r="I314" s="494"/>
      <c r="J314" s="494"/>
      <c r="K314" s="494"/>
      <c r="L314" s="494"/>
      <c r="M314" s="494"/>
      <c r="N314" s="494"/>
      <c r="O314" s="494"/>
      <c r="P314" s="495"/>
      <c r="Q314" s="495"/>
      <c r="R314" s="495"/>
      <c r="T314" s="457" t="e">
        <v>#N/A</v>
      </c>
      <c r="V314" s="479">
        <v>0</v>
      </c>
      <c r="Z314" s="479" t="e">
        <v>#N/A</v>
      </c>
    </row>
    <row r="315" spans="1:26" outlineLevel="2">
      <c r="A315" s="515">
        <v>29</v>
      </c>
      <c r="B315" s="515" t="s">
        <v>1353</v>
      </c>
      <c r="C315" s="515">
        <v>255</v>
      </c>
      <c r="D315" s="515" t="s">
        <v>1355</v>
      </c>
      <c r="E315" s="515" t="s">
        <v>1844</v>
      </c>
      <c r="F315" s="489" t="s">
        <v>833</v>
      </c>
      <c r="G315" s="457">
        <v>525716</v>
      </c>
      <c r="H315" s="457">
        <v>0</v>
      </c>
      <c r="I315" s="457">
        <v>0</v>
      </c>
      <c r="J315" s="457">
        <v>0</v>
      </c>
      <c r="K315" s="457">
        <v>0</v>
      </c>
      <c r="L315" s="457">
        <v>0</v>
      </c>
      <c r="M315" s="457">
        <v>525716</v>
      </c>
      <c r="N315" s="457">
        <v>683.43088</v>
      </c>
      <c r="O315" s="457">
        <v>1950.4063600000002</v>
      </c>
      <c r="P315" s="479">
        <v>2.9891700000000002E-3</v>
      </c>
      <c r="Q315" s="479">
        <v>2.9773063485872176E-3</v>
      </c>
      <c r="R315" s="479">
        <v>0.18851204999999999</v>
      </c>
      <c r="T315" s="457">
        <v>4946992.12</v>
      </c>
      <c r="V315" s="479">
        <v>0</v>
      </c>
      <c r="Z315" s="479" t="s">
        <v>1954</v>
      </c>
    </row>
    <row r="316" spans="1:26" outlineLevel="1">
      <c r="B316" s="496" t="s">
        <v>1356</v>
      </c>
      <c r="G316" s="492">
        <v>525716</v>
      </c>
      <c r="H316" s="492">
        <v>0</v>
      </c>
      <c r="I316" s="492">
        <v>0</v>
      </c>
      <c r="J316" s="492">
        <v>0</v>
      </c>
      <c r="K316" s="492">
        <v>0</v>
      </c>
      <c r="L316" s="492">
        <v>0</v>
      </c>
      <c r="M316" s="492">
        <v>525716</v>
      </c>
      <c r="N316" s="492">
        <v>683.43088</v>
      </c>
      <c r="O316" s="492">
        <v>1950.4063600000002</v>
      </c>
      <c r="P316" s="493">
        <v>2.9891700000000002E-3</v>
      </c>
      <c r="Q316" s="493">
        <v>2.9773063485872176E-3</v>
      </c>
      <c r="R316" s="493"/>
      <c r="T316" s="457">
        <v>19178746220.899994</v>
      </c>
      <c r="V316" s="493">
        <v>0</v>
      </c>
      <c r="Z316" s="479" t="s">
        <v>1954</v>
      </c>
    </row>
    <row r="317" spans="1:26" outlineLevel="1">
      <c r="B317" s="496"/>
      <c r="D317" s="486" t="s">
        <v>834</v>
      </c>
      <c r="E317" s="486"/>
      <c r="F317" s="486" t="s">
        <v>834</v>
      </c>
      <c r="G317" s="494"/>
      <c r="H317" s="494"/>
      <c r="I317" s="494"/>
      <c r="J317" s="494"/>
      <c r="K317" s="494"/>
      <c r="L317" s="494"/>
      <c r="M317" s="494"/>
      <c r="N317" s="494"/>
      <c r="O317" s="494"/>
      <c r="P317" s="495"/>
      <c r="Q317" s="495"/>
      <c r="R317" s="495"/>
      <c r="T317" s="457" t="e">
        <v>#N/A</v>
      </c>
      <c r="V317" s="479">
        <v>0</v>
      </c>
      <c r="Z317" s="479" t="e">
        <v>#N/A</v>
      </c>
    </row>
    <row r="318" spans="1:26" outlineLevel="2">
      <c r="A318" s="515">
        <v>30</v>
      </c>
      <c r="B318" s="515" t="s">
        <v>1003</v>
      </c>
      <c r="C318" s="515">
        <v>256</v>
      </c>
      <c r="D318" s="515" t="s">
        <v>1358</v>
      </c>
      <c r="E318" s="515" t="s">
        <v>1845</v>
      </c>
      <c r="F318" s="489" t="s">
        <v>1359</v>
      </c>
      <c r="G318" s="457">
        <v>370674</v>
      </c>
      <c r="H318" s="457">
        <v>0</v>
      </c>
      <c r="I318" s="457">
        <v>0</v>
      </c>
      <c r="J318" s="457">
        <v>0</v>
      </c>
      <c r="K318" s="457">
        <v>0</v>
      </c>
      <c r="L318" s="457">
        <v>0</v>
      </c>
      <c r="M318" s="457">
        <v>370674</v>
      </c>
      <c r="N318" s="457">
        <v>0</v>
      </c>
      <c r="O318" s="457">
        <v>0</v>
      </c>
      <c r="P318" s="479">
        <v>0</v>
      </c>
      <c r="Q318" s="479">
        <v>0</v>
      </c>
      <c r="R318" s="479">
        <v>4.9259003300000002</v>
      </c>
      <c r="T318" s="457">
        <v>3448135.67</v>
      </c>
      <c r="V318" s="479">
        <v>0</v>
      </c>
      <c r="Z318" s="479" t="s">
        <v>1954</v>
      </c>
    </row>
    <row r="319" spans="1:26" outlineLevel="2">
      <c r="A319" s="515">
        <v>30</v>
      </c>
      <c r="B319" s="515" t="s">
        <v>1003</v>
      </c>
      <c r="C319" s="515">
        <v>257</v>
      </c>
      <c r="D319" s="515" t="s">
        <v>1360</v>
      </c>
      <c r="E319" s="515" t="s">
        <v>1846</v>
      </c>
      <c r="F319" s="489" t="s">
        <v>1361</v>
      </c>
      <c r="G319" s="457">
        <v>663832</v>
      </c>
      <c r="H319" s="457">
        <v>0</v>
      </c>
      <c r="I319" s="457">
        <v>0</v>
      </c>
      <c r="J319" s="457">
        <v>0</v>
      </c>
      <c r="K319" s="457">
        <v>0</v>
      </c>
      <c r="L319" s="457">
        <v>0</v>
      </c>
      <c r="M319" s="457">
        <v>663832</v>
      </c>
      <c r="N319" s="457">
        <v>431.49108000000001</v>
      </c>
      <c r="O319" s="457">
        <v>1619.75008</v>
      </c>
      <c r="P319" s="479">
        <v>2.48241E-3</v>
      </c>
      <c r="Q319" s="479">
        <v>2.4725576655259948E-3</v>
      </c>
      <c r="R319" s="479">
        <v>4.4332901500000004</v>
      </c>
      <c r="T319" s="457">
        <v>4019204.16</v>
      </c>
      <c r="V319" s="479">
        <v>0</v>
      </c>
      <c r="Z319" s="479" t="s">
        <v>1954</v>
      </c>
    </row>
    <row r="320" spans="1:26" outlineLevel="2">
      <c r="A320" s="515">
        <v>30</v>
      </c>
      <c r="B320" s="515" t="s">
        <v>1003</v>
      </c>
      <c r="C320" s="515">
        <v>258</v>
      </c>
      <c r="D320" s="515" t="s">
        <v>1362</v>
      </c>
      <c r="E320" s="515" t="s">
        <v>1847</v>
      </c>
      <c r="F320" s="489" t="s">
        <v>1363</v>
      </c>
      <c r="G320" s="457">
        <v>3988559</v>
      </c>
      <c r="H320" s="457">
        <v>0</v>
      </c>
      <c r="I320" s="457">
        <v>0</v>
      </c>
      <c r="J320" s="457">
        <v>0</v>
      </c>
      <c r="K320" s="457">
        <v>0</v>
      </c>
      <c r="L320" s="457">
        <v>0</v>
      </c>
      <c r="M320" s="457">
        <v>3988559</v>
      </c>
      <c r="N320" s="457">
        <v>7224.9314175000009</v>
      </c>
      <c r="O320" s="457">
        <v>8814.7153900000012</v>
      </c>
      <c r="P320" s="479">
        <v>1.350933E-2</v>
      </c>
      <c r="Q320" s="479">
        <v>1.3455712937501111E-2</v>
      </c>
      <c r="R320" s="479">
        <v>1.25976998</v>
      </c>
      <c r="T320" s="457" t="e">
        <v>#N/A</v>
      </c>
      <c r="V320" s="479">
        <v>0</v>
      </c>
      <c r="Z320" s="479" t="e">
        <v>#N/A</v>
      </c>
    </row>
    <row r="321" spans="1:26" outlineLevel="2">
      <c r="A321" s="515">
        <v>30</v>
      </c>
      <c r="B321" s="515" t="s">
        <v>1003</v>
      </c>
      <c r="C321" s="515">
        <v>259</v>
      </c>
      <c r="D321" s="515" t="s">
        <v>1005</v>
      </c>
      <c r="E321" s="515" t="s">
        <v>1848</v>
      </c>
      <c r="F321" s="489" t="s">
        <v>1364</v>
      </c>
      <c r="G321" s="457">
        <v>2368064</v>
      </c>
      <c r="H321" s="457">
        <v>0</v>
      </c>
      <c r="I321" s="457">
        <v>0</v>
      </c>
      <c r="J321" s="457">
        <v>0</v>
      </c>
      <c r="K321" s="457">
        <v>0</v>
      </c>
      <c r="L321" s="457">
        <v>0</v>
      </c>
      <c r="M321" s="457">
        <v>2368064</v>
      </c>
      <c r="N321" s="457">
        <v>1799.7286219</v>
      </c>
      <c r="O321" s="457">
        <v>3291.60896</v>
      </c>
      <c r="P321" s="479">
        <v>5.0446800000000002E-3</v>
      </c>
      <c r="Q321" s="479">
        <v>5.024659709207761E-3</v>
      </c>
      <c r="R321" s="479">
        <v>3.7798670099999998</v>
      </c>
      <c r="T321" s="457">
        <v>16246805.68</v>
      </c>
      <c r="V321" s="479">
        <v>0</v>
      </c>
      <c r="Z321" s="479" t="s">
        <v>1954</v>
      </c>
    </row>
    <row r="322" spans="1:26" outlineLevel="2">
      <c r="A322" s="515">
        <v>30</v>
      </c>
      <c r="B322" s="515" t="s">
        <v>1003</v>
      </c>
      <c r="C322" s="515">
        <v>260</v>
      </c>
      <c r="D322" s="515" t="s">
        <v>1365</v>
      </c>
      <c r="E322" s="515" t="s">
        <v>1849</v>
      </c>
      <c r="F322" s="489" t="s">
        <v>1366</v>
      </c>
      <c r="G322" s="457">
        <v>6533579</v>
      </c>
      <c r="H322" s="457">
        <v>0</v>
      </c>
      <c r="I322" s="457">
        <v>0</v>
      </c>
      <c r="J322" s="457">
        <v>0</v>
      </c>
      <c r="K322" s="457">
        <v>0</v>
      </c>
      <c r="L322" s="457">
        <v>100000</v>
      </c>
      <c r="M322" s="457">
        <v>6433579</v>
      </c>
      <c r="N322" s="457">
        <v>5790.2213095000006</v>
      </c>
      <c r="O322" s="457">
        <v>9650.3685000000005</v>
      </c>
      <c r="P322" s="479">
        <v>1.4790040000000001E-2</v>
      </c>
      <c r="Q322" s="479">
        <v>1.473134214003286E-2</v>
      </c>
      <c r="R322" s="479">
        <v>3.0332390999999999</v>
      </c>
      <c r="T322" s="457">
        <v>77968223.230000004</v>
      </c>
      <c r="V322" s="479">
        <v>0</v>
      </c>
      <c r="Z322" s="479" t="s">
        <v>1954</v>
      </c>
    </row>
    <row r="323" spans="1:26" ht="27" customHeight="1" outlineLevel="2">
      <c r="A323" s="515">
        <v>30</v>
      </c>
      <c r="B323" s="515" t="s">
        <v>1003</v>
      </c>
      <c r="C323" s="497">
        <v>261</v>
      </c>
      <c r="D323" s="515" t="s">
        <v>1006</v>
      </c>
      <c r="E323" s="515" t="s">
        <v>1585</v>
      </c>
      <c r="F323" s="489" t="s">
        <v>835</v>
      </c>
      <c r="G323" s="457">
        <v>8271554</v>
      </c>
      <c r="H323" s="457">
        <v>0</v>
      </c>
      <c r="I323" s="457">
        <v>0</v>
      </c>
      <c r="J323" s="457">
        <v>0</v>
      </c>
      <c r="K323" s="457">
        <v>0</v>
      </c>
      <c r="L323" s="457">
        <v>0</v>
      </c>
      <c r="M323" s="457">
        <v>8271554</v>
      </c>
      <c r="N323" s="457">
        <v>1654.3112800000001</v>
      </c>
      <c r="O323" s="457">
        <v>14144.35734</v>
      </c>
      <c r="P323" s="479">
        <v>2.1677479999999999E-2</v>
      </c>
      <c r="Q323" s="479">
        <v>2.1591441541991385E-2</v>
      </c>
      <c r="R323" s="479">
        <v>2.9036557099999998</v>
      </c>
      <c r="T323" s="457">
        <v>20399309.449999999</v>
      </c>
      <c r="V323" s="479">
        <v>0</v>
      </c>
      <c r="Z323" s="479" t="s">
        <v>1954</v>
      </c>
    </row>
    <row r="324" spans="1:26" outlineLevel="2">
      <c r="A324" s="515">
        <v>30</v>
      </c>
      <c r="B324" s="515" t="s">
        <v>1003</v>
      </c>
      <c r="C324" s="515">
        <v>262</v>
      </c>
      <c r="D324" s="515" t="s">
        <v>1372</v>
      </c>
      <c r="E324" s="515" t="s">
        <v>1850</v>
      </c>
      <c r="F324" s="489" t="s">
        <v>1373</v>
      </c>
      <c r="G324" s="457">
        <v>1775606</v>
      </c>
      <c r="H324" s="457">
        <v>0</v>
      </c>
      <c r="I324" s="457">
        <v>0</v>
      </c>
      <c r="J324" s="457">
        <v>0</v>
      </c>
      <c r="K324" s="457">
        <v>0</v>
      </c>
      <c r="L324" s="457">
        <v>0</v>
      </c>
      <c r="M324" s="457">
        <v>1775606</v>
      </c>
      <c r="N324" s="457">
        <v>0</v>
      </c>
      <c r="O324" s="457">
        <v>0</v>
      </c>
      <c r="P324" s="479">
        <v>0</v>
      </c>
      <c r="Q324" s="479">
        <v>0</v>
      </c>
      <c r="R324" s="479">
        <v>3.4939118499999999</v>
      </c>
      <c r="T324" s="457">
        <v>10594362.41</v>
      </c>
      <c r="V324" s="479">
        <v>0</v>
      </c>
      <c r="Z324" s="479" t="s">
        <v>1954</v>
      </c>
    </row>
    <row r="325" spans="1:26" outlineLevel="2">
      <c r="A325" s="515">
        <v>30</v>
      </c>
      <c r="B325" s="515" t="s">
        <v>1003</v>
      </c>
      <c r="C325" s="515">
        <v>263</v>
      </c>
      <c r="D325" s="515" t="s">
        <v>1374</v>
      </c>
      <c r="E325" s="515" t="s">
        <v>1851</v>
      </c>
      <c r="F325" s="489" t="s">
        <v>1375</v>
      </c>
      <c r="G325" s="457">
        <v>993701</v>
      </c>
      <c r="H325" s="457">
        <v>0</v>
      </c>
      <c r="I325" s="457">
        <v>0</v>
      </c>
      <c r="J325" s="457">
        <v>0</v>
      </c>
      <c r="K325" s="457">
        <v>0</v>
      </c>
      <c r="L325" s="457">
        <v>0</v>
      </c>
      <c r="M325" s="457">
        <v>993701</v>
      </c>
      <c r="N325" s="457">
        <v>4004.6154799999999</v>
      </c>
      <c r="O325" s="457">
        <v>9937.01</v>
      </c>
      <c r="P325" s="479">
        <v>1.5229349999999999E-2</v>
      </c>
      <c r="Q325" s="479">
        <v>1.5168902012283565E-2</v>
      </c>
      <c r="R325" s="479">
        <v>0.13018736</v>
      </c>
      <c r="T325" s="457">
        <v>27565785.300000001</v>
      </c>
      <c r="V325" s="479">
        <v>0</v>
      </c>
      <c r="Z325" s="479" t="s">
        <v>1954</v>
      </c>
    </row>
    <row r="326" spans="1:26" outlineLevel="2">
      <c r="A326" s="515">
        <v>30</v>
      </c>
      <c r="B326" s="515" t="s">
        <v>1003</v>
      </c>
      <c r="C326" s="515">
        <v>264</v>
      </c>
      <c r="D326" s="491" t="s">
        <v>1431</v>
      </c>
      <c r="E326" s="515" t="s">
        <v>1852</v>
      </c>
      <c r="F326" s="489" t="s">
        <v>1432</v>
      </c>
      <c r="G326" s="457">
        <v>500000</v>
      </c>
      <c r="H326" s="457">
        <v>0</v>
      </c>
      <c r="I326" s="457">
        <v>0</v>
      </c>
      <c r="J326" s="457">
        <v>0</v>
      </c>
      <c r="K326" s="457">
        <v>0</v>
      </c>
      <c r="L326" s="457">
        <v>0</v>
      </c>
      <c r="M326" s="457">
        <v>500000</v>
      </c>
      <c r="N326" s="457">
        <v>1900</v>
      </c>
      <c r="O326" s="457">
        <v>2550</v>
      </c>
      <c r="P326" s="479">
        <v>3.9081000000000003E-3</v>
      </c>
      <c r="Q326" s="479">
        <v>3.8925894339769296E-3</v>
      </c>
      <c r="R326" s="479">
        <v>2.5</v>
      </c>
      <c r="T326" s="457">
        <v>3100000</v>
      </c>
      <c r="V326" s="479">
        <v>0</v>
      </c>
      <c r="Z326" s="479" t="s">
        <v>1954</v>
      </c>
    </row>
    <row r="327" spans="1:26" outlineLevel="2">
      <c r="A327" s="515">
        <v>30</v>
      </c>
      <c r="B327" s="515" t="s">
        <v>1003</v>
      </c>
      <c r="C327" s="515">
        <v>265</v>
      </c>
      <c r="D327" s="515" t="s">
        <v>1376</v>
      </c>
      <c r="E327" s="515" t="s">
        <v>1853</v>
      </c>
      <c r="F327" s="489" t="s">
        <v>1377</v>
      </c>
      <c r="G327" s="457">
        <v>1949080</v>
      </c>
      <c r="H327" s="457">
        <v>0</v>
      </c>
      <c r="I327" s="457">
        <v>0</v>
      </c>
      <c r="J327" s="457">
        <v>0</v>
      </c>
      <c r="K327" s="457">
        <v>0</v>
      </c>
      <c r="L327" s="457">
        <v>20000</v>
      </c>
      <c r="M327" s="457">
        <v>1929080</v>
      </c>
      <c r="N327" s="457">
        <v>10089.088400000001</v>
      </c>
      <c r="O327" s="457">
        <v>74057.381200000003</v>
      </c>
      <c r="P327" s="479">
        <v>0.11349948999999999</v>
      </c>
      <c r="Q327" s="479">
        <v>0.11304901159494969</v>
      </c>
      <c r="R327" s="479">
        <v>2.3510198899999999</v>
      </c>
      <c r="T327" s="457">
        <v>37339961.119999997</v>
      </c>
      <c r="V327" s="479">
        <v>0</v>
      </c>
      <c r="Z327" s="479" t="s">
        <v>1954</v>
      </c>
    </row>
    <row r="328" spans="1:26" outlineLevel="2">
      <c r="A328" s="515">
        <v>30</v>
      </c>
      <c r="B328" s="515" t="s">
        <v>1003</v>
      </c>
      <c r="C328" s="515">
        <v>266</v>
      </c>
      <c r="D328" s="515" t="s">
        <v>1378</v>
      </c>
      <c r="E328" s="515" t="s">
        <v>1854</v>
      </c>
      <c r="F328" s="489" t="s">
        <v>1379</v>
      </c>
      <c r="G328" s="457">
        <v>326292</v>
      </c>
      <c r="H328" s="457">
        <v>0</v>
      </c>
      <c r="I328" s="457">
        <v>0</v>
      </c>
      <c r="J328" s="457">
        <v>0</v>
      </c>
      <c r="K328" s="457">
        <v>0</v>
      </c>
      <c r="L328" s="457">
        <v>0</v>
      </c>
      <c r="M328" s="457">
        <v>326292</v>
      </c>
      <c r="N328" s="457">
        <v>0</v>
      </c>
      <c r="O328" s="457">
        <v>0</v>
      </c>
      <c r="P328" s="479">
        <v>0</v>
      </c>
      <c r="Q328" s="479">
        <v>0</v>
      </c>
      <c r="R328" s="479">
        <v>3.2629199999999998</v>
      </c>
      <c r="T328" s="457">
        <v>3510080.93</v>
      </c>
      <c r="V328" s="479">
        <v>0</v>
      </c>
      <c r="Z328" s="479" t="s">
        <v>1954</v>
      </c>
    </row>
    <row r="329" spans="1:26" outlineLevel="2">
      <c r="A329" s="515">
        <v>30</v>
      </c>
      <c r="B329" s="515" t="s">
        <v>1003</v>
      </c>
      <c r="C329" s="515">
        <v>267</v>
      </c>
      <c r="D329" s="515" t="s">
        <v>1009</v>
      </c>
      <c r="E329" s="515" t="s">
        <v>1855</v>
      </c>
      <c r="F329" s="489" t="s">
        <v>1010</v>
      </c>
      <c r="G329" s="457">
        <v>826752</v>
      </c>
      <c r="H329" s="457">
        <v>0</v>
      </c>
      <c r="I329" s="457">
        <v>0</v>
      </c>
      <c r="J329" s="457">
        <v>0</v>
      </c>
      <c r="K329" s="457">
        <v>0</v>
      </c>
      <c r="L329" s="457">
        <v>154000</v>
      </c>
      <c r="M329" s="457">
        <v>672752</v>
      </c>
      <c r="N329" s="457">
        <v>322.92088969999998</v>
      </c>
      <c r="O329" s="457">
        <v>2166.2614399999998</v>
      </c>
      <c r="P329" s="479">
        <v>3.3199900000000001E-3</v>
      </c>
      <c r="Q329" s="479">
        <v>3.3068103500296657E-3</v>
      </c>
      <c r="R329" s="479">
        <v>1.4896912099999999</v>
      </c>
      <c r="T329" s="457">
        <v>39241449.229999997</v>
      </c>
      <c r="V329" s="479">
        <v>0</v>
      </c>
      <c r="Z329" s="479" t="s">
        <v>1954</v>
      </c>
    </row>
    <row r="330" spans="1:26" outlineLevel="2">
      <c r="A330" s="515">
        <v>30</v>
      </c>
      <c r="B330" s="515" t="s">
        <v>1003</v>
      </c>
      <c r="C330" s="515">
        <v>268</v>
      </c>
      <c r="D330" s="515" t="s">
        <v>1380</v>
      </c>
      <c r="E330" s="515" t="s">
        <v>1856</v>
      </c>
      <c r="F330" s="489" t="s">
        <v>1381</v>
      </c>
      <c r="G330" s="457">
        <v>2277698</v>
      </c>
      <c r="H330" s="457">
        <v>0</v>
      </c>
      <c r="I330" s="457">
        <v>0</v>
      </c>
      <c r="J330" s="457">
        <v>0</v>
      </c>
      <c r="K330" s="457">
        <v>0</v>
      </c>
      <c r="L330" s="457">
        <v>15000</v>
      </c>
      <c r="M330" s="457">
        <v>2262698</v>
      </c>
      <c r="N330" s="457">
        <v>2828.3720033</v>
      </c>
      <c r="O330" s="457">
        <v>5181.5784199999998</v>
      </c>
      <c r="P330" s="479">
        <v>7.9412300000000005E-3</v>
      </c>
      <c r="Q330" s="479">
        <v>7.9097087878489698E-3</v>
      </c>
      <c r="R330" s="479">
        <v>4.3992604100000001</v>
      </c>
      <c r="T330" s="457">
        <v>16233569.52</v>
      </c>
      <c r="V330" s="479">
        <v>0</v>
      </c>
      <c r="Z330" s="479" t="s">
        <v>1954</v>
      </c>
    </row>
    <row r="331" spans="1:26" outlineLevel="2">
      <c r="A331" s="515">
        <v>30</v>
      </c>
      <c r="B331" s="515" t="s">
        <v>1003</v>
      </c>
      <c r="C331" s="515">
        <v>269</v>
      </c>
      <c r="D331" s="515" t="s">
        <v>1382</v>
      </c>
      <c r="E331" s="515" t="s">
        <v>1857</v>
      </c>
      <c r="F331" s="489" t="s">
        <v>1383</v>
      </c>
      <c r="G331" s="457">
        <v>417026</v>
      </c>
      <c r="H331" s="457">
        <v>0</v>
      </c>
      <c r="I331" s="457">
        <v>0</v>
      </c>
      <c r="J331" s="457">
        <v>0</v>
      </c>
      <c r="K331" s="457">
        <v>0</v>
      </c>
      <c r="L331" s="457">
        <v>1000</v>
      </c>
      <c r="M331" s="457">
        <v>416026</v>
      </c>
      <c r="N331" s="457">
        <v>703.08416319999992</v>
      </c>
      <c r="O331" s="457">
        <v>1352.0844999999999</v>
      </c>
      <c r="P331" s="479">
        <v>2.0721899999999998E-3</v>
      </c>
      <c r="Q331" s="479">
        <v>2.0639646425662664E-3</v>
      </c>
      <c r="R331" s="479">
        <v>1.1460771300000001</v>
      </c>
      <c r="T331" s="457">
        <v>1968553</v>
      </c>
      <c r="V331" s="479">
        <v>0</v>
      </c>
      <c r="Z331" s="479" t="s">
        <v>1954</v>
      </c>
    </row>
    <row r="332" spans="1:26" outlineLevel="1">
      <c r="B332" s="496" t="s">
        <v>1011</v>
      </c>
      <c r="G332" s="492">
        <v>31262417</v>
      </c>
      <c r="H332" s="492">
        <v>0</v>
      </c>
      <c r="I332" s="492">
        <v>0</v>
      </c>
      <c r="J332" s="492">
        <v>0</v>
      </c>
      <c r="K332" s="492">
        <v>0</v>
      </c>
      <c r="L332" s="492">
        <v>290000</v>
      </c>
      <c r="M332" s="492">
        <v>30972417</v>
      </c>
      <c r="N332" s="492">
        <v>36748.764645100004</v>
      </c>
      <c r="O332" s="492">
        <v>132765.11583</v>
      </c>
      <c r="P332" s="493">
        <v>0.20347429</v>
      </c>
      <c r="Q332" s="493">
        <v>0.2026667008159142</v>
      </c>
      <c r="R332" s="493"/>
      <c r="T332" s="457">
        <v>19178746220.899994</v>
      </c>
      <c r="V332" s="493">
        <v>0</v>
      </c>
      <c r="Z332" s="479" t="s">
        <v>1954</v>
      </c>
    </row>
    <row r="333" spans="1:26" outlineLevel="1">
      <c r="B333" s="496"/>
      <c r="D333" s="486" t="s">
        <v>837</v>
      </c>
      <c r="E333" s="486"/>
      <c r="F333" s="486" t="s">
        <v>837</v>
      </c>
      <c r="G333" s="494"/>
      <c r="H333" s="494"/>
      <c r="I333" s="494"/>
      <c r="J333" s="494"/>
      <c r="K333" s="494"/>
      <c r="L333" s="494"/>
      <c r="M333" s="494"/>
      <c r="N333" s="494"/>
      <c r="O333" s="494"/>
      <c r="P333" s="495"/>
      <c r="Q333" s="495"/>
      <c r="R333" s="495"/>
      <c r="T333" s="457" t="e">
        <v>#N/A</v>
      </c>
      <c r="V333" s="479">
        <v>0</v>
      </c>
      <c r="Z333" s="479" t="e">
        <v>#N/A</v>
      </c>
    </row>
    <row r="334" spans="1:26" outlineLevel="2">
      <c r="A334" s="515">
        <v>31</v>
      </c>
      <c r="B334" s="515" t="s">
        <v>1012</v>
      </c>
      <c r="C334" s="515">
        <v>270</v>
      </c>
      <c r="D334" s="515" t="s">
        <v>1014</v>
      </c>
      <c r="E334" s="515" t="s">
        <v>1589</v>
      </c>
      <c r="F334" s="489" t="s">
        <v>838</v>
      </c>
      <c r="G334" s="457">
        <v>1858077</v>
      </c>
      <c r="H334" s="457">
        <v>0</v>
      </c>
      <c r="I334" s="457">
        <v>0</v>
      </c>
      <c r="J334" s="457">
        <v>0</v>
      </c>
      <c r="K334" s="457">
        <v>0</v>
      </c>
      <c r="L334" s="457">
        <v>0</v>
      </c>
      <c r="M334" s="457">
        <v>1858077</v>
      </c>
      <c r="N334" s="457">
        <v>2396.9193300000002</v>
      </c>
      <c r="O334" s="457">
        <v>10906.911990000001</v>
      </c>
      <c r="P334" s="479">
        <v>1.6715810000000001E-2</v>
      </c>
      <c r="Q334" s="479">
        <v>1.6649462890035407E-2</v>
      </c>
      <c r="R334" s="479">
        <v>2.3807368200000001</v>
      </c>
      <c r="T334" s="457">
        <v>12210097.67</v>
      </c>
      <c r="V334" s="479">
        <v>0</v>
      </c>
      <c r="Z334" s="479" t="s">
        <v>1954</v>
      </c>
    </row>
    <row r="335" spans="1:26" outlineLevel="2">
      <c r="A335" s="515">
        <v>31</v>
      </c>
      <c r="B335" s="515" t="s">
        <v>1012</v>
      </c>
      <c r="C335" s="515">
        <v>271</v>
      </c>
      <c r="D335" s="515" t="s">
        <v>1384</v>
      </c>
      <c r="E335" s="515" t="s">
        <v>1858</v>
      </c>
      <c r="F335" s="489" t="s">
        <v>1385</v>
      </c>
      <c r="G335" s="457">
        <v>157629</v>
      </c>
      <c r="H335" s="457">
        <v>0</v>
      </c>
      <c r="I335" s="457">
        <v>0</v>
      </c>
      <c r="J335" s="457">
        <v>0</v>
      </c>
      <c r="K335" s="457">
        <v>0</v>
      </c>
      <c r="L335" s="457">
        <v>0</v>
      </c>
      <c r="M335" s="457">
        <v>157629</v>
      </c>
      <c r="N335" s="457">
        <v>53.593859999999999</v>
      </c>
      <c r="O335" s="457">
        <v>53.593859999999999</v>
      </c>
      <c r="P335" s="479">
        <v>8.2139999999999996E-5</v>
      </c>
      <c r="Q335" s="479">
        <v>8.1811330651779929E-5</v>
      </c>
      <c r="R335" s="479">
        <v>3.1525799999999999</v>
      </c>
      <c r="T335" s="457">
        <v>1526367.93</v>
      </c>
      <c r="V335" s="479">
        <v>0</v>
      </c>
      <c r="Z335" s="479" t="s">
        <v>1954</v>
      </c>
    </row>
    <row r="336" spans="1:26" outlineLevel="2">
      <c r="A336" s="515">
        <v>31</v>
      </c>
      <c r="B336" s="515" t="s">
        <v>1012</v>
      </c>
      <c r="C336" s="515">
        <v>272</v>
      </c>
      <c r="D336" s="515" t="s">
        <v>1388</v>
      </c>
      <c r="E336" s="515" t="s">
        <v>1859</v>
      </c>
      <c r="F336" s="489" t="s">
        <v>1389</v>
      </c>
      <c r="G336" s="457">
        <v>1584070</v>
      </c>
      <c r="H336" s="457">
        <v>0</v>
      </c>
      <c r="I336" s="457">
        <v>0</v>
      </c>
      <c r="J336" s="457">
        <v>0</v>
      </c>
      <c r="K336" s="457">
        <v>0</v>
      </c>
      <c r="L336" s="457">
        <v>0</v>
      </c>
      <c r="M336" s="457">
        <v>1584070</v>
      </c>
      <c r="N336" s="457">
        <v>8981.6769000000004</v>
      </c>
      <c r="O336" s="457">
        <v>13813.090400000001</v>
      </c>
      <c r="P336" s="479">
        <v>2.1169779999999999E-2</v>
      </c>
      <c r="Q336" s="479">
        <v>2.1085760682983595E-2</v>
      </c>
      <c r="R336" s="479">
        <v>0.78574900999999997</v>
      </c>
      <c r="T336" s="457">
        <v>84564.42</v>
      </c>
      <c r="V336" s="479">
        <v>0</v>
      </c>
      <c r="Z336" s="479" t="s">
        <v>1954</v>
      </c>
    </row>
    <row r="337" spans="1:26" outlineLevel="2">
      <c r="A337" s="515">
        <v>31</v>
      </c>
      <c r="B337" s="515" t="s">
        <v>1012</v>
      </c>
      <c r="C337" s="515">
        <v>273</v>
      </c>
      <c r="D337" s="515" t="s">
        <v>1392</v>
      </c>
      <c r="E337" s="515" t="s">
        <v>1860</v>
      </c>
      <c r="F337" s="489" t="s">
        <v>841</v>
      </c>
      <c r="G337" s="457">
        <v>560662.15789999999</v>
      </c>
      <c r="H337" s="457">
        <v>0</v>
      </c>
      <c r="I337" s="457">
        <v>0</v>
      </c>
      <c r="J337" s="457">
        <v>0</v>
      </c>
      <c r="K337" s="457">
        <v>0</v>
      </c>
      <c r="L337" s="457">
        <v>560662</v>
      </c>
      <c r="M337" s="457">
        <v>0.1578999999910593</v>
      </c>
      <c r="N337" s="457">
        <v>0</v>
      </c>
      <c r="O337" s="457">
        <v>0</v>
      </c>
      <c r="P337" s="479">
        <v>0</v>
      </c>
      <c r="Q337" s="479">
        <v>0</v>
      </c>
      <c r="R337" s="479">
        <v>0</v>
      </c>
      <c r="T337" s="457">
        <v>88969894.159999996</v>
      </c>
      <c r="V337" s="479">
        <v>0</v>
      </c>
      <c r="Z337" s="479" t="s">
        <v>1954</v>
      </c>
    </row>
    <row r="338" spans="1:26" outlineLevel="2">
      <c r="A338" s="515">
        <v>31</v>
      </c>
      <c r="B338" s="515" t="s">
        <v>1012</v>
      </c>
      <c r="C338" s="515">
        <v>274</v>
      </c>
      <c r="D338" s="515" t="s">
        <v>1393</v>
      </c>
      <c r="E338" s="515" t="s">
        <v>1861</v>
      </c>
      <c r="F338" s="489" t="s">
        <v>842</v>
      </c>
      <c r="G338" s="457">
        <v>77069</v>
      </c>
      <c r="H338" s="457">
        <v>0</v>
      </c>
      <c r="I338" s="457">
        <v>0</v>
      </c>
      <c r="J338" s="457">
        <v>0</v>
      </c>
      <c r="K338" s="457">
        <v>0</v>
      </c>
      <c r="L338" s="457">
        <v>77069</v>
      </c>
      <c r="M338" s="457">
        <v>0</v>
      </c>
      <c r="N338" s="457">
        <v>0</v>
      </c>
      <c r="O338" s="457">
        <v>0</v>
      </c>
      <c r="P338" s="479">
        <v>0</v>
      </c>
      <c r="Q338" s="479">
        <v>0</v>
      </c>
      <c r="R338" s="479">
        <v>0</v>
      </c>
      <c r="T338" s="457">
        <v>5537430.0700000003</v>
      </c>
      <c r="V338" s="479">
        <v>0</v>
      </c>
      <c r="Z338" s="479" t="s">
        <v>1954</v>
      </c>
    </row>
    <row r="339" spans="1:26" outlineLevel="2">
      <c r="A339" s="515">
        <v>31</v>
      </c>
      <c r="B339" s="515" t="s">
        <v>1012</v>
      </c>
      <c r="C339" s="515">
        <v>275</v>
      </c>
      <c r="D339" s="515" t="s">
        <v>1017</v>
      </c>
      <c r="E339" s="515" t="s">
        <v>1594</v>
      </c>
      <c r="F339" s="489" t="s">
        <v>843</v>
      </c>
      <c r="G339" s="457">
        <v>6429358</v>
      </c>
      <c r="H339" s="457">
        <v>0</v>
      </c>
      <c r="I339" s="457">
        <v>0</v>
      </c>
      <c r="J339" s="457">
        <v>0</v>
      </c>
      <c r="K339" s="457">
        <v>0</v>
      </c>
      <c r="L339" s="457">
        <v>0</v>
      </c>
      <c r="M339" s="457">
        <v>6429358</v>
      </c>
      <c r="N339" s="457">
        <v>35940.164700000001</v>
      </c>
      <c r="O339" s="457">
        <v>173528.37242</v>
      </c>
      <c r="P339" s="479">
        <v>0.26594758000000002</v>
      </c>
      <c r="Q339" s="479">
        <v>0.26489204273619832</v>
      </c>
      <c r="R339" s="479">
        <v>2.2678511499999998</v>
      </c>
      <c r="T339" s="457">
        <v>109276543.69</v>
      </c>
      <c r="V339" s="479">
        <v>0</v>
      </c>
      <c r="Z339" s="479" t="s">
        <v>1954</v>
      </c>
    </row>
    <row r="340" spans="1:26" outlineLevel="2">
      <c r="A340" s="515">
        <v>31</v>
      </c>
      <c r="B340" s="515" t="s">
        <v>1012</v>
      </c>
      <c r="C340" s="515">
        <v>276</v>
      </c>
      <c r="D340" s="515" t="s">
        <v>1396</v>
      </c>
      <c r="E340" s="515" t="s">
        <v>1862</v>
      </c>
      <c r="F340" s="489" t="s">
        <v>844</v>
      </c>
      <c r="G340" s="457">
        <v>10108128</v>
      </c>
      <c r="H340" s="457">
        <v>0</v>
      </c>
      <c r="I340" s="457">
        <v>0</v>
      </c>
      <c r="J340" s="457">
        <v>0</v>
      </c>
      <c r="K340" s="457">
        <v>0</v>
      </c>
      <c r="L340" s="457">
        <v>0</v>
      </c>
      <c r="M340" s="457">
        <v>10108128</v>
      </c>
      <c r="N340" s="457">
        <v>20519.49984</v>
      </c>
      <c r="O340" s="457">
        <v>126553.76256</v>
      </c>
      <c r="P340" s="479">
        <v>0.19395482999999999</v>
      </c>
      <c r="Q340" s="479">
        <v>0.19318503489062006</v>
      </c>
      <c r="R340" s="479">
        <v>3.5576341399999998</v>
      </c>
      <c r="T340" s="457">
        <v>101795484.59</v>
      </c>
      <c r="V340" s="479">
        <v>0</v>
      </c>
      <c r="Z340" s="479" t="s">
        <v>1954</v>
      </c>
    </row>
    <row r="341" spans="1:26" outlineLevel="2">
      <c r="A341" s="515">
        <v>31</v>
      </c>
      <c r="B341" s="515" t="s">
        <v>1012</v>
      </c>
      <c r="C341" s="515">
        <v>277</v>
      </c>
      <c r="D341" s="515" t="s">
        <v>1018</v>
      </c>
      <c r="E341" s="515" t="s">
        <v>1595</v>
      </c>
      <c r="F341" s="489" t="s">
        <v>845</v>
      </c>
      <c r="G341" s="457">
        <v>1948462</v>
      </c>
      <c r="H341" s="457">
        <v>0</v>
      </c>
      <c r="I341" s="457">
        <v>0</v>
      </c>
      <c r="J341" s="457">
        <v>0</v>
      </c>
      <c r="K341" s="457">
        <v>0</v>
      </c>
      <c r="L341" s="457">
        <v>0</v>
      </c>
      <c r="M341" s="457">
        <v>1948462</v>
      </c>
      <c r="N341" s="457">
        <v>13269.026220000002</v>
      </c>
      <c r="O341" s="457">
        <v>53582.705000000002</v>
      </c>
      <c r="P341" s="479">
        <v>8.2120230000000002E-2</v>
      </c>
      <c r="Q341" s="479">
        <v>8.1794302481138351E-2</v>
      </c>
      <c r="R341" s="479">
        <v>4.2933268699999996</v>
      </c>
      <c r="T341" s="457">
        <v>15332686.779999999</v>
      </c>
      <c r="V341" s="479">
        <v>0</v>
      </c>
      <c r="Z341" s="479" t="s">
        <v>1954</v>
      </c>
    </row>
    <row r="342" spans="1:26" outlineLevel="2">
      <c r="A342" s="515">
        <v>31</v>
      </c>
      <c r="B342" s="515" t="s">
        <v>1012</v>
      </c>
      <c r="C342" s="515">
        <v>278</v>
      </c>
      <c r="D342" s="515" t="s">
        <v>1397</v>
      </c>
      <c r="E342" s="515" t="s">
        <v>1863</v>
      </c>
      <c r="F342" s="489" t="s">
        <v>1398</v>
      </c>
      <c r="G342" s="457">
        <v>474032</v>
      </c>
      <c r="H342" s="457">
        <v>0</v>
      </c>
      <c r="I342" s="457">
        <v>0</v>
      </c>
      <c r="J342" s="457">
        <v>0</v>
      </c>
      <c r="K342" s="457">
        <v>0</v>
      </c>
      <c r="L342" s="457">
        <v>0</v>
      </c>
      <c r="M342" s="457">
        <v>474032</v>
      </c>
      <c r="N342" s="457">
        <v>0</v>
      </c>
      <c r="O342" s="457">
        <v>0</v>
      </c>
      <c r="P342" s="479">
        <v>0</v>
      </c>
      <c r="Q342" s="479">
        <v>0</v>
      </c>
      <c r="R342" s="479">
        <v>1.8320077299999999</v>
      </c>
      <c r="T342" s="457">
        <v>2936133.33</v>
      </c>
      <c r="V342" s="479">
        <v>0</v>
      </c>
      <c r="Z342" s="479" t="s">
        <v>1954</v>
      </c>
    </row>
    <row r="343" spans="1:26" outlineLevel="1">
      <c r="B343" s="496" t="s">
        <v>1020</v>
      </c>
      <c r="G343" s="492">
        <v>23197487.157899998</v>
      </c>
      <c r="H343" s="492">
        <v>0</v>
      </c>
      <c r="I343" s="492">
        <v>0</v>
      </c>
      <c r="J343" s="492">
        <v>0</v>
      </c>
      <c r="K343" s="492">
        <v>0</v>
      </c>
      <c r="L343" s="492">
        <v>637731</v>
      </c>
      <c r="M343" s="492">
        <v>22559756.157899998</v>
      </c>
      <c r="N343" s="492">
        <v>81160.880850000001</v>
      </c>
      <c r="O343" s="492">
        <v>378455.43623000005</v>
      </c>
      <c r="P343" s="493">
        <v>0.57999037000000009</v>
      </c>
      <c r="Q343" s="493">
        <v>0.57768841501162749</v>
      </c>
      <c r="R343" s="493"/>
      <c r="T343" s="457">
        <v>19178746220.899994</v>
      </c>
      <c r="V343" s="493">
        <v>0</v>
      </c>
      <c r="Z343" s="479" t="s">
        <v>1954</v>
      </c>
    </row>
    <row r="344" spans="1:26" ht="24" customHeight="1" outlineLevel="1">
      <c r="B344" s="496"/>
      <c r="D344" s="645" t="s">
        <v>1864</v>
      </c>
      <c r="E344" s="646"/>
      <c r="F344" s="486" t="s">
        <v>1864</v>
      </c>
      <c r="G344" s="625"/>
      <c r="H344" s="625"/>
      <c r="I344" s="625"/>
      <c r="J344" s="625"/>
      <c r="K344" s="625"/>
      <c r="L344" s="625"/>
      <c r="M344" s="625"/>
      <c r="N344" s="625"/>
      <c r="O344" s="625"/>
      <c r="P344" s="626"/>
      <c r="Q344" s="626"/>
      <c r="R344" s="626"/>
      <c r="T344" s="457" t="e">
        <v>#N/A</v>
      </c>
      <c r="V344" s="479">
        <v>0</v>
      </c>
      <c r="Z344" s="479" t="e">
        <v>#N/A</v>
      </c>
    </row>
    <row r="345" spans="1:26" outlineLevel="1">
      <c r="A345" s="515">
        <v>3</v>
      </c>
      <c r="B345" s="515" t="s">
        <v>931</v>
      </c>
      <c r="C345" s="515">
        <v>279</v>
      </c>
      <c r="D345" s="515" t="s">
        <v>1166</v>
      </c>
      <c r="E345" s="515" t="s">
        <v>1865</v>
      </c>
      <c r="F345" s="489" t="s">
        <v>1167</v>
      </c>
      <c r="G345" s="457">
        <v>59110</v>
      </c>
      <c r="H345" s="457">
        <v>0</v>
      </c>
      <c r="I345" s="457">
        <v>0</v>
      </c>
      <c r="J345" s="457">
        <v>0</v>
      </c>
      <c r="K345" s="457">
        <v>0</v>
      </c>
      <c r="L345" s="457">
        <v>0</v>
      </c>
      <c r="M345" s="457">
        <v>59110</v>
      </c>
      <c r="N345" s="457">
        <v>0</v>
      </c>
      <c r="O345" s="457">
        <v>0</v>
      </c>
      <c r="P345" s="479">
        <v>0</v>
      </c>
      <c r="Q345" s="479">
        <v>0</v>
      </c>
      <c r="R345" s="479">
        <v>2.4629166699999998</v>
      </c>
      <c r="T345" s="457">
        <v>591108.97</v>
      </c>
      <c r="V345" s="479">
        <v>0</v>
      </c>
      <c r="Z345" s="479" t="s">
        <v>1954</v>
      </c>
    </row>
    <row r="346" spans="1:26" outlineLevel="1">
      <c r="A346" s="515">
        <v>3</v>
      </c>
      <c r="B346" s="515" t="s">
        <v>931</v>
      </c>
      <c r="C346" s="515">
        <v>280</v>
      </c>
      <c r="D346" s="515" t="s">
        <v>1168</v>
      </c>
      <c r="E346" s="515" t="s">
        <v>1866</v>
      </c>
      <c r="F346" s="489" t="s">
        <v>1169</v>
      </c>
      <c r="G346" s="457">
        <v>121</v>
      </c>
      <c r="H346" s="457">
        <v>0</v>
      </c>
      <c r="I346" s="457">
        <v>0</v>
      </c>
      <c r="J346" s="457">
        <v>0</v>
      </c>
      <c r="K346" s="457">
        <v>0</v>
      </c>
      <c r="L346" s="457">
        <v>0</v>
      </c>
      <c r="M346" s="457">
        <v>121</v>
      </c>
      <c r="N346" s="457">
        <v>0</v>
      </c>
      <c r="O346" s="457">
        <v>0</v>
      </c>
      <c r="P346" s="479">
        <v>0</v>
      </c>
      <c r="Q346" s="479">
        <v>0</v>
      </c>
      <c r="R346" s="479">
        <v>2.94261E-3</v>
      </c>
      <c r="T346" s="457">
        <v>1534.91</v>
      </c>
      <c r="V346" s="479">
        <v>0</v>
      </c>
      <c r="Z346" s="479" t="s">
        <v>1954</v>
      </c>
    </row>
    <row r="347" spans="1:26" outlineLevel="1">
      <c r="A347" s="515">
        <v>3</v>
      </c>
      <c r="B347" s="515" t="s">
        <v>889</v>
      </c>
      <c r="C347" s="515">
        <v>281</v>
      </c>
      <c r="D347" s="515" t="s">
        <v>1047</v>
      </c>
      <c r="E347" s="515" t="s">
        <v>1867</v>
      </c>
      <c r="F347" s="489" t="s">
        <v>1048</v>
      </c>
      <c r="G347" s="457">
        <v>269806</v>
      </c>
      <c r="H347" s="457">
        <v>0</v>
      </c>
      <c r="I347" s="457">
        <v>0</v>
      </c>
      <c r="J347" s="457">
        <v>0</v>
      </c>
      <c r="K347" s="457">
        <v>0</v>
      </c>
      <c r="L347" s="457">
        <v>0</v>
      </c>
      <c r="M347" s="457">
        <v>269806</v>
      </c>
      <c r="N347" s="457">
        <v>0</v>
      </c>
      <c r="O347" s="457">
        <v>0</v>
      </c>
      <c r="P347" s="479">
        <v>0</v>
      </c>
      <c r="Q347" s="479">
        <v>0</v>
      </c>
      <c r="R347" s="479">
        <v>6.4511393300000002</v>
      </c>
      <c r="T347" s="457">
        <v>2570602.88</v>
      </c>
      <c r="V347" s="479">
        <v>0</v>
      </c>
      <c r="Z347" s="479" t="s">
        <v>1954</v>
      </c>
    </row>
    <row r="348" spans="1:26" outlineLevel="1">
      <c r="A348" s="515">
        <v>4</v>
      </c>
      <c r="B348" s="515" t="s">
        <v>878</v>
      </c>
      <c r="C348" s="515">
        <v>282</v>
      </c>
      <c r="D348" s="515" t="s">
        <v>1025</v>
      </c>
      <c r="E348" s="515" t="s">
        <v>1868</v>
      </c>
      <c r="F348" s="489" t="s">
        <v>617</v>
      </c>
      <c r="G348" s="457">
        <v>136201</v>
      </c>
      <c r="H348" s="457">
        <v>0</v>
      </c>
      <c r="I348" s="457">
        <v>0</v>
      </c>
      <c r="J348" s="457">
        <v>0</v>
      </c>
      <c r="K348" s="457">
        <v>0</v>
      </c>
      <c r="L348" s="457">
        <v>0</v>
      </c>
      <c r="M348" s="457">
        <v>136201</v>
      </c>
      <c r="N348" s="457">
        <v>0</v>
      </c>
      <c r="O348" s="457">
        <v>0</v>
      </c>
      <c r="P348" s="479">
        <v>0</v>
      </c>
      <c r="Q348" s="479">
        <v>0</v>
      </c>
      <c r="R348" s="479">
        <v>2.4629475599999999</v>
      </c>
      <c r="T348" s="457">
        <v>1362013.59</v>
      </c>
      <c r="V348" s="479">
        <v>0</v>
      </c>
      <c r="Z348" s="479" t="s">
        <v>1954</v>
      </c>
    </row>
    <row r="349" spans="1:26" outlineLevel="1">
      <c r="A349" s="515">
        <v>4</v>
      </c>
      <c r="B349" s="515" t="s">
        <v>931</v>
      </c>
      <c r="C349" s="515">
        <v>283</v>
      </c>
      <c r="D349" s="515" t="s">
        <v>1171</v>
      </c>
      <c r="E349" s="515" t="s">
        <v>1869</v>
      </c>
      <c r="F349" s="489" t="s">
        <v>1172</v>
      </c>
      <c r="G349" s="457">
        <v>64184</v>
      </c>
      <c r="H349" s="457">
        <v>0</v>
      </c>
      <c r="I349" s="457">
        <v>0</v>
      </c>
      <c r="J349" s="457">
        <v>0</v>
      </c>
      <c r="K349" s="457">
        <v>0</v>
      </c>
      <c r="L349" s="457">
        <v>0</v>
      </c>
      <c r="M349" s="457">
        <v>64184</v>
      </c>
      <c r="N349" s="457">
        <v>0</v>
      </c>
      <c r="O349" s="457">
        <v>0</v>
      </c>
      <c r="P349" s="479">
        <v>0</v>
      </c>
      <c r="Q349" s="479">
        <v>0</v>
      </c>
      <c r="R349" s="479">
        <v>3.8456560799999999</v>
      </c>
      <c r="T349" s="457">
        <v>557969.43000000005</v>
      </c>
      <c r="V349" s="479">
        <v>0</v>
      </c>
      <c r="Z349" s="479" t="s">
        <v>1954</v>
      </c>
    </row>
    <row r="350" spans="1:26" outlineLevel="1">
      <c r="A350" s="515">
        <v>4</v>
      </c>
      <c r="B350" s="515" t="s">
        <v>931</v>
      </c>
      <c r="C350" s="515">
        <v>284</v>
      </c>
      <c r="D350" s="515" t="s">
        <v>1870</v>
      </c>
      <c r="E350" s="515" t="s">
        <v>1871</v>
      </c>
      <c r="F350" s="489" t="s">
        <v>703</v>
      </c>
      <c r="G350" s="457">
        <v>61573</v>
      </c>
      <c r="H350" s="457">
        <v>0</v>
      </c>
      <c r="I350" s="457">
        <v>0</v>
      </c>
      <c r="J350" s="457">
        <v>0</v>
      </c>
      <c r="K350" s="457">
        <v>0</v>
      </c>
      <c r="L350" s="457">
        <v>0</v>
      </c>
      <c r="M350" s="457">
        <v>61573</v>
      </c>
      <c r="N350" s="457">
        <v>0</v>
      </c>
      <c r="O350" s="457">
        <v>0</v>
      </c>
      <c r="P350" s="479">
        <v>0</v>
      </c>
      <c r="Q350" s="479">
        <v>0</v>
      </c>
      <c r="R350" s="479">
        <v>2.46292</v>
      </c>
      <c r="T350" s="457">
        <v>615738.51</v>
      </c>
      <c r="V350" s="479">
        <v>0</v>
      </c>
      <c r="Z350" s="479" t="s">
        <v>1954</v>
      </c>
    </row>
    <row r="351" spans="1:26" outlineLevel="1">
      <c r="A351" s="515">
        <v>4</v>
      </c>
      <c r="B351" s="515" t="s">
        <v>931</v>
      </c>
      <c r="C351" s="515">
        <v>285</v>
      </c>
      <c r="D351" s="515" t="s">
        <v>1175</v>
      </c>
      <c r="E351" s="515" t="s">
        <v>1872</v>
      </c>
      <c r="F351" s="489" t="s">
        <v>704</v>
      </c>
      <c r="G351" s="457">
        <v>320085</v>
      </c>
      <c r="H351" s="457">
        <v>0</v>
      </c>
      <c r="I351" s="457">
        <v>0</v>
      </c>
      <c r="J351" s="457">
        <v>0</v>
      </c>
      <c r="K351" s="457">
        <v>0</v>
      </c>
      <c r="L351" s="457">
        <v>0</v>
      </c>
      <c r="M351" s="457">
        <v>320085</v>
      </c>
      <c r="N351" s="457">
        <v>0</v>
      </c>
      <c r="O351" s="457">
        <v>0</v>
      </c>
      <c r="P351" s="479">
        <v>0</v>
      </c>
      <c r="Q351" s="479">
        <v>0</v>
      </c>
      <c r="R351" s="479">
        <v>8.2073076900000004</v>
      </c>
      <c r="T351" s="457">
        <v>3917257.48</v>
      </c>
      <c r="V351" s="479">
        <v>0</v>
      </c>
      <c r="Z351" s="479" t="s">
        <v>1954</v>
      </c>
    </row>
    <row r="352" spans="1:26" outlineLevel="1">
      <c r="A352" s="515">
        <v>5</v>
      </c>
      <c r="B352" s="515" t="s">
        <v>931</v>
      </c>
      <c r="C352" s="515">
        <v>286</v>
      </c>
      <c r="D352" s="515" t="s">
        <v>1176</v>
      </c>
      <c r="E352" s="515" t="s">
        <v>1873</v>
      </c>
      <c r="F352" s="489" t="s">
        <v>705</v>
      </c>
      <c r="G352" s="457">
        <v>299</v>
      </c>
      <c r="H352" s="457">
        <v>0</v>
      </c>
      <c r="I352" s="457">
        <v>0</v>
      </c>
      <c r="J352" s="457">
        <v>0</v>
      </c>
      <c r="K352" s="457">
        <v>0</v>
      </c>
      <c r="L352" s="457">
        <v>0</v>
      </c>
      <c r="M352" s="457">
        <v>299</v>
      </c>
      <c r="N352" s="457">
        <v>0</v>
      </c>
      <c r="O352" s="457">
        <v>0</v>
      </c>
      <c r="P352" s="479">
        <v>0</v>
      </c>
      <c r="Q352" s="479">
        <v>0</v>
      </c>
      <c r="R352" s="479">
        <v>7.0836299999999996E-3</v>
      </c>
      <c r="T352" s="457">
        <v>202996.67</v>
      </c>
      <c r="V352" s="479">
        <v>0</v>
      </c>
      <c r="Z352" s="479" t="s">
        <v>1954</v>
      </c>
    </row>
    <row r="353" spans="1:26" outlineLevel="2">
      <c r="A353" s="515">
        <v>5</v>
      </c>
      <c r="B353" s="515" t="s">
        <v>931</v>
      </c>
      <c r="C353" s="515">
        <v>287</v>
      </c>
      <c r="D353" s="515" t="s">
        <v>1178</v>
      </c>
      <c r="E353" s="515" t="s">
        <v>1874</v>
      </c>
      <c r="F353" s="489" t="s">
        <v>707</v>
      </c>
      <c r="G353" s="457">
        <v>284101</v>
      </c>
      <c r="H353" s="457">
        <v>0</v>
      </c>
      <c r="I353" s="457">
        <v>0</v>
      </c>
      <c r="J353" s="457">
        <v>0</v>
      </c>
      <c r="K353" s="457">
        <v>0</v>
      </c>
      <c r="L353" s="457">
        <v>0</v>
      </c>
      <c r="M353" s="457">
        <v>284101</v>
      </c>
      <c r="N353" s="457">
        <v>0</v>
      </c>
      <c r="O353" s="457">
        <v>0</v>
      </c>
      <c r="P353" s="479">
        <v>0</v>
      </c>
      <c r="Q353" s="479">
        <v>0</v>
      </c>
      <c r="R353" s="479">
        <v>4.9250411700000001</v>
      </c>
      <c r="T353" s="457">
        <v>2841017.5</v>
      </c>
      <c r="V353" s="479">
        <v>0</v>
      </c>
      <c r="Z353" s="479" t="s">
        <v>1954</v>
      </c>
    </row>
    <row r="354" spans="1:26" outlineLevel="2">
      <c r="A354" s="515">
        <v>5</v>
      </c>
      <c r="B354" s="515" t="s">
        <v>931</v>
      </c>
      <c r="C354" s="515">
        <v>288</v>
      </c>
      <c r="D354" s="515" t="s">
        <v>1179</v>
      </c>
      <c r="E354" s="515" t="s">
        <v>1875</v>
      </c>
      <c r="F354" s="489" t="s">
        <v>708</v>
      </c>
      <c r="G354" s="457">
        <v>189220</v>
      </c>
      <c r="H354" s="457">
        <v>0</v>
      </c>
      <c r="I354" s="457">
        <v>0</v>
      </c>
      <c r="J354" s="457">
        <v>0</v>
      </c>
      <c r="K354" s="457">
        <v>0</v>
      </c>
      <c r="L354" s="457">
        <v>0</v>
      </c>
      <c r="M354" s="457">
        <v>189220</v>
      </c>
      <c r="N354" s="457">
        <v>0</v>
      </c>
      <c r="O354" s="457">
        <v>0</v>
      </c>
      <c r="P354" s="479">
        <v>0</v>
      </c>
      <c r="Q354" s="479">
        <v>0</v>
      </c>
      <c r="R354" s="479">
        <v>0</v>
      </c>
      <c r="T354" s="457">
        <v>1141201.3899999999</v>
      </c>
      <c r="V354" s="479">
        <v>0</v>
      </c>
      <c r="Z354" s="479" t="s">
        <v>1954</v>
      </c>
    </row>
    <row r="355" spans="1:26" outlineLevel="2">
      <c r="A355" s="515">
        <v>5</v>
      </c>
      <c r="B355" s="515" t="s">
        <v>1089</v>
      </c>
      <c r="C355" s="515">
        <v>289</v>
      </c>
      <c r="D355" s="515" t="s">
        <v>1091</v>
      </c>
      <c r="E355" s="515" t="s">
        <v>1876</v>
      </c>
      <c r="F355" s="489" t="s">
        <v>1092</v>
      </c>
      <c r="G355" s="457">
        <v>39407</v>
      </c>
      <c r="H355" s="457">
        <v>0</v>
      </c>
      <c r="I355" s="457">
        <v>0</v>
      </c>
      <c r="J355" s="457">
        <v>0</v>
      </c>
      <c r="K355" s="457">
        <v>0</v>
      </c>
      <c r="L355" s="457">
        <v>0</v>
      </c>
      <c r="M355" s="457">
        <v>39407</v>
      </c>
      <c r="N355" s="457">
        <v>0</v>
      </c>
      <c r="O355" s="457">
        <v>0</v>
      </c>
      <c r="P355" s="479">
        <v>0</v>
      </c>
      <c r="Q355" s="479">
        <v>0</v>
      </c>
      <c r="R355" s="479">
        <v>1.97035</v>
      </c>
      <c r="T355" s="457">
        <v>394072.65</v>
      </c>
      <c r="V355" s="479">
        <v>0</v>
      </c>
      <c r="Z355" s="479" t="s">
        <v>1954</v>
      </c>
    </row>
    <row r="356" spans="1:26" outlineLevel="2">
      <c r="A356" s="515">
        <v>6</v>
      </c>
      <c r="B356" s="515" t="s">
        <v>931</v>
      </c>
      <c r="C356" s="515">
        <v>290</v>
      </c>
      <c r="D356" s="515" t="s">
        <v>1181</v>
      </c>
      <c r="E356" s="515" t="s">
        <v>1877</v>
      </c>
      <c r="F356" s="489" t="s">
        <v>710</v>
      </c>
      <c r="G356" s="457">
        <v>168712</v>
      </c>
      <c r="H356" s="457">
        <v>0</v>
      </c>
      <c r="I356" s="457">
        <v>0</v>
      </c>
      <c r="J356" s="457">
        <v>0</v>
      </c>
      <c r="K356" s="457">
        <v>0</v>
      </c>
      <c r="L356" s="457">
        <v>0</v>
      </c>
      <c r="M356" s="457">
        <v>168712</v>
      </c>
      <c r="N356" s="457">
        <v>0</v>
      </c>
      <c r="O356" s="457">
        <v>0</v>
      </c>
      <c r="P356" s="479">
        <v>0</v>
      </c>
      <c r="Q356" s="479">
        <v>0</v>
      </c>
      <c r="R356" s="479">
        <v>2.609944</v>
      </c>
      <c r="T356" s="457">
        <v>1678719.93</v>
      </c>
      <c r="V356" s="479">
        <v>0</v>
      </c>
      <c r="Z356" s="479" t="s">
        <v>1954</v>
      </c>
    </row>
    <row r="357" spans="1:26" outlineLevel="1">
      <c r="A357" s="515">
        <v>8</v>
      </c>
      <c r="B357" s="515" t="s">
        <v>931</v>
      </c>
      <c r="C357" s="515">
        <v>291</v>
      </c>
      <c r="D357" s="515" t="s">
        <v>1182</v>
      </c>
      <c r="E357" s="515" t="s">
        <v>1878</v>
      </c>
      <c r="F357" s="489" t="s">
        <v>711</v>
      </c>
      <c r="G357" s="457">
        <v>213390</v>
      </c>
      <c r="H357" s="457">
        <v>0</v>
      </c>
      <c r="I357" s="457">
        <v>0</v>
      </c>
      <c r="J357" s="457">
        <v>0</v>
      </c>
      <c r="K357" s="457">
        <v>0</v>
      </c>
      <c r="L357" s="457">
        <v>0</v>
      </c>
      <c r="M357" s="457">
        <v>213390</v>
      </c>
      <c r="N357" s="457">
        <v>0</v>
      </c>
      <c r="O357" s="457">
        <v>0</v>
      </c>
      <c r="P357" s="479">
        <v>0</v>
      </c>
      <c r="Q357" s="479">
        <v>0</v>
      </c>
      <c r="R357" s="479">
        <v>2.4629501399999998</v>
      </c>
      <c r="T357" s="457">
        <v>2133903.39</v>
      </c>
      <c r="V357" s="479">
        <v>0</v>
      </c>
      <c r="Z357" s="479" t="s">
        <v>1954</v>
      </c>
    </row>
    <row r="358" spans="1:26" outlineLevel="1">
      <c r="A358" s="515">
        <v>8</v>
      </c>
      <c r="B358" s="515" t="s">
        <v>894</v>
      </c>
      <c r="C358" s="515">
        <v>292</v>
      </c>
      <c r="D358" s="515" t="s">
        <v>1056</v>
      </c>
      <c r="E358" s="515" t="s">
        <v>1879</v>
      </c>
      <c r="F358" s="489" t="s">
        <v>1057</v>
      </c>
      <c r="G358" s="457">
        <v>74114</v>
      </c>
      <c r="H358" s="457">
        <v>0</v>
      </c>
      <c r="I358" s="457">
        <v>0</v>
      </c>
      <c r="J358" s="457">
        <v>0</v>
      </c>
      <c r="K358" s="457">
        <v>0</v>
      </c>
      <c r="L358" s="457">
        <v>0</v>
      </c>
      <c r="M358" s="457">
        <v>74114</v>
      </c>
      <c r="N358" s="457">
        <v>0</v>
      </c>
      <c r="O358" s="457">
        <v>0</v>
      </c>
      <c r="P358" s="479">
        <v>0</v>
      </c>
      <c r="Q358" s="479">
        <v>0</v>
      </c>
      <c r="R358" s="479">
        <v>1.49098737</v>
      </c>
      <c r="T358" s="457">
        <v>307757.93</v>
      </c>
      <c r="V358" s="479">
        <v>0</v>
      </c>
      <c r="Z358" s="479" t="s">
        <v>1954</v>
      </c>
    </row>
    <row r="359" spans="1:26" outlineLevel="2">
      <c r="A359" s="515">
        <v>8</v>
      </c>
      <c r="B359" s="515" t="s">
        <v>1003</v>
      </c>
      <c r="C359" s="515">
        <v>293</v>
      </c>
      <c r="D359" s="515" t="s">
        <v>1357</v>
      </c>
      <c r="E359" s="515" t="s">
        <v>1880</v>
      </c>
      <c r="F359" s="489" t="s">
        <v>1881</v>
      </c>
      <c r="G359" s="457">
        <v>3408091</v>
      </c>
      <c r="H359" s="457">
        <v>0</v>
      </c>
      <c r="I359" s="457">
        <v>0</v>
      </c>
      <c r="J359" s="457">
        <v>0</v>
      </c>
      <c r="K359" s="457">
        <v>0</v>
      </c>
      <c r="L359" s="457">
        <v>0</v>
      </c>
      <c r="M359" s="457">
        <v>3408091</v>
      </c>
      <c r="N359" s="457">
        <v>0</v>
      </c>
      <c r="O359" s="457">
        <v>0</v>
      </c>
      <c r="P359" s="479">
        <v>0</v>
      </c>
      <c r="Q359" s="479">
        <v>0</v>
      </c>
      <c r="R359" s="479">
        <v>5.1969243199999999</v>
      </c>
      <c r="T359" s="457">
        <v>65420900.75</v>
      </c>
      <c r="V359" s="479">
        <v>0</v>
      </c>
      <c r="Z359" s="479" t="s">
        <v>1954</v>
      </c>
    </row>
    <row r="360" spans="1:26" outlineLevel="1">
      <c r="A360" s="515">
        <v>8</v>
      </c>
      <c r="B360" s="515" t="s">
        <v>931</v>
      </c>
      <c r="C360" s="515">
        <v>294</v>
      </c>
      <c r="D360" s="515" t="s">
        <v>1188</v>
      </c>
      <c r="E360" s="515" t="s">
        <v>1882</v>
      </c>
      <c r="F360" s="489" t="s">
        <v>1189</v>
      </c>
      <c r="G360" s="457">
        <v>84233</v>
      </c>
      <c r="H360" s="457">
        <v>0</v>
      </c>
      <c r="I360" s="457">
        <v>0</v>
      </c>
      <c r="J360" s="457">
        <v>0</v>
      </c>
      <c r="K360" s="457">
        <v>0</v>
      </c>
      <c r="L360" s="457">
        <v>0</v>
      </c>
      <c r="M360" s="457">
        <v>84233</v>
      </c>
      <c r="N360" s="457">
        <v>0</v>
      </c>
      <c r="O360" s="457">
        <v>0</v>
      </c>
      <c r="P360" s="479">
        <v>0</v>
      </c>
      <c r="Q360" s="479">
        <v>0</v>
      </c>
      <c r="R360" s="479">
        <v>4.8133142900000001</v>
      </c>
      <c r="T360" s="457">
        <v>1452916.3</v>
      </c>
      <c r="V360" s="479">
        <v>0</v>
      </c>
      <c r="Z360" s="479" t="s">
        <v>1954</v>
      </c>
    </row>
    <row r="361" spans="1:26" outlineLevel="1">
      <c r="A361" s="515">
        <v>8</v>
      </c>
      <c r="B361" s="515" t="s">
        <v>919</v>
      </c>
      <c r="C361" s="515">
        <v>295</v>
      </c>
      <c r="D361" s="515" t="s">
        <v>1119</v>
      </c>
      <c r="E361" s="515" t="s">
        <v>1883</v>
      </c>
      <c r="F361" s="489" t="s">
        <v>666</v>
      </c>
      <c r="G361" s="457">
        <v>266145</v>
      </c>
      <c r="H361" s="457">
        <v>0</v>
      </c>
      <c r="I361" s="457">
        <v>0</v>
      </c>
      <c r="J361" s="457">
        <v>0</v>
      </c>
      <c r="K361" s="457">
        <v>0</v>
      </c>
      <c r="L361" s="457">
        <v>0</v>
      </c>
      <c r="M361" s="457">
        <v>266145</v>
      </c>
      <c r="N361" s="457">
        <v>0</v>
      </c>
      <c r="O361" s="457">
        <v>0</v>
      </c>
      <c r="P361" s="479">
        <v>0</v>
      </c>
      <c r="Q361" s="479">
        <v>0</v>
      </c>
      <c r="R361" s="479">
        <v>7.8277941200000001</v>
      </c>
      <c r="T361" s="457">
        <v>2663394.67</v>
      </c>
      <c r="V361" s="479">
        <v>0</v>
      </c>
      <c r="Z361" s="479" t="s">
        <v>1954</v>
      </c>
    </row>
    <row r="362" spans="1:26" outlineLevel="2">
      <c r="A362" s="515">
        <v>12</v>
      </c>
      <c r="B362" s="515" t="s">
        <v>931</v>
      </c>
      <c r="C362" s="515">
        <v>296</v>
      </c>
      <c r="D362" s="515" t="s">
        <v>1191</v>
      </c>
      <c r="E362" s="515" t="s">
        <v>1884</v>
      </c>
      <c r="F362" s="489" t="s">
        <v>1192</v>
      </c>
      <c r="G362" s="457">
        <v>34948</v>
      </c>
      <c r="H362" s="457">
        <v>0</v>
      </c>
      <c r="I362" s="457">
        <v>0</v>
      </c>
      <c r="J362" s="457">
        <v>0</v>
      </c>
      <c r="K362" s="457">
        <v>0</v>
      </c>
      <c r="L362" s="457">
        <v>0</v>
      </c>
      <c r="M362" s="457">
        <v>34948</v>
      </c>
      <c r="N362" s="457">
        <v>0</v>
      </c>
      <c r="O362" s="457">
        <v>0</v>
      </c>
      <c r="P362" s="479">
        <v>0</v>
      </c>
      <c r="Q362" s="479">
        <v>0</v>
      </c>
      <c r="R362" s="479">
        <v>0.45438942999999998</v>
      </c>
      <c r="T362" s="457">
        <v>2713182.79</v>
      </c>
      <c r="V362" s="479">
        <v>0</v>
      </c>
      <c r="Z362" s="479" t="s">
        <v>1954</v>
      </c>
    </row>
    <row r="363" spans="1:26" outlineLevel="1">
      <c r="A363" s="515">
        <v>12</v>
      </c>
      <c r="B363" s="515" t="s">
        <v>889</v>
      </c>
      <c r="C363" s="515">
        <v>297</v>
      </c>
      <c r="D363" s="515" t="s">
        <v>1049</v>
      </c>
      <c r="E363" s="515" t="s">
        <v>1885</v>
      </c>
      <c r="F363" s="489" t="s">
        <v>1050</v>
      </c>
      <c r="G363" s="457">
        <v>43200</v>
      </c>
      <c r="H363" s="457">
        <v>0</v>
      </c>
      <c r="I363" s="457">
        <v>0</v>
      </c>
      <c r="J363" s="457">
        <v>0</v>
      </c>
      <c r="K363" s="457">
        <v>0</v>
      </c>
      <c r="L363" s="457">
        <v>0</v>
      </c>
      <c r="M363" s="457">
        <v>43200</v>
      </c>
      <c r="N363" s="457">
        <v>0</v>
      </c>
      <c r="O363" s="457">
        <v>0</v>
      </c>
      <c r="P363" s="479">
        <v>0</v>
      </c>
      <c r="Q363" s="479">
        <v>0</v>
      </c>
      <c r="R363" s="479">
        <v>6.1714285699999998</v>
      </c>
      <c r="T363" s="457">
        <v>314757.65000000002</v>
      </c>
      <c r="V363" s="479">
        <v>0</v>
      </c>
      <c r="Z363" s="479" t="s">
        <v>1954</v>
      </c>
    </row>
    <row r="364" spans="1:26" outlineLevel="1">
      <c r="A364" s="515">
        <v>14</v>
      </c>
      <c r="B364" s="515" t="s">
        <v>931</v>
      </c>
      <c r="C364" s="515">
        <v>298</v>
      </c>
      <c r="D364" s="515" t="s">
        <v>1197</v>
      </c>
      <c r="E364" s="515" t="s">
        <v>1886</v>
      </c>
      <c r="F364" s="489" t="s">
        <v>1198</v>
      </c>
      <c r="G364" s="457">
        <v>81277</v>
      </c>
      <c r="H364" s="457">
        <v>0</v>
      </c>
      <c r="I364" s="457">
        <v>0</v>
      </c>
      <c r="J364" s="457">
        <v>0</v>
      </c>
      <c r="K364" s="457">
        <v>0</v>
      </c>
      <c r="L364" s="457">
        <v>0</v>
      </c>
      <c r="M364" s="457">
        <v>81277</v>
      </c>
      <c r="N364" s="457">
        <v>0</v>
      </c>
      <c r="O364" s="457">
        <v>0</v>
      </c>
      <c r="P364" s="479">
        <v>0</v>
      </c>
      <c r="Q364" s="479">
        <v>0</v>
      </c>
      <c r="R364" s="479">
        <v>0</v>
      </c>
      <c r="T364" s="457">
        <v>1219162.25</v>
      </c>
      <c r="V364" s="479">
        <v>0</v>
      </c>
      <c r="Z364" s="479" t="s">
        <v>1954</v>
      </c>
    </row>
    <row r="365" spans="1:26" outlineLevel="2">
      <c r="A365" s="515">
        <v>17</v>
      </c>
      <c r="B365" s="515" t="s">
        <v>931</v>
      </c>
      <c r="C365" s="515">
        <v>299</v>
      </c>
      <c r="D365" s="515" t="s">
        <v>1199</v>
      </c>
      <c r="E365" s="515" t="s">
        <v>1887</v>
      </c>
      <c r="F365" s="489" t="s">
        <v>719</v>
      </c>
      <c r="G365" s="457">
        <v>727080</v>
      </c>
      <c r="H365" s="457">
        <v>0</v>
      </c>
      <c r="I365" s="457">
        <v>0</v>
      </c>
      <c r="J365" s="457">
        <v>0</v>
      </c>
      <c r="K365" s="457">
        <v>0</v>
      </c>
      <c r="L365" s="457">
        <v>0</v>
      </c>
      <c r="M365" s="457">
        <v>727080</v>
      </c>
      <c r="N365" s="457">
        <v>0</v>
      </c>
      <c r="O365" s="457">
        <v>0</v>
      </c>
      <c r="P365" s="479">
        <v>0</v>
      </c>
      <c r="Q365" s="479">
        <v>0</v>
      </c>
      <c r="R365" s="479">
        <v>4.8003486000000004</v>
      </c>
      <c r="T365" s="457">
        <v>14401412.880000001</v>
      </c>
      <c r="V365" s="479">
        <v>0</v>
      </c>
      <c r="Z365" s="479" t="s">
        <v>1954</v>
      </c>
    </row>
    <row r="366" spans="1:26" outlineLevel="2">
      <c r="A366" s="515">
        <v>17</v>
      </c>
      <c r="B366" s="515" t="s">
        <v>931</v>
      </c>
      <c r="C366" s="515">
        <v>300</v>
      </c>
      <c r="D366" s="515" t="s">
        <v>1200</v>
      </c>
      <c r="E366" s="515" t="s">
        <v>1888</v>
      </c>
      <c r="F366" s="489" t="s">
        <v>1201</v>
      </c>
      <c r="G366" s="457">
        <v>317647</v>
      </c>
      <c r="H366" s="457">
        <v>0</v>
      </c>
      <c r="I366" s="457">
        <v>0</v>
      </c>
      <c r="J366" s="457">
        <v>0</v>
      </c>
      <c r="K366" s="457">
        <v>0</v>
      </c>
      <c r="L366" s="457">
        <v>0</v>
      </c>
      <c r="M366" s="457">
        <v>317647</v>
      </c>
      <c r="N366" s="457">
        <v>0</v>
      </c>
      <c r="O366" s="457">
        <v>0</v>
      </c>
      <c r="P366" s="479">
        <v>0</v>
      </c>
      <c r="Q366" s="479">
        <v>0</v>
      </c>
      <c r="R366" s="479">
        <v>4.9249887599999997</v>
      </c>
      <c r="T366" s="457">
        <v>3176471.84</v>
      </c>
      <c r="V366" s="479">
        <v>0</v>
      </c>
      <c r="Z366" s="479" t="s">
        <v>1954</v>
      </c>
    </row>
    <row r="367" spans="1:26" outlineLevel="2">
      <c r="A367" s="515">
        <v>17</v>
      </c>
      <c r="B367" s="515" t="s">
        <v>931</v>
      </c>
      <c r="C367" s="515">
        <v>301</v>
      </c>
      <c r="D367" s="515" t="s">
        <v>937</v>
      </c>
      <c r="E367" s="515" t="s">
        <v>1559</v>
      </c>
      <c r="F367" s="489" t="s">
        <v>938</v>
      </c>
      <c r="G367" s="457">
        <v>35925</v>
      </c>
      <c r="H367" s="457">
        <v>0</v>
      </c>
      <c r="I367" s="457">
        <v>0</v>
      </c>
      <c r="J367" s="457">
        <v>0</v>
      </c>
      <c r="K367" s="457">
        <v>0</v>
      </c>
      <c r="L367" s="457">
        <v>0</v>
      </c>
      <c r="M367" s="457">
        <v>35925</v>
      </c>
      <c r="N367" s="457">
        <v>0</v>
      </c>
      <c r="O367" s="457">
        <v>0</v>
      </c>
      <c r="P367" s="479">
        <v>0</v>
      </c>
      <c r="Q367" s="479">
        <v>0</v>
      </c>
      <c r="R367" s="479">
        <v>2.8740000000000001</v>
      </c>
      <c r="T367" s="457">
        <v>20482064</v>
      </c>
      <c r="V367" s="479">
        <v>0</v>
      </c>
      <c r="Z367" s="479" t="s">
        <v>1954</v>
      </c>
    </row>
    <row r="368" spans="1:26" outlineLevel="2">
      <c r="A368" s="515">
        <v>17</v>
      </c>
      <c r="B368" s="515" t="s">
        <v>931</v>
      </c>
      <c r="C368" s="515">
        <v>302</v>
      </c>
      <c r="D368" s="515" t="s">
        <v>1214</v>
      </c>
      <c r="E368" s="515" t="s">
        <v>1889</v>
      </c>
      <c r="F368" s="489" t="s">
        <v>727</v>
      </c>
      <c r="G368" s="457">
        <v>628671</v>
      </c>
      <c r="H368" s="457">
        <v>0</v>
      </c>
      <c r="I368" s="457">
        <v>0</v>
      </c>
      <c r="J368" s="457">
        <v>0</v>
      </c>
      <c r="K368" s="457">
        <v>0</v>
      </c>
      <c r="L368" s="457">
        <v>0</v>
      </c>
      <c r="M368" s="457">
        <v>628671</v>
      </c>
      <c r="N368" s="457">
        <v>0</v>
      </c>
      <c r="O368" s="457">
        <v>0</v>
      </c>
      <c r="P368" s="479">
        <v>0</v>
      </c>
      <c r="Q368" s="479">
        <v>0</v>
      </c>
      <c r="R368" s="479">
        <v>4.4176164699999996</v>
      </c>
      <c r="T368" s="457">
        <v>5467885.0800000001</v>
      </c>
      <c r="V368" s="479">
        <v>0</v>
      </c>
      <c r="Z368" s="479" t="s">
        <v>1954</v>
      </c>
    </row>
    <row r="369" spans="1:26" outlineLevel="2">
      <c r="A369" s="515">
        <v>17</v>
      </c>
      <c r="B369" s="515" t="s">
        <v>931</v>
      </c>
      <c r="C369" s="515">
        <v>303</v>
      </c>
      <c r="D369" s="515" t="s">
        <v>1219</v>
      </c>
      <c r="E369" s="515" t="s">
        <v>1890</v>
      </c>
      <c r="F369" s="489" t="s">
        <v>1220</v>
      </c>
      <c r="G369" s="457">
        <v>45835</v>
      </c>
      <c r="H369" s="457">
        <v>0</v>
      </c>
      <c r="I369" s="457">
        <v>0</v>
      </c>
      <c r="J369" s="457">
        <v>0</v>
      </c>
      <c r="K369" s="457">
        <v>0</v>
      </c>
      <c r="L369" s="457">
        <v>0</v>
      </c>
      <c r="M369" s="457">
        <v>45835</v>
      </c>
      <c r="N369" s="457">
        <v>0</v>
      </c>
      <c r="O369" s="457">
        <v>0</v>
      </c>
      <c r="P369" s="479">
        <v>0</v>
      </c>
      <c r="Q369" s="479">
        <v>0</v>
      </c>
      <c r="R369" s="479">
        <v>9.1669999999999998</v>
      </c>
      <c r="T369" s="457">
        <v>448959.58</v>
      </c>
      <c r="V369" s="479">
        <v>0</v>
      </c>
      <c r="Z369" s="479" t="s">
        <v>1954</v>
      </c>
    </row>
    <row r="370" spans="1:26" outlineLevel="2">
      <c r="A370" s="515">
        <v>17</v>
      </c>
      <c r="B370" s="515" t="s">
        <v>931</v>
      </c>
      <c r="C370" s="515">
        <v>304</v>
      </c>
      <c r="D370" s="515" t="s">
        <v>1221</v>
      </c>
      <c r="E370" s="515" t="s">
        <v>1891</v>
      </c>
      <c r="F370" s="489" t="s">
        <v>1222</v>
      </c>
      <c r="G370" s="457">
        <v>49259</v>
      </c>
      <c r="H370" s="457">
        <v>0</v>
      </c>
      <c r="I370" s="457">
        <v>0</v>
      </c>
      <c r="J370" s="457">
        <v>0</v>
      </c>
      <c r="K370" s="457">
        <v>0</v>
      </c>
      <c r="L370" s="457">
        <v>0</v>
      </c>
      <c r="M370" s="457">
        <v>49259</v>
      </c>
      <c r="N370" s="457">
        <v>0</v>
      </c>
      <c r="O370" s="457">
        <v>0</v>
      </c>
      <c r="P370" s="479">
        <v>0</v>
      </c>
      <c r="Q370" s="479">
        <v>0</v>
      </c>
      <c r="R370" s="479">
        <v>0.98517999999999994</v>
      </c>
      <c r="T370" s="457">
        <v>492590.81</v>
      </c>
      <c r="V370" s="479">
        <v>0</v>
      </c>
      <c r="Z370" s="479" t="s">
        <v>1954</v>
      </c>
    </row>
    <row r="371" spans="1:26" outlineLevel="2">
      <c r="A371" s="515">
        <v>17</v>
      </c>
      <c r="B371" s="515" t="s">
        <v>931</v>
      </c>
      <c r="C371" s="515">
        <v>305</v>
      </c>
      <c r="D371" s="515" t="s">
        <v>1223</v>
      </c>
      <c r="E371" s="515" t="s">
        <v>1892</v>
      </c>
      <c r="F371" s="489" t="s">
        <v>730</v>
      </c>
      <c r="G371" s="457">
        <v>2472</v>
      </c>
      <c r="H371" s="457">
        <v>0</v>
      </c>
      <c r="I371" s="457">
        <v>0</v>
      </c>
      <c r="J371" s="457">
        <v>0</v>
      </c>
      <c r="K371" s="457">
        <v>0</v>
      </c>
      <c r="L371" s="457">
        <v>0</v>
      </c>
      <c r="M371" s="457">
        <v>2472</v>
      </c>
      <c r="N371" s="457">
        <v>0</v>
      </c>
      <c r="O371" s="457">
        <v>0</v>
      </c>
      <c r="P371" s="479">
        <v>0</v>
      </c>
      <c r="Q371" s="479">
        <v>0</v>
      </c>
      <c r="R371" s="479">
        <v>1.5103210000000001E-2</v>
      </c>
      <c r="T371" s="457">
        <v>81656.89</v>
      </c>
      <c r="V371" s="479">
        <v>0</v>
      </c>
      <c r="Z371" s="479" t="s">
        <v>1954</v>
      </c>
    </row>
    <row r="372" spans="1:26" outlineLevel="2">
      <c r="A372" s="515">
        <v>17</v>
      </c>
      <c r="B372" s="515" t="s">
        <v>1089</v>
      </c>
      <c r="C372" s="515">
        <v>306</v>
      </c>
      <c r="D372" s="515" t="s">
        <v>1093</v>
      </c>
      <c r="E372" s="515" t="s">
        <v>1893</v>
      </c>
      <c r="F372" s="489" t="s">
        <v>1094</v>
      </c>
      <c r="G372" s="457">
        <v>59110</v>
      </c>
      <c r="H372" s="457">
        <v>0</v>
      </c>
      <c r="I372" s="457">
        <v>0</v>
      </c>
      <c r="J372" s="457">
        <v>0</v>
      </c>
      <c r="K372" s="457">
        <v>0</v>
      </c>
      <c r="L372" s="457">
        <v>0</v>
      </c>
      <c r="M372" s="457">
        <v>59110</v>
      </c>
      <c r="N372" s="457">
        <v>0</v>
      </c>
      <c r="O372" s="457">
        <v>0</v>
      </c>
      <c r="P372" s="479">
        <v>0</v>
      </c>
      <c r="Q372" s="479">
        <v>0</v>
      </c>
      <c r="R372" s="479">
        <v>0</v>
      </c>
      <c r="T372" s="457">
        <v>591108.97</v>
      </c>
      <c r="V372" s="479">
        <v>0</v>
      </c>
      <c r="Z372" s="479" t="s">
        <v>1954</v>
      </c>
    </row>
    <row r="373" spans="1:26" outlineLevel="2">
      <c r="A373" s="515">
        <v>17</v>
      </c>
      <c r="B373" s="515" t="s">
        <v>931</v>
      </c>
      <c r="C373" s="515">
        <v>307</v>
      </c>
      <c r="D373" s="515" t="s">
        <v>1226</v>
      </c>
      <c r="E373" s="515" t="s">
        <v>1894</v>
      </c>
      <c r="F373" s="489" t="s">
        <v>1227</v>
      </c>
      <c r="G373" s="457">
        <v>165017</v>
      </c>
      <c r="H373" s="457">
        <v>0</v>
      </c>
      <c r="I373" s="457">
        <v>0</v>
      </c>
      <c r="J373" s="457">
        <v>0</v>
      </c>
      <c r="K373" s="457">
        <v>0</v>
      </c>
      <c r="L373" s="457">
        <v>0</v>
      </c>
      <c r="M373" s="457">
        <v>165017</v>
      </c>
      <c r="N373" s="457">
        <v>0</v>
      </c>
      <c r="O373" s="457">
        <v>0</v>
      </c>
      <c r="P373" s="479">
        <v>0</v>
      </c>
      <c r="Q373" s="479">
        <v>0</v>
      </c>
      <c r="R373" s="479">
        <v>5.00051515</v>
      </c>
      <c r="T373" s="457">
        <v>825089.61</v>
      </c>
      <c r="V373" s="479">
        <v>0</v>
      </c>
      <c r="Z373" s="479" t="s">
        <v>1954</v>
      </c>
    </row>
    <row r="374" spans="1:26" outlineLevel="1">
      <c r="A374" s="515">
        <v>17</v>
      </c>
      <c r="B374" s="515" t="s">
        <v>1012</v>
      </c>
      <c r="C374" s="515">
        <v>308</v>
      </c>
      <c r="D374" s="515" t="s">
        <v>1386</v>
      </c>
      <c r="E374" s="515" t="s">
        <v>1895</v>
      </c>
      <c r="F374" s="489" t="s">
        <v>1387</v>
      </c>
      <c r="G374" s="457">
        <v>3769256</v>
      </c>
      <c r="H374" s="457">
        <v>0</v>
      </c>
      <c r="I374" s="457">
        <v>0</v>
      </c>
      <c r="J374" s="457">
        <v>0</v>
      </c>
      <c r="K374" s="457">
        <v>0</v>
      </c>
      <c r="L374" s="457">
        <v>0</v>
      </c>
      <c r="M374" s="457">
        <v>3769256</v>
      </c>
      <c r="N374" s="457">
        <v>11420.84568</v>
      </c>
      <c r="O374" s="457">
        <v>58611.930799999995</v>
      </c>
      <c r="P374" s="479">
        <v>8.9827969999999993E-2</v>
      </c>
      <c r="Q374" s="479">
        <v>8.9471444132183123E-2</v>
      </c>
      <c r="R374" s="479">
        <v>9.4926260199999994</v>
      </c>
      <c r="T374" s="457">
        <v>43027452.630000003</v>
      </c>
      <c r="V374" s="479">
        <v>0</v>
      </c>
      <c r="Z374" s="479" t="s">
        <v>1954</v>
      </c>
    </row>
    <row r="375" spans="1:26" outlineLevel="1">
      <c r="A375" s="515">
        <v>17</v>
      </c>
      <c r="B375" s="515" t="s">
        <v>931</v>
      </c>
      <c r="C375" s="515">
        <v>309</v>
      </c>
      <c r="D375" s="515" t="s">
        <v>1896</v>
      </c>
      <c r="E375" s="515" t="s">
        <v>1897</v>
      </c>
      <c r="F375" s="489" t="s">
        <v>1228</v>
      </c>
      <c r="G375" s="457">
        <v>113022</v>
      </c>
      <c r="H375" s="457">
        <v>0</v>
      </c>
      <c r="I375" s="457">
        <v>0</v>
      </c>
      <c r="J375" s="457">
        <v>0</v>
      </c>
      <c r="K375" s="457">
        <v>0</v>
      </c>
      <c r="L375" s="457">
        <v>0</v>
      </c>
      <c r="M375" s="457">
        <v>113022</v>
      </c>
      <c r="N375" s="457">
        <v>0</v>
      </c>
      <c r="O375" s="457">
        <v>0</v>
      </c>
      <c r="P375" s="479">
        <v>0</v>
      </c>
      <c r="Q375" s="479">
        <v>0</v>
      </c>
      <c r="R375" s="479">
        <v>0</v>
      </c>
      <c r="T375" s="457">
        <v>1061799.19</v>
      </c>
      <c r="V375" s="479">
        <v>0</v>
      </c>
      <c r="Z375" s="479" t="s">
        <v>1954</v>
      </c>
    </row>
    <row r="376" spans="1:26" outlineLevel="2">
      <c r="A376" s="515">
        <v>17</v>
      </c>
      <c r="B376" s="515" t="s">
        <v>1089</v>
      </c>
      <c r="C376" s="515">
        <v>310</v>
      </c>
      <c r="D376" s="515" t="s">
        <v>1095</v>
      </c>
      <c r="E376" s="515" t="s">
        <v>1898</v>
      </c>
      <c r="F376" s="489" t="s">
        <v>1096</v>
      </c>
      <c r="G376" s="457">
        <v>98518</v>
      </c>
      <c r="H376" s="457">
        <v>0</v>
      </c>
      <c r="I376" s="457">
        <v>0</v>
      </c>
      <c r="J376" s="457">
        <v>0</v>
      </c>
      <c r="K376" s="457">
        <v>0</v>
      </c>
      <c r="L376" s="457">
        <v>0</v>
      </c>
      <c r="M376" s="457">
        <v>98518</v>
      </c>
      <c r="N376" s="457">
        <v>0</v>
      </c>
      <c r="O376" s="457">
        <v>0</v>
      </c>
      <c r="P376" s="479">
        <v>0</v>
      </c>
      <c r="Q376" s="479">
        <v>0</v>
      </c>
      <c r="R376" s="479">
        <v>3.28393333</v>
      </c>
      <c r="T376" s="457">
        <v>2093303.07</v>
      </c>
      <c r="V376" s="479">
        <v>0</v>
      </c>
      <c r="Z376" s="479" t="s">
        <v>1954</v>
      </c>
    </row>
    <row r="377" spans="1:26" outlineLevel="1">
      <c r="A377" s="515">
        <v>17</v>
      </c>
      <c r="B377" s="515" t="s">
        <v>986</v>
      </c>
      <c r="C377" s="515">
        <v>311</v>
      </c>
      <c r="D377" s="515" t="s">
        <v>1345</v>
      </c>
      <c r="E377" s="515" t="s">
        <v>1899</v>
      </c>
      <c r="F377" s="489" t="s">
        <v>822</v>
      </c>
      <c r="G377" s="457">
        <v>147</v>
      </c>
      <c r="H377" s="457">
        <v>0</v>
      </c>
      <c r="I377" s="457">
        <v>0</v>
      </c>
      <c r="J377" s="457">
        <v>0</v>
      </c>
      <c r="K377" s="457">
        <v>0</v>
      </c>
      <c r="L377" s="457">
        <v>0</v>
      </c>
      <c r="M377" s="457">
        <v>147</v>
      </c>
      <c r="N377" s="457">
        <v>0</v>
      </c>
      <c r="O377" s="457">
        <v>0</v>
      </c>
      <c r="P377" s="479">
        <v>0</v>
      </c>
      <c r="Q377" s="479">
        <v>0</v>
      </c>
      <c r="R377" s="479">
        <v>2.9399999999999999E-4</v>
      </c>
      <c r="T377" s="457">
        <v>12540.87</v>
      </c>
      <c r="V377" s="479">
        <v>0</v>
      </c>
      <c r="Z377" s="479" t="s">
        <v>1954</v>
      </c>
    </row>
    <row r="378" spans="1:26" outlineLevel="1">
      <c r="A378" s="515">
        <v>17</v>
      </c>
      <c r="B378" s="515" t="s">
        <v>931</v>
      </c>
      <c r="C378" s="515">
        <v>312</v>
      </c>
      <c r="D378" s="515" t="s">
        <v>1237</v>
      </c>
      <c r="E378" s="515" t="s">
        <v>1900</v>
      </c>
      <c r="F378" s="489" t="s">
        <v>1238</v>
      </c>
      <c r="G378" s="457">
        <v>4</v>
      </c>
      <c r="H378" s="457">
        <v>0</v>
      </c>
      <c r="I378" s="457">
        <v>0</v>
      </c>
      <c r="J378" s="457">
        <v>0</v>
      </c>
      <c r="K378" s="457">
        <v>0</v>
      </c>
      <c r="L378" s="457">
        <v>0</v>
      </c>
      <c r="M378" s="457">
        <v>4</v>
      </c>
      <c r="N378" s="457">
        <v>0</v>
      </c>
      <c r="O378" s="457">
        <v>0</v>
      </c>
      <c r="P378" s="479">
        <v>0</v>
      </c>
      <c r="Q378" s="479">
        <v>0</v>
      </c>
      <c r="R378" s="479">
        <v>3.2360000000000002E-5</v>
      </c>
      <c r="T378" s="457">
        <v>49.46</v>
      </c>
      <c r="V378" s="479">
        <v>0</v>
      </c>
      <c r="Z378" s="479" t="s">
        <v>1954</v>
      </c>
    </row>
    <row r="379" spans="1:26" outlineLevel="2">
      <c r="A379" s="515">
        <v>17</v>
      </c>
      <c r="B379" s="515" t="s">
        <v>1003</v>
      </c>
      <c r="C379" s="515">
        <v>313</v>
      </c>
      <c r="D379" s="515" t="s">
        <v>1367</v>
      </c>
      <c r="E379" s="515" t="s">
        <v>1901</v>
      </c>
      <c r="F379" s="489" t="s">
        <v>1368</v>
      </c>
      <c r="G379" s="457">
        <v>1970</v>
      </c>
      <c r="H379" s="457">
        <v>0</v>
      </c>
      <c r="I379" s="457">
        <v>0</v>
      </c>
      <c r="J379" s="457">
        <v>0</v>
      </c>
      <c r="K379" s="457">
        <v>0</v>
      </c>
      <c r="L379" s="457">
        <v>0</v>
      </c>
      <c r="M379" s="457">
        <v>1970</v>
      </c>
      <c r="N379" s="457">
        <v>0</v>
      </c>
      <c r="O379" s="457">
        <v>0</v>
      </c>
      <c r="P379" s="479">
        <v>0</v>
      </c>
      <c r="Q379" s="479">
        <v>0</v>
      </c>
      <c r="R379" s="479">
        <v>3.9399999999999998E-2</v>
      </c>
      <c r="T379" s="457">
        <v>207735.4</v>
      </c>
      <c r="V379" s="479">
        <v>0</v>
      </c>
      <c r="Z379" s="479" t="s">
        <v>1954</v>
      </c>
    </row>
    <row r="380" spans="1:26" outlineLevel="2">
      <c r="A380" s="515">
        <v>17</v>
      </c>
      <c r="B380" s="515" t="s">
        <v>1012</v>
      </c>
      <c r="C380" s="497">
        <v>314</v>
      </c>
      <c r="D380" s="515" t="s">
        <v>1390</v>
      </c>
      <c r="E380" s="515" t="s">
        <v>1902</v>
      </c>
      <c r="F380" s="489" t="s">
        <v>839</v>
      </c>
      <c r="G380" s="457">
        <v>35227</v>
      </c>
      <c r="H380" s="457">
        <v>0</v>
      </c>
      <c r="I380" s="457">
        <v>0</v>
      </c>
      <c r="J380" s="457">
        <v>0</v>
      </c>
      <c r="K380" s="457">
        <v>0</v>
      </c>
      <c r="L380" s="457">
        <v>0</v>
      </c>
      <c r="M380" s="457">
        <v>35227</v>
      </c>
      <c r="N380" s="457">
        <v>0</v>
      </c>
      <c r="O380" s="457">
        <v>0</v>
      </c>
      <c r="P380" s="479">
        <v>0</v>
      </c>
      <c r="Q380" s="479">
        <v>0</v>
      </c>
      <c r="R380" s="479">
        <v>0.35227000000000003</v>
      </c>
      <c r="T380" s="457">
        <v>92017784.420000002</v>
      </c>
      <c r="V380" s="479">
        <v>0</v>
      </c>
      <c r="Z380" s="479" t="s">
        <v>1954</v>
      </c>
    </row>
    <row r="381" spans="1:26" outlineLevel="2">
      <c r="A381" s="515">
        <v>17</v>
      </c>
      <c r="B381" s="515" t="s">
        <v>1012</v>
      </c>
      <c r="C381" s="515">
        <v>315</v>
      </c>
      <c r="D381" s="515" t="s">
        <v>1391</v>
      </c>
      <c r="E381" s="515" t="s">
        <v>1903</v>
      </c>
      <c r="F381" s="489" t="s">
        <v>840</v>
      </c>
      <c r="G381" s="457">
        <v>172406</v>
      </c>
      <c r="H381" s="457">
        <v>0</v>
      </c>
      <c r="I381" s="457">
        <v>0</v>
      </c>
      <c r="J381" s="457">
        <v>0</v>
      </c>
      <c r="K381" s="457">
        <v>0</v>
      </c>
      <c r="L381" s="457">
        <v>0</v>
      </c>
      <c r="M381" s="457">
        <v>172406</v>
      </c>
      <c r="N381" s="457">
        <v>0</v>
      </c>
      <c r="O381" s="457">
        <v>0</v>
      </c>
      <c r="P381" s="479">
        <v>0</v>
      </c>
      <c r="Q381" s="479">
        <v>0</v>
      </c>
      <c r="R381" s="479">
        <v>1.7240599999999999</v>
      </c>
      <c r="T381" s="457">
        <v>9607505.2300000004</v>
      </c>
      <c r="V381" s="479">
        <v>0</v>
      </c>
      <c r="Z381" s="479" t="s">
        <v>1954</v>
      </c>
    </row>
    <row r="382" spans="1:26" outlineLevel="1">
      <c r="A382" s="515">
        <v>17</v>
      </c>
      <c r="B382" s="515" t="s">
        <v>1003</v>
      </c>
      <c r="C382" s="515">
        <v>316</v>
      </c>
      <c r="D382" s="515" t="s">
        <v>1369</v>
      </c>
      <c r="E382" s="515" t="s">
        <v>1904</v>
      </c>
      <c r="F382" s="489" t="s">
        <v>836</v>
      </c>
      <c r="G382" s="457">
        <v>98518</v>
      </c>
      <c r="H382" s="457">
        <v>0</v>
      </c>
      <c r="I382" s="457">
        <v>0</v>
      </c>
      <c r="J382" s="457">
        <v>0</v>
      </c>
      <c r="K382" s="457">
        <v>0</v>
      </c>
      <c r="L382" s="457">
        <v>0</v>
      </c>
      <c r="M382" s="457">
        <v>98518</v>
      </c>
      <c r="N382" s="457">
        <v>0</v>
      </c>
      <c r="O382" s="457">
        <v>0</v>
      </c>
      <c r="P382" s="479">
        <v>0</v>
      </c>
      <c r="Q382" s="479">
        <v>0</v>
      </c>
      <c r="R382" s="479">
        <v>0.60317266000000003</v>
      </c>
      <c r="T382" s="457">
        <v>988952.06</v>
      </c>
      <c r="V382" s="479">
        <v>0</v>
      </c>
      <c r="Z382" s="479" t="s">
        <v>1954</v>
      </c>
    </row>
    <row r="383" spans="1:26" outlineLevel="1">
      <c r="A383" s="515">
        <v>17</v>
      </c>
      <c r="B383" s="515" t="s">
        <v>1003</v>
      </c>
      <c r="C383" s="515">
        <v>317</v>
      </c>
      <c r="D383" s="515" t="s">
        <v>1370</v>
      </c>
      <c r="E383" s="515" t="s">
        <v>1905</v>
      </c>
      <c r="F383" s="489" t="s">
        <v>1371</v>
      </c>
      <c r="G383" s="457">
        <v>139990</v>
      </c>
      <c r="H383" s="457">
        <v>0</v>
      </c>
      <c r="I383" s="457">
        <v>0</v>
      </c>
      <c r="J383" s="457">
        <v>0</v>
      </c>
      <c r="K383" s="457">
        <v>0</v>
      </c>
      <c r="L383" s="457">
        <v>0</v>
      </c>
      <c r="M383" s="457">
        <v>139990</v>
      </c>
      <c r="N383" s="457">
        <v>0</v>
      </c>
      <c r="O383" s="457">
        <v>0</v>
      </c>
      <c r="P383" s="479">
        <v>0</v>
      </c>
      <c r="Q383" s="479">
        <v>0</v>
      </c>
      <c r="R383" s="479">
        <v>0.70815395999999997</v>
      </c>
      <c r="T383" s="457">
        <v>1285848.21</v>
      </c>
      <c r="V383" s="479">
        <v>0</v>
      </c>
      <c r="Z383" s="479" t="s">
        <v>1954</v>
      </c>
    </row>
    <row r="384" spans="1:26" outlineLevel="2">
      <c r="A384" s="515">
        <v>17</v>
      </c>
      <c r="B384" s="515" t="s">
        <v>931</v>
      </c>
      <c r="C384" s="515">
        <v>318</v>
      </c>
      <c r="D384" s="515" t="s">
        <v>1240</v>
      </c>
      <c r="E384" s="515" t="s">
        <v>1906</v>
      </c>
      <c r="F384" s="489" t="s">
        <v>738</v>
      </c>
      <c r="G384" s="457">
        <v>163151</v>
      </c>
      <c r="H384" s="457">
        <v>0</v>
      </c>
      <c r="I384" s="457">
        <v>0</v>
      </c>
      <c r="J384" s="457">
        <v>0</v>
      </c>
      <c r="K384" s="457">
        <v>0</v>
      </c>
      <c r="L384" s="457">
        <v>0</v>
      </c>
      <c r="M384" s="457">
        <v>163151</v>
      </c>
      <c r="N384" s="457">
        <v>0</v>
      </c>
      <c r="O384" s="457">
        <v>0</v>
      </c>
      <c r="P384" s="479">
        <v>0</v>
      </c>
      <c r="Q384" s="479">
        <v>0</v>
      </c>
      <c r="R384" s="479">
        <v>2.4629540200000002</v>
      </c>
      <c r="T384" s="457">
        <v>1631510.02</v>
      </c>
      <c r="V384" s="479">
        <v>0</v>
      </c>
      <c r="Z384" s="479" t="s">
        <v>1954</v>
      </c>
    </row>
    <row r="385" spans="1:26" outlineLevel="2">
      <c r="A385" s="515">
        <v>17</v>
      </c>
      <c r="B385" s="515" t="s">
        <v>931</v>
      </c>
      <c r="C385" s="515">
        <v>319</v>
      </c>
      <c r="D385" s="515" t="s">
        <v>1243</v>
      </c>
      <c r="E385" s="515" t="s">
        <v>1907</v>
      </c>
      <c r="F385" s="489" t="s">
        <v>739</v>
      </c>
      <c r="G385" s="457">
        <v>37436</v>
      </c>
      <c r="H385" s="457">
        <v>0</v>
      </c>
      <c r="I385" s="457">
        <v>0</v>
      </c>
      <c r="J385" s="457">
        <v>0</v>
      </c>
      <c r="K385" s="457">
        <v>0</v>
      </c>
      <c r="L385" s="457">
        <v>0</v>
      </c>
      <c r="M385" s="457">
        <v>37436</v>
      </c>
      <c r="N385" s="457">
        <v>0</v>
      </c>
      <c r="O385" s="457">
        <v>0</v>
      </c>
      <c r="P385" s="479">
        <v>0</v>
      </c>
      <c r="Q385" s="479">
        <v>0</v>
      </c>
      <c r="R385" s="479">
        <v>1.4974400000000001</v>
      </c>
      <c r="T385" s="457">
        <v>349728.15</v>
      </c>
      <c r="V385" s="479">
        <v>0</v>
      </c>
      <c r="Z385" s="479" t="s">
        <v>1954</v>
      </c>
    </row>
    <row r="386" spans="1:26" outlineLevel="2">
      <c r="A386" s="515">
        <v>17</v>
      </c>
      <c r="B386" s="515" t="s">
        <v>894</v>
      </c>
      <c r="C386" s="515">
        <v>320</v>
      </c>
      <c r="D386" s="515" t="s">
        <v>1061</v>
      </c>
      <c r="E386" s="515" t="s">
        <v>1908</v>
      </c>
      <c r="F386" s="489" t="s">
        <v>1062</v>
      </c>
      <c r="G386" s="457">
        <v>156102</v>
      </c>
      <c r="H386" s="457">
        <v>0</v>
      </c>
      <c r="I386" s="457">
        <v>0</v>
      </c>
      <c r="J386" s="457">
        <v>0</v>
      </c>
      <c r="K386" s="457">
        <v>0</v>
      </c>
      <c r="L386" s="457">
        <v>0</v>
      </c>
      <c r="M386" s="457">
        <v>156102</v>
      </c>
      <c r="N386" s="457">
        <v>0</v>
      </c>
      <c r="O386" s="457">
        <v>0</v>
      </c>
      <c r="P386" s="479">
        <v>0</v>
      </c>
      <c r="Q386" s="479">
        <v>0</v>
      </c>
      <c r="R386" s="479">
        <v>7.8051000000000004</v>
      </c>
      <c r="T386" s="457">
        <v>2295979.0699999998</v>
      </c>
      <c r="V386" s="479">
        <v>0</v>
      </c>
      <c r="Z386" s="479" t="s">
        <v>1954</v>
      </c>
    </row>
    <row r="387" spans="1:26" outlineLevel="2">
      <c r="A387" s="515">
        <v>17</v>
      </c>
      <c r="B387" s="515" t="s">
        <v>931</v>
      </c>
      <c r="C387" s="515">
        <v>321</v>
      </c>
      <c r="D387" s="515" t="s">
        <v>1247</v>
      </c>
      <c r="E387" s="515" t="s">
        <v>1909</v>
      </c>
      <c r="F387" s="489" t="s">
        <v>741</v>
      </c>
      <c r="G387" s="457">
        <v>19223</v>
      </c>
      <c r="H387" s="457">
        <v>0</v>
      </c>
      <c r="I387" s="457">
        <v>0</v>
      </c>
      <c r="J387" s="457">
        <v>0</v>
      </c>
      <c r="K387" s="457">
        <v>0</v>
      </c>
      <c r="L387" s="457">
        <v>0</v>
      </c>
      <c r="M387" s="457">
        <v>19223</v>
      </c>
      <c r="N387" s="457">
        <v>0</v>
      </c>
      <c r="O387" s="457">
        <v>0</v>
      </c>
      <c r="P387" s="479">
        <v>0</v>
      </c>
      <c r="Q387" s="479">
        <v>0</v>
      </c>
      <c r="R387" s="479">
        <v>1.97158974</v>
      </c>
      <c r="T387" s="457">
        <v>216189.73</v>
      </c>
      <c r="V387" s="479">
        <v>0</v>
      </c>
      <c r="Z387" s="479" t="s">
        <v>1954</v>
      </c>
    </row>
    <row r="388" spans="1:26" outlineLevel="2">
      <c r="A388" s="515">
        <v>17</v>
      </c>
      <c r="B388" s="515" t="s">
        <v>931</v>
      </c>
      <c r="C388" s="515">
        <v>322</v>
      </c>
      <c r="D388" s="515" t="s">
        <v>1249</v>
      </c>
      <c r="E388" s="515" t="s">
        <v>1910</v>
      </c>
      <c r="F388" s="489" t="s">
        <v>1250</v>
      </c>
      <c r="G388" s="457">
        <v>62553</v>
      </c>
      <c r="H388" s="457">
        <v>0</v>
      </c>
      <c r="I388" s="457">
        <v>0</v>
      </c>
      <c r="J388" s="457">
        <v>0</v>
      </c>
      <c r="K388" s="457">
        <v>0</v>
      </c>
      <c r="L388" s="457">
        <v>0</v>
      </c>
      <c r="M388" s="457">
        <v>62553</v>
      </c>
      <c r="N388" s="457">
        <v>0</v>
      </c>
      <c r="O388" s="457">
        <v>0</v>
      </c>
      <c r="P388" s="479">
        <v>0</v>
      </c>
      <c r="Q388" s="479">
        <v>0</v>
      </c>
      <c r="R388" s="479">
        <v>5.5716576099999999</v>
      </c>
      <c r="T388" s="457">
        <v>569695.56000000006</v>
      </c>
      <c r="V388" s="479">
        <v>0</v>
      </c>
      <c r="Z388" s="479" t="s">
        <v>1954</v>
      </c>
    </row>
    <row r="389" spans="1:26" outlineLevel="2">
      <c r="A389" s="515">
        <v>17</v>
      </c>
      <c r="B389" s="515" t="s">
        <v>931</v>
      </c>
      <c r="C389" s="497">
        <v>323</v>
      </c>
      <c r="D389" s="515" t="s">
        <v>1253</v>
      </c>
      <c r="E389" s="515" t="s">
        <v>1911</v>
      </c>
      <c r="F389" s="489" t="s">
        <v>746</v>
      </c>
      <c r="G389" s="457">
        <v>92360</v>
      </c>
      <c r="H389" s="457">
        <v>0</v>
      </c>
      <c r="I389" s="457">
        <v>0</v>
      </c>
      <c r="J389" s="457">
        <v>0</v>
      </c>
      <c r="K389" s="457">
        <v>0</v>
      </c>
      <c r="L389" s="457">
        <v>0</v>
      </c>
      <c r="M389" s="457">
        <v>92360</v>
      </c>
      <c r="N389" s="457">
        <v>0</v>
      </c>
      <c r="O389" s="457">
        <v>0</v>
      </c>
      <c r="P389" s="479">
        <v>0</v>
      </c>
      <c r="Q389" s="479">
        <v>0</v>
      </c>
      <c r="R389" s="479">
        <v>2.5908705200000002</v>
      </c>
      <c r="T389" s="457">
        <v>1200690.1000000001</v>
      </c>
      <c r="V389" s="479">
        <v>0</v>
      </c>
      <c r="Z389" s="479" t="s">
        <v>1954</v>
      </c>
    </row>
    <row r="390" spans="1:26" outlineLevel="2">
      <c r="A390" s="515">
        <v>17</v>
      </c>
      <c r="B390" s="515" t="s">
        <v>1012</v>
      </c>
      <c r="C390" s="515">
        <v>324</v>
      </c>
      <c r="D390" s="515" t="s">
        <v>1394</v>
      </c>
      <c r="E390" s="515" t="s">
        <v>1912</v>
      </c>
      <c r="F390" s="489" t="s">
        <v>1395</v>
      </c>
      <c r="G390" s="457">
        <v>321</v>
      </c>
      <c r="H390" s="457">
        <v>0</v>
      </c>
      <c r="I390" s="457">
        <v>0</v>
      </c>
      <c r="J390" s="457">
        <v>0</v>
      </c>
      <c r="K390" s="457">
        <v>0</v>
      </c>
      <c r="L390" s="457">
        <v>0</v>
      </c>
      <c r="M390" s="457">
        <v>321</v>
      </c>
      <c r="N390" s="457">
        <v>0</v>
      </c>
      <c r="O390" s="457">
        <v>0</v>
      </c>
      <c r="P390" s="479">
        <v>0</v>
      </c>
      <c r="Q390" s="479">
        <v>0</v>
      </c>
      <c r="R390" s="479">
        <v>4.0538999999999999E-4</v>
      </c>
      <c r="T390" s="457">
        <v>496.06</v>
      </c>
      <c r="V390" s="479">
        <v>0</v>
      </c>
      <c r="Z390" s="479" t="s">
        <v>1954</v>
      </c>
    </row>
    <row r="391" spans="1:26" outlineLevel="2">
      <c r="A391" s="515">
        <v>17</v>
      </c>
      <c r="B391" s="515" t="s">
        <v>931</v>
      </c>
      <c r="C391" s="515">
        <v>325</v>
      </c>
      <c r="D391" s="515" t="s">
        <v>1256</v>
      </c>
      <c r="E391" s="515" t="s">
        <v>1913</v>
      </c>
      <c r="F391" s="489" t="s">
        <v>748</v>
      </c>
      <c r="G391" s="457">
        <v>118221</v>
      </c>
      <c r="H391" s="457">
        <v>0</v>
      </c>
      <c r="I391" s="457">
        <v>0</v>
      </c>
      <c r="J391" s="457">
        <v>0</v>
      </c>
      <c r="K391" s="457">
        <v>0</v>
      </c>
      <c r="L391" s="457">
        <v>0</v>
      </c>
      <c r="M391" s="457">
        <v>118221</v>
      </c>
      <c r="N391" s="457">
        <v>0</v>
      </c>
      <c r="O391" s="457">
        <v>0</v>
      </c>
      <c r="P391" s="479">
        <v>0</v>
      </c>
      <c r="Q391" s="479">
        <v>0</v>
      </c>
      <c r="R391" s="479">
        <v>4.9258749999999996</v>
      </c>
      <c r="T391" s="457">
        <v>1182217.94</v>
      </c>
      <c r="V391" s="479">
        <v>0</v>
      </c>
      <c r="Z391" s="479" t="s">
        <v>1954</v>
      </c>
    </row>
    <row r="392" spans="1:26" outlineLevel="1">
      <c r="A392" s="515">
        <v>17</v>
      </c>
      <c r="B392" s="515" t="s">
        <v>986</v>
      </c>
      <c r="C392" s="515">
        <v>326</v>
      </c>
      <c r="D392" s="515" t="s">
        <v>1347</v>
      </c>
      <c r="E392" s="515" t="s">
        <v>1914</v>
      </c>
      <c r="F392" s="489" t="s">
        <v>825</v>
      </c>
      <c r="G392" s="457">
        <v>738590</v>
      </c>
      <c r="H392" s="457">
        <v>0</v>
      </c>
      <c r="I392" s="457">
        <v>0</v>
      </c>
      <c r="J392" s="457">
        <v>0</v>
      </c>
      <c r="K392" s="457">
        <v>0</v>
      </c>
      <c r="L392" s="457">
        <v>0</v>
      </c>
      <c r="M392" s="457">
        <v>738590</v>
      </c>
      <c r="N392" s="457">
        <v>0</v>
      </c>
      <c r="O392" s="457">
        <v>0</v>
      </c>
      <c r="P392" s="479">
        <v>0</v>
      </c>
      <c r="Q392" s="479">
        <v>0</v>
      </c>
      <c r="R392" s="479">
        <v>2.4619666699999998</v>
      </c>
      <c r="T392" s="457">
        <v>14777724.300000001</v>
      </c>
      <c r="V392" s="479">
        <v>0</v>
      </c>
      <c r="Z392" s="479" t="s">
        <v>1954</v>
      </c>
    </row>
    <row r="393" spans="1:26" outlineLevel="1">
      <c r="A393" s="515">
        <v>17</v>
      </c>
      <c r="B393" s="515" t="s">
        <v>931</v>
      </c>
      <c r="C393" s="515">
        <v>327</v>
      </c>
      <c r="D393" s="515" t="s">
        <v>1259</v>
      </c>
      <c r="E393" s="515" t="s">
        <v>1915</v>
      </c>
      <c r="F393" s="489" t="s">
        <v>751</v>
      </c>
      <c r="G393" s="457">
        <v>121543</v>
      </c>
      <c r="H393" s="457">
        <v>0</v>
      </c>
      <c r="I393" s="457">
        <v>0</v>
      </c>
      <c r="J393" s="457">
        <v>0</v>
      </c>
      <c r="K393" s="457">
        <v>0</v>
      </c>
      <c r="L393" s="457">
        <v>0</v>
      </c>
      <c r="M393" s="457">
        <v>121543</v>
      </c>
      <c r="N393" s="457">
        <v>0</v>
      </c>
      <c r="O393" s="457">
        <v>0</v>
      </c>
      <c r="P393" s="479">
        <v>0</v>
      </c>
      <c r="Q393" s="479">
        <v>0</v>
      </c>
      <c r="R393" s="479">
        <v>3.9585395999999999</v>
      </c>
      <c r="T393" s="457">
        <v>1304050.3700000001</v>
      </c>
      <c r="V393" s="479">
        <v>0</v>
      </c>
      <c r="Z393" s="479" t="s">
        <v>1954</v>
      </c>
    </row>
    <row r="394" spans="1:26" outlineLevel="2">
      <c r="A394" s="515">
        <v>17</v>
      </c>
      <c r="B394" s="515" t="s">
        <v>931</v>
      </c>
      <c r="C394" s="515">
        <v>328</v>
      </c>
      <c r="D394" s="515" t="s">
        <v>1261</v>
      </c>
      <c r="E394" s="515" t="s">
        <v>1916</v>
      </c>
      <c r="F394" s="489" t="s">
        <v>753</v>
      </c>
      <c r="G394" s="457">
        <v>159813</v>
      </c>
      <c r="H394" s="457">
        <v>0</v>
      </c>
      <c r="I394" s="457">
        <v>0</v>
      </c>
      <c r="J394" s="457">
        <v>0</v>
      </c>
      <c r="K394" s="457">
        <v>0</v>
      </c>
      <c r="L394" s="457">
        <v>0</v>
      </c>
      <c r="M394" s="457">
        <v>159813</v>
      </c>
      <c r="N394" s="457">
        <v>0</v>
      </c>
      <c r="O394" s="457">
        <v>0</v>
      </c>
      <c r="P394" s="479">
        <v>0</v>
      </c>
      <c r="Q394" s="479">
        <v>0</v>
      </c>
      <c r="R394" s="479">
        <v>1.3317749999999999</v>
      </c>
      <c r="T394" s="457">
        <v>14272707.890000001</v>
      </c>
      <c r="V394" s="479">
        <v>0</v>
      </c>
      <c r="Z394" s="479" t="s">
        <v>1954</v>
      </c>
    </row>
    <row r="395" spans="1:26" outlineLevel="2">
      <c r="A395" s="515">
        <v>17</v>
      </c>
      <c r="B395" s="515" t="s">
        <v>931</v>
      </c>
      <c r="C395" s="515">
        <v>329</v>
      </c>
      <c r="D395" s="515" t="s">
        <v>1263</v>
      </c>
      <c r="E395" s="515" t="s">
        <v>1917</v>
      </c>
      <c r="F395" s="489" t="s">
        <v>755</v>
      </c>
      <c r="G395" s="457">
        <v>416</v>
      </c>
      <c r="H395" s="457">
        <v>0</v>
      </c>
      <c r="I395" s="457">
        <v>0</v>
      </c>
      <c r="J395" s="457">
        <v>0</v>
      </c>
      <c r="K395" s="457">
        <v>0</v>
      </c>
      <c r="L395" s="457">
        <v>0</v>
      </c>
      <c r="M395" s="457">
        <v>416</v>
      </c>
      <c r="N395" s="457">
        <v>0</v>
      </c>
      <c r="O395" s="457">
        <v>0</v>
      </c>
      <c r="P395" s="479">
        <v>0</v>
      </c>
      <c r="Q395" s="479">
        <v>0</v>
      </c>
      <c r="R395" s="479">
        <v>1.485714E-2</v>
      </c>
      <c r="T395" s="457">
        <v>554164.66</v>
      </c>
      <c r="V395" s="479">
        <v>0</v>
      </c>
      <c r="Z395" s="479" t="s">
        <v>1954</v>
      </c>
    </row>
    <row r="396" spans="1:26" outlineLevel="1">
      <c r="A396" s="515">
        <v>17</v>
      </c>
      <c r="B396" s="515" t="s">
        <v>931</v>
      </c>
      <c r="C396" s="515">
        <v>330</v>
      </c>
      <c r="D396" s="515" t="s">
        <v>1265</v>
      </c>
      <c r="E396" s="515" t="s">
        <v>1918</v>
      </c>
      <c r="F396" s="489" t="s">
        <v>1266</v>
      </c>
      <c r="G396" s="457">
        <v>26452</v>
      </c>
      <c r="H396" s="457">
        <v>0</v>
      </c>
      <c r="I396" s="457">
        <v>0</v>
      </c>
      <c r="J396" s="457">
        <v>0</v>
      </c>
      <c r="K396" s="457">
        <v>0</v>
      </c>
      <c r="L396" s="457">
        <v>0</v>
      </c>
      <c r="M396" s="457">
        <v>26452</v>
      </c>
      <c r="N396" s="457">
        <v>0</v>
      </c>
      <c r="O396" s="457">
        <v>0</v>
      </c>
      <c r="P396" s="479">
        <v>0</v>
      </c>
      <c r="Q396" s="479">
        <v>0</v>
      </c>
      <c r="R396" s="479">
        <v>7.5577142899999998</v>
      </c>
      <c r="T396" s="457">
        <v>369616.5</v>
      </c>
      <c r="V396" s="479">
        <v>0</v>
      </c>
      <c r="Z396" s="479" t="s">
        <v>1954</v>
      </c>
    </row>
    <row r="397" spans="1:26" outlineLevel="1">
      <c r="A397" s="515">
        <v>17</v>
      </c>
      <c r="B397" s="515" t="s">
        <v>931</v>
      </c>
      <c r="C397" s="515">
        <v>331</v>
      </c>
      <c r="D397" s="515" t="s">
        <v>1267</v>
      </c>
      <c r="E397" s="515" t="s">
        <v>1919</v>
      </c>
      <c r="F397" s="489" t="s">
        <v>1268</v>
      </c>
      <c r="G397" s="457">
        <v>24629</v>
      </c>
      <c r="H397" s="457">
        <v>0</v>
      </c>
      <c r="I397" s="457">
        <v>0</v>
      </c>
      <c r="J397" s="457">
        <v>0</v>
      </c>
      <c r="K397" s="457">
        <v>0</v>
      </c>
      <c r="L397" s="457">
        <v>0</v>
      </c>
      <c r="M397" s="457">
        <v>24629</v>
      </c>
      <c r="N397" s="457">
        <v>0</v>
      </c>
      <c r="O397" s="457">
        <v>0</v>
      </c>
      <c r="P397" s="479">
        <v>0</v>
      </c>
      <c r="Q397" s="479">
        <v>0</v>
      </c>
      <c r="R397" s="479">
        <v>0</v>
      </c>
      <c r="T397" s="457">
        <v>246295.41</v>
      </c>
      <c r="V397" s="479">
        <v>0</v>
      </c>
      <c r="Z397" s="479" t="s">
        <v>1954</v>
      </c>
    </row>
    <row r="398" spans="1:26" outlineLevel="2">
      <c r="A398" s="515">
        <v>17</v>
      </c>
      <c r="B398" s="515" t="s">
        <v>931</v>
      </c>
      <c r="C398" s="515">
        <v>332</v>
      </c>
      <c r="D398" s="515" t="s">
        <v>1269</v>
      </c>
      <c r="E398" s="515" t="s">
        <v>1920</v>
      </c>
      <c r="F398" s="489" t="s">
        <v>1270</v>
      </c>
      <c r="G398" s="457">
        <v>70637</v>
      </c>
      <c r="H398" s="457">
        <v>0</v>
      </c>
      <c r="I398" s="457">
        <v>0</v>
      </c>
      <c r="J398" s="457">
        <v>0</v>
      </c>
      <c r="K398" s="457">
        <v>0</v>
      </c>
      <c r="L398" s="457">
        <v>0</v>
      </c>
      <c r="M398" s="457">
        <v>70637</v>
      </c>
      <c r="N398" s="457">
        <v>0</v>
      </c>
      <c r="O398" s="457">
        <v>0</v>
      </c>
      <c r="P398" s="479">
        <v>0</v>
      </c>
      <c r="Q398" s="479">
        <v>0</v>
      </c>
      <c r="R398" s="479">
        <v>3.6224102600000001</v>
      </c>
      <c r="T398" s="457">
        <v>3057233.83</v>
      </c>
      <c r="V398" s="479">
        <v>0</v>
      </c>
      <c r="Z398" s="479" t="s">
        <v>1954</v>
      </c>
    </row>
    <row r="399" spans="1:26" outlineLevel="2">
      <c r="A399" s="515">
        <v>17</v>
      </c>
      <c r="B399" s="515" t="s">
        <v>931</v>
      </c>
      <c r="C399" s="515">
        <v>333</v>
      </c>
      <c r="D399" s="515" t="s">
        <v>1272</v>
      </c>
      <c r="E399" s="515" t="s">
        <v>1921</v>
      </c>
      <c r="F399" s="489" t="s">
        <v>758</v>
      </c>
      <c r="G399" s="457">
        <v>136500</v>
      </c>
      <c r="H399" s="457">
        <v>0</v>
      </c>
      <c r="I399" s="457">
        <v>0</v>
      </c>
      <c r="J399" s="457">
        <v>0</v>
      </c>
      <c r="K399" s="457">
        <v>0</v>
      </c>
      <c r="L399" s="457">
        <v>0</v>
      </c>
      <c r="M399" s="457">
        <v>136500</v>
      </c>
      <c r="N399" s="457">
        <v>0</v>
      </c>
      <c r="O399" s="457">
        <v>0</v>
      </c>
      <c r="P399" s="479">
        <v>0</v>
      </c>
      <c r="Q399" s="479">
        <v>0</v>
      </c>
      <c r="R399" s="479">
        <v>2.80864198</v>
      </c>
      <c r="T399" s="457">
        <v>1878465.5</v>
      </c>
      <c r="V399" s="479">
        <v>0</v>
      </c>
      <c r="Z399" s="479" t="s">
        <v>1954</v>
      </c>
    </row>
    <row r="400" spans="1:26" outlineLevel="2">
      <c r="A400" s="515">
        <v>17</v>
      </c>
      <c r="B400" s="515" t="s">
        <v>894</v>
      </c>
      <c r="C400" s="515">
        <v>334</v>
      </c>
      <c r="D400" s="515" t="s">
        <v>1063</v>
      </c>
      <c r="E400" s="515" t="s">
        <v>1922</v>
      </c>
      <c r="F400" s="489" t="s">
        <v>1064</v>
      </c>
      <c r="G400" s="457">
        <v>26057</v>
      </c>
      <c r="H400" s="457">
        <v>0</v>
      </c>
      <c r="I400" s="457">
        <v>0</v>
      </c>
      <c r="J400" s="457">
        <v>0</v>
      </c>
      <c r="K400" s="457">
        <v>0</v>
      </c>
      <c r="L400" s="457">
        <v>0</v>
      </c>
      <c r="M400" s="457">
        <v>26057</v>
      </c>
      <c r="N400" s="457">
        <v>0</v>
      </c>
      <c r="O400" s="457">
        <v>0</v>
      </c>
      <c r="P400" s="479">
        <v>0</v>
      </c>
      <c r="Q400" s="479">
        <v>0</v>
      </c>
      <c r="R400" s="479">
        <v>5.2114000000000003</v>
      </c>
      <c r="T400" s="457">
        <v>258159.45</v>
      </c>
      <c r="V400" s="479">
        <v>0</v>
      </c>
      <c r="Z400" s="479" t="s">
        <v>1954</v>
      </c>
    </row>
    <row r="401" spans="1:26" outlineLevel="2">
      <c r="A401" s="515">
        <v>17</v>
      </c>
      <c r="B401" s="515" t="s">
        <v>931</v>
      </c>
      <c r="C401" s="515">
        <v>335</v>
      </c>
      <c r="D401" s="515" t="s">
        <v>1273</v>
      </c>
      <c r="E401" s="515" t="s">
        <v>1923</v>
      </c>
      <c r="F401" s="489" t="s">
        <v>1274</v>
      </c>
      <c r="G401" s="457">
        <v>306342</v>
      </c>
      <c r="H401" s="457">
        <v>0</v>
      </c>
      <c r="I401" s="457">
        <v>0</v>
      </c>
      <c r="J401" s="457">
        <v>0</v>
      </c>
      <c r="K401" s="457">
        <v>0</v>
      </c>
      <c r="L401" s="457">
        <v>0</v>
      </c>
      <c r="M401" s="457">
        <v>306342</v>
      </c>
      <c r="N401" s="457">
        <v>0</v>
      </c>
      <c r="O401" s="457">
        <v>0</v>
      </c>
      <c r="P401" s="479">
        <v>0</v>
      </c>
      <c r="Q401" s="479">
        <v>0</v>
      </c>
      <c r="R401" s="479">
        <v>6.8075999999999999</v>
      </c>
      <c r="T401" s="457">
        <v>3340793.73</v>
      </c>
      <c r="V401" s="479">
        <v>0</v>
      </c>
      <c r="Z401" s="479" t="s">
        <v>1954</v>
      </c>
    </row>
    <row r="402" spans="1:26" outlineLevel="2">
      <c r="A402" s="515">
        <v>17</v>
      </c>
      <c r="B402" s="515" t="s">
        <v>931</v>
      </c>
      <c r="C402" s="515">
        <v>336</v>
      </c>
      <c r="D402" s="515" t="s">
        <v>1275</v>
      </c>
      <c r="E402" s="515" t="s">
        <v>1924</v>
      </c>
      <c r="F402" s="489" t="s">
        <v>1276</v>
      </c>
      <c r="G402" s="457">
        <v>358359</v>
      </c>
      <c r="H402" s="457">
        <v>0</v>
      </c>
      <c r="I402" s="457">
        <v>0</v>
      </c>
      <c r="J402" s="457">
        <v>0</v>
      </c>
      <c r="K402" s="457">
        <v>0</v>
      </c>
      <c r="L402" s="457">
        <v>0</v>
      </c>
      <c r="M402" s="457">
        <v>358359</v>
      </c>
      <c r="N402" s="457">
        <v>0</v>
      </c>
      <c r="O402" s="457">
        <v>4296.7244099999998</v>
      </c>
      <c r="P402" s="479">
        <v>6.5851099999999999E-3</v>
      </c>
      <c r="Q402" s="479">
        <v>6.5589741329712768E-3</v>
      </c>
      <c r="R402" s="479">
        <v>3.3169103999999998</v>
      </c>
      <c r="T402" s="457">
        <v>3530628.87</v>
      </c>
      <c r="V402" s="479">
        <v>0</v>
      </c>
      <c r="Z402" s="479" t="s">
        <v>1954</v>
      </c>
    </row>
    <row r="403" spans="1:26" outlineLevel="2">
      <c r="A403" s="515">
        <v>17</v>
      </c>
      <c r="B403" s="515" t="s">
        <v>924</v>
      </c>
      <c r="C403" s="515">
        <v>337</v>
      </c>
      <c r="D403" s="515" t="s">
        <v>1143</v>
      </c>
      <c r="E403" s="515" t="s">
        <v>1925</v>
      </c>
      <c r="F403" s="489" t="s">
        <v>685</v>
      </c>
      <c r="G403" s="457">
        <v>58618</v>
      </c>
      <c r="H403" s="457">
        <v>0</v>
      </c>
      <c r="I403" s="457">
        <v>0</v>
      </c>
      <c r="J403" s="457">
        <v>0</v>
      </c>
      <c r="K403" s="457">
        <v>0</v>
      </c>
      <c r="L403" s="457">
        <v>0</v>
      </c>
      <c r="M403" s="457">
        <v>58618</v>
      </c>
      <c r="N403" s="457">
        <v>0</v>
      </c>
      <c r="O403" s="457">
        <v>0</v>
      </c>
      <c r="P403" s="479">
        <v>0</v>
      </c>
      <c r="Q403" s="479">
        <v>0</v>
      </c>
      <c r="R403" s="479">
        <v>2.6644545499999999</v>
      </c>
      <c r="T403" s="457">
        <v>1979125.45</v>
      </c>
      <c r="V403" s="479">
        <v>0</v>
      </c>
      <c r="Z403" s="479" t="s">
        <v>1954</v>
      </c>
    </row>
    <row r="404" spans="1:26" outlineLevel="2">
      <c r="A404" s="515">
        <v>17</v>
      </c>
      <c r="B404" s="515" t="s">
        <v>889</v>
      </c>
      <c r="C404" s="515">
        <v>338</v>
      </c>
      <c r="D404" s="515" t="s">
        <v>1051</v>
      </c>
      <c r="E404" s="515" t="s">
        <v>1926</v>
      </c>
      <c r="F404" s="489" t="s">
        <v>1052</v>
      </c>
      <c r="G404" s="457">
        <v>103848</v>
      </c>
      <c r="H404" s="457">
        <v>0</v>
      </c>
      <c r="I404" s="457">
        <v>0</v>
      </c>
      <c r="J404" s="457">
        <v>0</v>
      </c>
      <c r="K404" s="457">
        <v>0</v>
      </c>
      <c r="L404" s="457">
        <v>0</v>
      </c>
      <c r="M404" s="457">
        <v>103848</v>
      </c>
      <c r="N404" s="457">
        <v>0</v>
      </c>
      <c r="O404" s="457">
        <v>0</v>
      </c>
      <c r="P404" s="479">
        <v>0</v>
      </c>
      <c r="Q404" s="479">
        <v>0</v>
      </c>
      <c r="R404" s="479">
        <v>0</v>
      </c>
      <c r="T404" s="457">
        <v>906895.15</v>
      </c>
      <c r="V404" s="479">
        <v>0</v>
      </c>
      <c r="Z404" s="479" t="s">
        <v>1954</v>
      </c>
    </row>
    <row r="405" spans="1:26" outlineLevel="2">
      <c r="A405" s="515">
        <v>17</v>
      </c>
      <c r="B405" s="515" t="s">
        <v>931</v>
      </c>
      <c r="C405" s="515">
        <v>339</v>
      </c>
      <c r="D405" s="515" t="s">
        <v>1279</v>
      </c>
      <c r="E405" s="515" t="s">
        <v>1927</v>
      </c>
      <c r="F405" s="489" t="s">
        <v>1280</v>
      </c>
      <c r="G405" s="457">
        <v>229970</v>
      </c>
      <c r="H405" s="457">
        <v>0</v>
      </c>
      <c r="I405" s="457">
        <v>0</v>
      </c>
      <c r="J405" s="457">
        <v>0</v>
      </c>
      <c r="K405" s="457">
        <v>0</v>
      </c>
      <c r="L405" s="457">
        <v>0</v>
      </c>
      <c r="M405" s="457">
        <v>229970</v>
      </c>
      <c r="N405" s="457">
        <v>0</v>
      </c>
      <c r="O405" s="457">
        <v>0</v>
      </c>
      <c r="P405" s="479">
        <v>0</v>
      </c>
      <c r="Q405" s="479">
        <v>0</v>
      </c>
      <c r="R405" s="479">
        <v>2.63630319</v>
      </c>
      <c r="T405" s="457">
        <v>3934118.87</v>
      </c>
      <c r="V405" s="479">
        <v>0</v>
      </c>
      <c r="Z405" s="479" t="s">
        <v>1954</v>
      </c>
    </row>
    <row r="406" spans="1:26" outlineLevel="2">
      <c r="A406" s="515">
        <v>17</v>
      </c>
      <c r="B406" s="515" t="s">
        <v>878</v>
      </c>
      <c r="C406" s="515">
        <v>340</v>
      </c>
      <c r="D406" s="515" t="s">
        <v>1040</v>
      </c>
      <c r="E406" s="515" t="s">
        <v>1928</v>
      </c>
      <c r="F406" s="489" t="s">
        <v>1041</v>
      </c>
      <c r="G406" s="457">
        <v>147</v>
      </c>
      <c r="H406" s="457">
        <v>0</v>
      </c>
      <c r="I406" s="457">
        <v>0</v>
      </c>
      <c r="J406" s="457">
        <v>0</v>
      </c>
      <c r="K406" s="457">
        <v>0</v>
      </c>
      <c r="L406" s="457">
        <v>0</v>
      </c>
      <c r="M406" s="457">
        <v>147</v>
      </c>
      <c r="N406" s="457">
        <v>0</v>
      </c>
      <c r="O406" s="457">
        <v>0</v>
      </c>
      <c r="P406" s="479">
        <v>0</v>
      </c>
      <c r="Q406" s="479">
        <v>0</v>
      </c>
      <c r="R406" s="479">
        <v>8.5464999999999998E-4</v>
      </c>
      <c r="T406" s="457">
        <v>6221.76</v>
      </c>
      <c r="V406" s="479">
        <v>0</v>
      </c>
      <c r="Z406" s="479" t="s">
        <v>1954</v>
      </c>
    </row>
    <row r="407" spans="1:26" outlineLevel="2">
      <c r="A407" s="515">
        <v>17</v>
      </c>
      <c r="B407" s="515" t="s">
        <v>889</v>
      </c>
      <c r="C407" s="515">
        <v>341</v>
      </c>
      <c r="D407" s="515" t="s">
        <v>1054</v>
      </c>
      <c r="E407" s="515" t="s">
        <v>1929</v>
      </c>
      <c r="F407" s="489" t="s">
        <v>1055</v>
      </c>
      <c r="G407" s="457">
        <v>29998</v>
      </c>
      <c r="H407" s="457">
        <v>0</v>
      </c>
      <c r="I407" s="457">
        <v>0</v>
      </c>
      <c r="J407" s="457">
        <v>0</v>
      </c>
      <c r="K407" s="457">
        <v>0</v>
      </c>
      <c r="L407" s="457">
        <v>0</v>
      </c>
      <c r="M407" s="457">
        <v>29998</v>
      </c>
      <c r="N407" s="457">
        <v>0</v>
      </c>
      <c r="O407" s="457">
        <v>0</v>
      </c>
      <c r="P407" s="479">
        <v>0</v>
      </c>
      <c r="Q407" s="479">
        <v>0</v>
      </c>
      <c r="R407" s="479">
        <v>0</v>
      </c>
      <c r="T407" s="457">
        <v>2490.0500000000002</v>
      </c>
      <c r="V407" s="479">
        <v>0</v>
      </c>
      <c r="Z407" s="479" t="s">
        <v>1954</v>
      </c>
    </row>
    <row r="408" spans="1:26" outlineLevel="2">
      <c r="A408" s="515">
        <v>17</v>
      </c>
      <c r="B408" s="515" t="s">
        <v>899</v>
      </c>
      <c r="C408" s="515">
        <v>342</v>
      </c>
      <c r="D408" s="515" t="s">
        <v>1077</v>
      </c>
      <c r="E408" s="515" t="s">
        <v>1930</v>
      </c>
      <c r="F408" s="489" t="s">
        <v>1078</v>
      </c>
      <c r="G408" s="457">
        <v>443845</v>
      </c>
      <c r="H408" s="457">
        <v>0</v>
      </c>
      <c r="I408" s="457">
        <v>0</v>
      </c>
      <c r="J408" s="457">
        <v>0</v>
      </c>
      <c r="K408" s="457">
        <v>0</v>
      </c>
      <c r="L408" s="457">
        <v>0</v>
      </c>
      <c r="M408" s="457">
        <v>443845</v>
      </c>
      <c r="N408" s="457">
        <v>0</v>
      </c>
      <c r="O408" s="457">
        <v>0</v>
      </c>
      <c r="P408" s="479">
        <v>0</v>
      </c>
      <c r="Q408" s="479">
        <v>0</v>
      </c>
      <c r="R408" s="479">
        <v>0</v>
      </c>
      <c r="T408" s="457">
        <v>2862891.98</v>
      </c>
      <c r="V408" s="479">
        <v>0</v>
      </c>
      <c r="Z408" s="479" t="s">
        <v>1954</v>
      </c>
    </row>
    <row r="409" spans="1:26" outlineLevel="2">
      <c r="A409" s="515">
        <v>17</v>
      </c>
      <c r="B409" s="515" t="s">
        <v>931</v>
      </c>
      <c r="C409" s="515">
        <v>343</v>
      </c>
      <c r="D409" s="515" t="s">
        <v>1281</v>
      </c>
      <c r="E409" s="515" t="s">
        <v>1931</v>
      </c>
      <c r="F409" s="489" t="s">
        <v>1282</v>
      </c>
      <c r="G409" s="457">
        <v>56155</v>
      </c>
      <c r="H409" s="457">
        <v>0</v>
      </c>
      <c r="I409" s="457">
        <v>0</v>
      </c>
      <c r="J409" s="457">
        <v>0</v>
      </c>
      <c r="K409" s="457">
        <v>0</v>
      </c>
      <c r="L409" s="457">
        <v>0</v>
      </c>
      <c r="M409" s="457">
        <v>56155</v>
      </c>
      <c r="N409" s="457">
        <v>0</v>
      </c>
      <c r="O409" s="457">
        <v>0</v>
      </c>
      <c r="P409" s="479">
        <v>0</v>
      </c>
      <c r="Q409" s="479">
        <v>0</v>
      </c>
      <c r="R409" s="479">
        <v>0</v>
      </c>
      <c r="T409" s="457">
        <v>597533.82999999996</v>
      </c>
      <c r="V409" s="479">
        <v>0</v>
      </c>
      <c r="Z409" s="479" t="s">
        <v>1954</v>
      </c>
    </row>
    <row r="410" spans="1:26" outlineLevel="2">
      <c r="A410" s="515">
        <v>17</v>
      </c>
      <c r="B410" s="515" t="s">
        <v>1089</v>
      </c>
      <c r="C410" s="515">
        <v>344</v>
      </c>
      <c r="D410" s="515" t="s">
        <v>1099</v>
      </c>
      <c r="E410" s="515" t="s">
        <v>1932</v>
      </c>
      <c r="F410" s="489" t="s">
        <v>1100</v>
      </c>
      <c r="G410" s="457">
        <v>108468</v>
      </c>
      <c r="H410" s="457">
        <v>0</v>
      </c>
      <c r="I410" s="457">
        <v>0</v>
      </c>
      <c r="J410" s="457">
        <v>0</v>
      </c>
      <c r="K410" s="457">
        <v>0</v>
      </c>
      <c r="L410" s="457">
        <v>0</v>
      </c>
      <c r="M410" s="457">
        <v>108468</v>
      </c>
      <c r="N410" s="457">
        <v>0</v>
      </c>
      <c r="O410" s="457">
        <v>0</v>
      </c>
      <c r="P410" s="479">
        <v>0</v>
      </c>
      <c r="Q410" s="479">
        <v>0</v>
      </c>
      <c r="R410" s="479">
        <v>0</v>
      </c>
      <c r="T410" s="457">
        <v>1078895.54</v>
      </c>
      <c r="V410" s="479">
        <v>0</v>
      </c>
      <c r="Z410" s="479" t="s">
        <v>1954</v>
      </c>
    </row>
    <row r="411" spans="1:26" outlineLevel="2">
      <c r="A411" s="515">
        <v>17</v>
      </c>
      <c r="B411" s="515" t="s">
        <v>931</v>
      </c>
      <c r="C411" s="515">
        <v>345</v>
      </c>
      <c r="D411" s="515" t="s">
        <v>1283</v>
      </c>
      <c r="E411" s="515" t="s">
        <v>1933</v>
      </c>
      <c r="F411" s="489" t="s">
        <v>760</v>
      </c>
      <c r="G411" s="457">
        <v>149</v>
      </c>
      <c r="H411" s="457">
        <v>0</v>
      </c>
      <c r="I411" s="457">
        <v>0</v>
      </c>
      <c r="J411" s="457">
        <v>0</v>
      </c>
      <c r="K411" s="457">
        <v>0</v>
      </c>
      <c r="L411" s="457">
        <v>0</v>
      </c>
      <c r="M411" s="457">
        <v>149</v>
      </c>
      <c r="N411" s="457">
        <v>0</v>
      </c>
      <c r="O411" s="457">
        <v>0</v>
      </c>
      <c r="P411" s="479">
        <v>0</v>
      </c>
      <c r="Q411" s="479">
        <v>0</v>
      </c>
      <c r="R411" s="479">
        <v>1.2416700000000001E-3</v>
      </c>
      <c r="T411" s="457">
        <v>731497.35</v>
      </c>
      <c r="V411" s="479">
        <v>0</v>
      </c>
      <c r="Z411" s="479" t="s">
        <v>1954</v>
      </c>
    </row>
    <row r="412" spans="1:26" outlineLevel="2">
      <c r="A412" s="515">
        <v>17</v>
      </c>
      <c r="B412" s="515" t="s">
        <v>894</v>
      </c>
      <c r="C412" s="515">
        <v>346</v>
      </c>
      <c r="D412" s="515" t="s">
        <v>1066</v>
      </c>
      <c r="E412" s="515" t="s">
        <v>1934</v>
      </c>
      <c r="F412" s="489" t="s">
        <v>1067</v>
      </c>
      <c r="G412" s="457">
        <v>19716</v>
      </c>
      <c r="H412" s="457">
        <v>0</v>
      </c>
      <c r="I412" s="457">
        <v>0</v>
      </c>
      <c r="J412" s="457">
        <v>0</v>
      </c>
      <c r="K412" s="457">
        <v>0</v>
      </c>
      <c r="L412" s="457">
        <v>0</v>
      </c>
      <c r="M412" s="457">
        <v>19716</v>
      </c>
      <c r="N412" s="457">
        <v>0</v>
      </c>
      <c r="O412" s="457">
        <v>0</v>
      </c>
      <c r="P412" s="479">
        <v>0</v>
      </c>
      <c r="Q412" s="479">
        <v>0</v>
      </c>
      <c r="R412" s="479">
        <v>1.3144</v>
      </c>
      <c r="T412" s="457">
        <v>335813.93</v>
      </c>
      <c r="V412" s="479">
        <v>0</v>
      </c>
      <c r="Z412" s="479" t="s">
        <v>1954</v>
      </c>
    </row>
    <row r="413" spans="1:26" outlineLevel="2">
      <c r="A413" s="515">
        <v>17</v>
      </c>
      <c r="B413" s="515" t="s">
        <v>1089</v>
      </c>
      <c r="C413" s="515">
        <v>347</v>
      </c>
      <c r="D413" s="515" t="s">
        <v>1102</v>
      </c>
      <c r="E413" s="515" t="s">
        <v>1935</v>
      </c>
      <c r="F413" s="489" t="s">
        <v>1103</v>
      </c>
      <c r="G413" s="457">
        <v>26</v>
      </c>
      <c r="H413" s="457">
        <v>0</v>
      </c>
      <c r="I413" s="457">
        <v>0</v>
      </c>
      <c r="J413" s="457">
        <v>0</v>
      </c>
      <c r="K413" s="457">
        <v>0</v>
      </c>
      <c r="L413" s="457">
        <v>0</v>
      </c>
      <c r="M413" s="457">
        <v>26</v>
      </c>
      <c r="N413" s="457">
        <v>0</v>
      </c>
      <c r="O413" s="457">
        <v>0</v>
      </c>
      <c r="P413" s="479">
        <v>0</v>
      </c>
      <c r="Q413" s="479">
        <v>0</v>
      </c>
      <c r="R413" s="479">
        <v>5.1975999999999997E-4</v>
      </c>
      <c r="T413" s="457">
        <v>2658.22</v>
      </c>
      <c r="V413" s="479">
        <v>0</v>
      </c>
      <c r="Z413" s="479" t="s">
        <v>1954</v>
      </c>
    </row>
    <row r="414" spans="1:26" outlineLevel="2">
      <c r="A414" s="515">
        <v>17</v>
      </c>
      <c r="B414" s="515" t="s">
        <v>919</v>
      </c>
      <c r="C414" s="497">
        <v>348</v>
      </c>
      <c r="D414" s="515" t="s">
        <v>1125</v>
      </c>
      <c r="E414" s="515" t="s">
        <v>1936</v>
      </c>
      <c r="F414" s="489" t="s">
        <v>671</v>
      </c>
      <c r="G414" s="457">
        <v>56155</v>
      </c>
      <c r="H414" s="457">
        <v>0</v>
      </c>
      <c r="I414" s="457">
        <v>0</v>
      </c>
      <c r="J414" s="457">
        <v>0</v>
      </c>
      <c r="K414" s="457">
        <v>0</v>
      </c>
      <c r="L414" s="457">
        <v>0</v>
      </c>
      <c r="M414" s="457">
        <v>56155</v>
      </c>
      <c r="N414" s="457">
        <v>0</v>
      </c>
      <c r="O414" s="457">
        <v>0</v>
      </c>
      <c r="P414" s="479">
        <v>0</v>
      </c>
      <c r="Q414" s="479">
        <v>0</v>
      </c>
      <c r="R414" s="479">
        <v>1.4974666700000001</v>
      </c>
      <c r="T414" s="457">
        <v>561553.52</v>
      </c>
      <c r="V414" s="479">
        <v>0</v>
      </c>
      <c r="Z414" s="479" t="s">
        <v>1954</v>
      </c>
    </row>
    <row r="415" spans="1:26" outlineLevel="2">
      <c r="A415" s="515">
        <v>14</v>
      </c>
      <c r="B415" s="515" t="s">
        <v>931</v>
      </c>
      <c r="C415" s="515">
        <v>349</v>
      </c>
      <c r="D415" s="515" t="s">
        <v>1288</v>
      </c>
      <c r="E415" s="515" t="s">
        <v>1937</v>
      </c>
      <c r="F415" s="489" t="s">
        <v>767</v>
      </c>
      <c r="G415" s="457">
        <v>358212</v>
      </c>
      <c r="H415" s="457">
        <v>0</v>
      </c>
      <c r="I415" s="457">
        <v>0</v>
      </c>
      <c r="J415" s="457">
        <v>0</v>
      </c>
      <c r="K415" s="457">
        <v>0</v>
      </c>
      <c r="L415" s="457">
        <v>0</v>
      </c>
      <c r="M415" s="457">
        <v>358212</v>
      </c>
      <c r="N415" s="457">
        <v>0</v>
      </c>
      <c r="O415" s="457">
        <v>0</v>
      </c>
      <c r="P415" s="479">
        <v>0</v>
      </c>
      <c r="Q415" s="479">
        <v>0</v>
      </c>
      <c r="R415" s="479">
        <v>4.8407026999999996</v>
      </c>
      <c r="T415" s="457">
        <v>3554906.21</v>
      </c>
      <c r="V415" s="479">
        <v>0</v>
      </c>
      <c r="Z415" s="479" t="s">
        <v>1954</v>
      </c>
    </row>
    <row r="416" spans="1:26" outlineLevel="2">
      <c r="A416" s="515">
        <v>17</v>
      </c>
      <c r="B416" s="515" t="s">
        <v>931</v>
      </c>
      <c r="C416" s="515">
        <v>350</v>
      </c>
      <c r="D416" s="515" t="s">
        <v>1290</v>
      </c>
      <c r="E416" s="515" t="s">
        <v>1938</v>
      </c>
      <c r="F416" s="489" t="s">
        <v>1291</v>
      </c>
      <c r="G416" s="457">
        <v>162160</v>
      </c>
      <c r="H416" s="457">
        <v>0</v>
      </c>
      <c r="I416" s="457">
        <v>0</v>
      </c>
      <c r="J416" s="457">
        <v>0</v>
      </c>
      <c r="K416" s="457">
        <v>0</v>
      </c>
      <c r="L416" s="457">
        <v>0</v>
      </c>
      <c r="M416" s="457">
        <v>162160</v>
      </c>
      <c r="N416" s="457">
        <v>0</v>
      </c>
      <c r="O416" s="457">
        <v>0</v>
      </c>
      <c r="P416" s="479">
        <v>0</v>
      </c>
      <c r="Q416" s="479">
        <v>0</v>
      </c>
      <c r="R416" s="479">
        <v>3.7678330799999999</v>
      </c>
      <c r="T416" s="457">
        <v>1640819.99</v>
      </c>
      <c r="V416" s="479">
        <v>0</v>
      </c>
      <c r="Z416" s="479" t="s">
        <v>1954</v>
      </c>
    </row>
    <row r="417" spans="1:26" outlineLevel="2">
      <c r="A417" s="515">
        <v>17</v>
      </c>
      <c r="B417" s="515" t="s">
        <v>931</v>
      </c>
      <c r="C417" s="515">
        <v>351</v>
      </c>
      <c r="D417" s="515" t="s">
        <v>952</v>
      </c>
      <c r="E417" s="515" t="s">
        <v>1568</v>
      </c>
      <c r="F417" s="489" t="s">
        <v>773</v>
      </c>
      <c r="G417" s="457">
        <v>352976</v>
      </c>
      <c r="H417" s="457">
        <v>0</v>
      </c>
      <c r="I417" s="457">
        <v>0</v>
      </c>
      <c r="J417" s="457">
        <v>0</v>
      </c>
      <c r="K417" s="457">
        <v>0</v>
      </c>
      <c r="L417" s="457">
        <v>0</v>
      </c>
      <c r="M417" s="457">
        <v>352976</v>
      </c>
      <c r="N417" s="457">
        <v>0</v>
      </c>
      <c r="O417" s="457">
        <v>3529.76</v>
      </c>
      <c r="P417" s="479">
        <v>5.4096700000000001E-3</v>
      </c>
      <c r="Q417" s="479">
        <v>5.3881986197938858E-3</v>
      </c>
      <c r="R417" s="479">
        <v>1.7575772700000001</v>
      </c>
      <c r="T417" s="457" t="e">
        <v>#N/A</v>
      </c>
      <c r="V417" s="479">
        <v>0</v>
      </c>
      <c r="Z417" s="479" t="e">
        <v>#N/A</v>
      </c>
    </row>
    <row r="418" spans="1:26" outlineLevel="2">
      <c r="A418" s="515">
        <v>17</v>
      </c>
      <c r="B418" s="515" t="s">
        <v>931</v>
      </c>
      <c r="C418" s="515">
        <v>352</v>
      </c>
      <c r="D418" s="515" t="s">
        <v>1307</v>
      </c>
      <c r="E418" s="515" t="s">
        <v>1939</v>
      </c>
      <c r="F418" s="489" t="s">
        <v>1308</v>
      </c>
      <c r="G418" s="457">
        <v>78469</v>
      </c>
      <c r="H418" s="457">
        <v>0</v>
      </c>
      <c r="I418" s="457">
        <v>0</v>
      </c>
      <c r="J418" s="457">
        <v>0</v>
      </c>
      <c r="K418" s="457">
        <v>0</v>
      </c>
      <c r="L418" s="457">
        <v>0</v>
      </c>
      <c r="M418" s="457">
        <v>78469</v>
      </c>
      <c r="N418" s="457">
        <v>0</v>
      </c>
      <c r="O418" s="457">
        <v>0</v>
      </c>
      <c r="P418" s="479">
        <v>0</v>
      </c>
      <c r="Q418" s="479">
        <v>0</v>
      </c>
      <c r="R418" s="479">
        <v>3.79077295</v>
      </c>
      <c r="T418" s="457">
        <v>2475272.7599999998</v>
      </c>
      <c r="V418" s="479">
        <v>0</v>
      </c>
      <c r="Z418" s="479" t="s">
        <v>1954</v>
      </c>
    </row>
    <row r="419" spans="1:26" outlineLevel="1">
      <c r="A419" s="515">
        <v>26</v>
      </c>
      <c r="B419" s="515" t="s">
        <v>931</v>
      </c>
      <c r="C419" s="515">
        <v>353</v>
      </c>
      <c r="D419" s="515" t="s">
        <v>1309</v>
      </c>
      <c r="E419" s="515" t="s">
        <v>1940</v>
      </c>
      <c r="F419" s="489" t="s">
        <v>1310</v>
      </c>
      <c r="G419" s="457">
        <v>222109</v>
      </c>
      <c r="H419" s="457">
        <v>0</v>
      </c>
      <c r="I419" s="457">
        <v>0</v>
      </c>
      <c r="J419" s="457">
        <v>0</v>
      </c>
      <c r="K419" s="457">
        <v>0</v>
      </c>
      <c r="L419" s="457">
        <v>0</v>
      </c>
      <c r="M419" s="457">
        <v>222109</v>
      </c>
      <c r="N419" s="457">
        <v>0</v>
      </c>
      <c r="O419" s="457">
        <v>0</v>
      </c>
      <c r="P419" s="479">
        <v>0</v>
      </c>
      <c r="Q419" s="479">
        <v>0</v>
      </c>
      <c r="R419" s="479">
        <v>5.1414120399999996</v>
      </c>
      <c r="T419" s="457">
        <v>5195888.75</v>
      </c>
      <c r="V419" s="479">
        <v>0</v>
      </c>
      <c r="Z419" s="479" t="s">
        <v>1954</v>
      </c>
    </row>
    <row r="420" spans="1:26" outlineLevel="1">
      <c r="A420" s="515">
        <v>26</v>
      </c>
      <c r="B420" s="515" t="s">
        <v>931</v>
      </c>
      <c r="C420" s="515">
        <v>354</v>
      </c>
      <c r="D420" s="515" t="s">
        <v>1312</v>
      </c>
      <c r="E420" s="515" t="s">
        <v>1941</v>
      </c>
      <c r="F420" s="489" t="s">
        <v>782</v>
      </c>
      <c r="G420" s="457">
        <v>108222</v>
      </c>
      <c r="H420" s="457">
        <v>0</v>
      </c>
      <c r="I420" s="457">
        <v>0</v>
      </c>
      <c r="J420" s="457">
        <v>0</v>
      </c>
      <c r="K420" s="457">
        <v>0</v>
      </c>
      <c r="L420" s="457">
        <v>0</v>
      </c>
      <c r="M420" s="457">
        <v>108222</v>
      </c>
      <c r="N420" s="457">
        <v>0</v>
      </c>
      <c r="O420" s="457">
        <v>0</v>
      </c>
      <c r="P420" s="479">
        <v>0</v>
      </c>
      <c r="Q420" s="479">
        <v>0</v>
      </c>
      <c r="R420" s="479">
        <v>3.5861223400000002</v>
      </c>
      <c r="T420" s="457">
        <v>1082222.01</v>
      </c>
      <c r="V420" s="479">
        <v>0</v>
      </c>
      <c r="Z420" s="479" t="s">
        <v>1954</v>
      </c>
    </row>
    <row r="421" spans="1:26" ht="21.75" customHeight="1" outlineLevel="2">
      <c r="A421" s="515">
        <v>30</v>
      </c>
      <c r="B421" s="515" t="s">
        <v>878</v>
      </c>
      <c r="C421" s="515">
        <v>355</v>
      </c>
      <c r="D421" s="515" t="s">
        <v>1043</v>
      </c>
      <c r="E421" s="515" t="s">
        <v>1942</v>
      </c>
      <c r="F421" s="489" t="s">
        <v>623</v>
      </c>
      <c r="G421" s="457">
        <v>704745</v>
      </c>
      <c r="H421" s="457">
        <v>0</v>
      </c>
      <c r="I421" s="457">
        <v>0</v>
      </c>
      <c r="J421" s="457">
        <v>0</v>
      </c>
      <c r="K421" s="457">
        <v>0</v>
      </c>
      <c r="L421" s="457">
        <v>0</v>
      </c>
      <c r="M421" s="457">
        <v>704745</v>
      </c>
      <c r="N421" s="457">
        <v>0</v>
      </c>
      <c r="O421" s="457">
        <v>0</v>
      </c>
      <c r="P421" s="479">
        <v>0</v>
      </c>
      <c r="Q421" s="479">
        <v>0</v>
      </c>
      <c r="R421" s="479">
        <v>9.4212207899999996</v>
      </c>
      <c r="T421" s="457">
        <v>7757035.8399999999</v>
      </c>
      <c r="V421" s="479">
        <v>0</v>
      </c>
      <c r="Z421" s="479" t="s">
        <v>1954</v>
      </c>
    </row>
    <row r="422" spans="1:26" outlineLevel="1">
      <c r="A422" s="515">
        <v>30</v>
      </c>
      <c r="B422" s="515" t="s">
        <v>931</v>
      </c>
      <c r="C422" s="515">
        <v>356</v>
      </c>
      <c r="D422" s="515" t="s">
        <v>1315</v>
      </c>
      <c r="E422" s="515" t="s">
        <v>1943</v>
      </c>
      <c r="F422" s="489" t="s">
        <v>783</v>
      </c>
      <c r="G422" s="457">
        <v>15024</v>
      </c>
      <c r="H422" s="457">
        <v>0</v>
      </c>
      <c r="I422" s="457">
        <v>0</v>
      </c>
      <c r="J422" s="457">
        <v>0</v>
      </c>
      <c r="K422" s="457">
        <v>0</v>
      </c>
      <c r="L422" s="457">
        <v>0</v>
      </c>
      <c r="M422" s="457">
        <v>15024</v>
      </c>
      <c r="N422" s="457">
        <v>0</v>
      </c>
      <c r="O422" s="457">
        <v>0</v>
      </c>
      <c r="P422" s="479">
        <v>0</v>
      </c>
      <c r="Q422" s="479">
        <v>0</v>
      </c>
      <c r="R422" s="479">
        <v>0.13968017999999999</v>
      </c>
      <c r="T422" s="457">
        <v>4659667.2</v>
      </c>
      <c r="V422" s="479">
        <v>0</v>
      </c>
      <c r="Z422" s="479" t="s">
        <v>1954</v>
      </c>
    </row>
    <row r="423" spans="1:26" outlineLevel="1">
      <c r="A423" s="515">
        <v>30</v>
      </c>
      <c r="B423" s="515" t="s">
        <v>931</v>
      </c>
      <c r="C423" s="515">
        <v>357</v>
      </c>
      <c r="D423" s="515" t="s">
        <v>1316</v>
      </c>
      <c r="E423" s="515" t="s">
        <v>1944</v>
      </c>
      <c r="F423" s="489" t="s">
        <v>784</v>
      </c>
      <c r="G423" s="457">
        <v>440918</v>
      </c>
      <c r="H423" s="457">
        <v>0</v>
      </c>
      <c r="I423" s="457">
        <v>0</v>
      </c>
      <c r="J423" s="457">
        <v>0</v>
      </c>
      <c r="K423" s="457">
        <v>0</v>
      </c>
      <c r="L423" s="457">
        <v>0</v>
      </c>
      <c r="M423" s="457">
        <v>440918</v>
      </c>
      <c r="N423" s="457">
        <v>0</v>
      </c>
      <c r="O423" s="457">
        <v>0</v>
      </c>
      <c r="P423" s="479">
        <v>0</v>
      </c>
      <c r="Q423" s="479">
        <v>0</v>
      </c>
      <c r="R423" s="479">
        <v>5.6160028500000001</v>
      </c>
      <c r="T423" s="457">
        <v>10224011.9</v>
      </c>
      <c r="V423" s="479">
        <v>0</v>
      </c>
      <c r="Z423" s="479" t="s">
        <v>1954</v>
      </c>
    </row>
    <row r="424" spans="1:26" outlineLevel="2">
      <c r="A424" s="515">
        <v>30</v>
      </c>
      <c r="B424" s="515" t="s">
        <v>931</v>
      </c>
      <c r="C424" s="515">
        <v>358</v>
      </c>
      <c r="D424" s="515" t="s">
        <v>1321</v>
      </c>
      <c r="E424" s="515" t="s">
        <v>1945</v>
      </c>
      <c r="F424" s="489" t="s">
        <v>789</v>
      </c>
      <c r="G424" s="457">
        <v>43100</v>
      </c>
      <c r="H424" s="457">
        <v>0</v>
      </c>
      <c r="I424" s="457">
        <v>0</v>
      </c>
      <c r="J424" s="457">
        <v>0</v>
      </c>
      <c r="K424" s="457">
        <v>0</v>
      </c>
      <c r="L424" s="457">
        <v>0</v>
      </c>
      <c r="M424" s="457">
        <v>43100</v>
      </c>
      <c r="N424" s="457">
        <v>0</v>
      </c>
      <c r="O424" s="457">
        <v>0</v>
      </c>
      <c r="P424" s="479">
        <v>0</v>
      </c>
      <c r="Q424" s="479">
        <v>0</v>
      </c>
      <c r="R424" s="479">
        <v>6.1571428600000004</v>
      </c>
      <c r="T424" s="457">
        <v>348672.03</v>
      </c>
      <c r="V424" s="479">
        <v>0</v>
      </c>
      <c r="Z424" s="479" t="s">
        <v>1954</v>
      </c>
    </row>
    <row r="425" spans="1:26" outlineLevel="1">
      <c r="A425" s="515">
        <v>31</v>
      </c>
      <c r="B425" s="515" t="s">
        <v>931</v>
      </c>
      <c r="C425" s="497">
        <v>359</v>
      </c>
      <c r="D425" s="515" t="s">
        <v>1323</v>
      </c>
      <c r="E425" s="515" t="s">
        <v>1946</v>
      </c>
      <c r="F425" s="489" t="s">
        <v>791</v>
      </c>
      <c r="G425" s="457">
        <v>118664</v>
      </c>
      <c r="H425" s="457">
        <v>0</v>
      </c>
      <c r="I425" s="457">
        <v>0</v>
      </c>
      <c r="J425" s="457">
        <v>0</v>
      </c>
      <c r="K425" s="457">
        <v>0</v>
      </c>
      <c r="L425" s="457">
        <v>0</v>
      </c>
      <c r="M425" s="457">
        <v>118664</v>
      </c>
      <c r="N425" s="457">
        <v>0</v>
      </c>
      <c r="O425" s="457">
        <v>0</v>
      </c>
      <c r="P425" s="479">
        <v>0</v>
      </c>
      <c r="Q425" s="479">
        <v>0</v>
      </c>
      <c r="R425" s="479">
        <v>0.97665844000000002</v>
      </c>
      <c r="T425" s="457">
        <v>1786429.34</v>
      </c>
      <c r="V425" s="479">
        <v>0</v>
      </c>
      <c r="Z425" s="479" t="s">
        <v>1954</v>
      </c>
    </row>
    <row r="426" spans="1:26" outlineLevel="1">
      <c r="A426" s="515">
        <v>31</v>
      </c>
      <c r="B426" s="515" t="s">
        <v>931</v>
      </c>
      <c r="C426" s="515">
        <v>360</v>
      </c>
      <c r="D426" s="515" t="s">
        <v>1324</v>
      </c>
      <c r="E426" s="515" t="s">
        <v>1947</v>
      </c>
      <c r="F426" s="489" t="s">
        <v>792</v>
      </c>
      <c r="G426" s="457">
        <v>113264</v>
      </c>
      <c r="H426" s="457">
        <v>0</v>
      </c>
      <c r="I426" s="457">
        <v>0</v>
      </c>
      <c r="J426" s="457">
        <v>0</v>
      </c>
      <c r="K426" s="457">
        <v>0</v>
      </c>
      <c r="L426" s="457">
        <v>0</v>
      </c>
      <c r="M426" s="457">
        <v>113264</v>
      </c>
      <c r="N426" s="457">
        <v>0</v>
      </c>
      <c r="O426" s="457">
        <v>0</v>
      </c>
      <c r="P426" s="479">
        <v>0</v>
      </c>
      <c r="Q426" s="479">
        <v>0</v>
      </c>
      <c r="R426" s="479">
        <v>0.81227768</v>
      </c>
      <c r="T426" s="457">
        <v>2903316.93</v>
      </c>
      <c r="V426" s="479">
        <v>0</v>
      </c>
      <c r="Z426" s="479" t="s">
        <v>1954</v>
      </c>
    </row>
    <row r="427" spans="1:26" outlineLevel="2">
      <c r="A427" s="515">
        <v>31</v>
      </c>
      <c r="B427" s="515" t="s">
        <v>924</v>
      </c>
      <c r="C427" s="515">
        <v>361</v>
      </c>
      <c r="D427" s="515" t="s">
        <v>1157</v>
      </c>
      <c r="E427" s="515" t="s">
        <v>1948</v>
      </c>
      <c r="F427" s="489" t="s">
        <v>693</v>
      </c>
      <c r="G427" s="457">
        <v>139748</v>
      </c>
      <c r="H427" s="457">
        <v>0</v>
      </c>
      <c r="I427" s="457">
        <v>0</v>
      </c>
      <c r="J427" s="457">
        <v>0</v>
      </c>
      <c r="K427" s="457">
        <v>0</v>
      </c>
      <c r="L427" s="457">
        <v>0</v>
      </c>
      <c r="M427" s="457">
        <v>139748</v>
      </c>
      <c r="N427" s="457">
        <v>0</v>
      </c>
      <c r="O427" s="457">
        <v>0</v>
      </c>
      <c r="P427" s="479">
        <v>0</v>
      </c>
      <c r="Q427" s="479">
        <v>0</v>
      </c>
      <c r="R427" s="479">
        <v>5.2735094299999998</v>
      </c>
      <c r="T427" s="457">
        <v>1397480.13</v>
      </c>
      <c r="V427" s="479">
        <v>0</v>
      </c>
      <c r="Z427" s="479" t="s">
        <v>1954</v>
      </c>
    </row>
    <row r="428" spans="1:26" outlineLevel="2">
      <c r="A428" s="515">
        <v>17</v>
      </c>
      <c r="B428" s="515" t="s">
        <v>931</v>
      </c>
      <c r="C428" s="515">
        <v>362</v>
      </c>
      <c r="D428" s="515" t="s">
        <v>1327</v>
      </c>
      <c r="E428" s="515" t="s">
        <v>1949</v>
      </c>
      <c r="F428" s="489" t="s">
        <v>1328</v>
      </c>
      <c r="G428" s="457">
        <v>66844</v>
      </c>
      <c r="H428" s="457">
        <v>0</v>
      </c>
      <c r="I428" s="457">
        <v>0</v>
      </c>
      <c r="J428" s="457">
        <v>0</v>
      </c>
      <c r="K428" s="457">
        <v>0</v>
      </c>
      <c r="L428" s="457">
        <v>0</v>
      </c>
      <c r="M428" s="457">
        <v>66844</v>
      </c>
      <c r="N428" s="457">
        <v>0</v>
      </c>
      <c r="O428" s="457">
        <v>0</v>
      </c>
      <c r="P428" s="479">
        <v>0</v>
      </c>
      <c r="Q428" s="479">
        <v>0</v>
      </c>
      <c r="R428" s="479">
        <v>6.6844000000000001</v>
      </c>
      <c r="T428" s="457">
        <v>709203.19</v>
      </c>
      <c r="V428" s="479">
        <v>0</v>
      </c>
      <c r="Z428" s="479" t="s">
        <v>1954</v>
      </c>
    </row>
    <row r="429" spans="1:26" outlineLevel="2">
      <c r="A429" s="515">
        <v>31</v>
      </c>
      <c r="B429" s="515" t="s">
        <v>931</v>
      </c>
      <c r="C429" s="515">
        <v>363</v>
      </c>
      <c r="D429" s="515" t="s">
        <v>1330</v>
      </c>
      <c r="E429" s="515" t="s">
        <v>1950</v>
      </c>
      <c r="F429" s="489" t="s">
        <v>796</v>
      </c>
      <c r="G429" s="457">
        <v>412147</v>
      </c>
      <c r="H429" s="457">
        <v>0</v>
      </c>
      <c r="I429" s="457">
        <v>0</v>
      </c>
      <c r="J429" s="457">
        <v>0</v>
      </c>
      <c r="K429" s="457">
        <v>0</v>
      </c>
      <c r="L429" s="457">
        <v>0</v>
      </c>
      <c r="M429" s="457">
        <v>412147</v>
      </c>
      <c r="N429" s="457">
        <v>0</v>
      </c>
      <c r="O429" s="457">
        <v>0</v>
      </c>
      <c r="P429" s="479">
        <v>0</v>
      </c>
      <c r="Q429" s="479">
        <v>0</v>
      </c>
      <c r="R429" s="479">
        <v>0.55197273000000002</v>
      </c>
      <c r="T429" s="457">
        <v>7431489.4800000004</v>
      </c>
      <c r="V429" s="479">
        <v>0</v>
      </c>
      <c r="Z429" s="479" t="s">
        <v>1954</v>
      </c>
    </row>
    <row r="430" spans="1:26" outlineLevel="2">
      <c r="B430" s="496"/>
      <c r="F430" s="647"/>
      <c r="G430" s="492">
        <v>19320693</v>
      </c>
      <c r="H430" s="492">
        <v>0</v>
      </c>
      <c r="I430" s="492">
        <v>0</v>
      </c>
      <c r="J430" s="492">
        <v>0</v>
      </c>
      <c r="K430" s="492">
        <v>0</v>
      </c>
      <c r="L430" s="492">
        <v>0</v>
      </c>
      <c r="M430" s="492">
        <v>19320693</v>
      </c>
      <c r="N430" s="492">
        <v>11420.84568</v>
      </c>
      <c r="O430" s="492">
        <v>66438.415209999992</v>
      </c>
      <c r="P430" s="493">
        <v>0.10182275</v>
      </c>
      <c r="Q430" s="493">
        <v>0.10141861688494828</v>
      </c>
      <c r="R430" s="493"/>
      <c r="T430" s="457">
        <v>19178746220.899994</v>
      </c>
      <c r="V430" s="493">
        <v>0</v>
      </c>
      <c r="Z430" s="479" t="s">
        <v>1954</v>
      </c>
    </row>
    <row r="431" spans="1:26" outlineLevel="2">
      <c r="B431" s="496"/>
      <c r="F431" s="647"/>
      <c r="G431" s="494"/>
      <c r="H431" s="494"/>
      <c r="I431" s="494"/>
      <c r="J431" s="494"/>
      <c r="K431" s="494"/>
      <c r="L431" s="494"/>
      <c r="M431" s="494"/>
      <c r="N431" s="494"/>
      <c r="O431" s="494"/>
      <c r="P431" s="495"/>
      <c r="Q431" s="495"/>
      <c r="R431" s="495"/>
    </row>
    <row r="432" spans="1:26" outlineLevel="2">
      <c r="B432" s="496" t="s">
        <v>456</v>
      </c>
      <c r="G432" s="492">
        <v>907025268.15789998</v>
      </c>
      <c r="H432" s="492">
        <v>0</v>
      </c>
      <c r="I432" s="492">
        <v>432000</v>
      </c>
      <c r="J432" s="492">
        <v>7682760</v>
      </c>
      <c r="K432" s="492">
        <v>0</v>
      </c>
      <c r="L432" s="492">
        <v>58015835</v>
      </c>
      <c r="M432" s="492">
        <v>857124193.15789998</v>
      </c>
      <c r="N432" s="492">
        <v>12741683.817320598</v>
      </c>
      <c r="O432" s="492">
        <v>60760035.484807812</v>
      </c>
      <c r="P432" s="493">
        <v>93.12012867</v>
      </c>
      <c r="Q432" s="493">
        <v>92.750538092637697</v>
      </c>
      <c r="R432" s="493"/>
      <c r="V432" s="493">
        <v>-54.2028023999992</v>
      </c>
    </row>
    <row r="433" spans="7:17" outlineLevel="2">
      <c r="G433" s="494">
        <v>-181.84210002422333</v>
      </c>
      <c r="H433" s="494">
        <v>0</v>
      </c>
      <c r="I433" s="494">
        <v>0</v>
      </c>
      <c r="J433" s="494">
        <v>0</v>
      </c>
      <c r="K433" s="494">
        <v>0</v>
      </c>
      <c r="L433" s="494">
        <v>0</v>
      </c>
      <c r="M433" s="494">
        <v>-181.84210002422333</v>
      </c>
      <c r="N433" s="494">
        <v>0</v>
      </c>
      <c r="O433" s="494">
        <v>0</v>
      </c>
      <c r="P433" s="495">
        <v>0</v>
      </c>
      <c r="Q433" s="494">
        <v>0</v>
      </c>
    </row>
    <row r="434" spans="7:17" outlineLevel="2">
      <c r="O434" s="494"/>
    </row>
    <row r="435" spans="7:17" outlineLevel="2">
      <c r="K435" s="457" t="s">
        <v>1951</v>
      </c>
      <c r="O435" s="494">
        <v>63476763.167337812</v>
      </c>
    </row>
    <row r="436" spans="7:17" outlineLevel="2">
      <c r="K436" s="457" t="s">
        <v>1952</v>
      </c>
      <c r="O436" s="648">
        <v>2032329</v>
      </c>
    </row>
    <row r="437" spans="7:17" outlineLevel="2">
      <c r="K437" s="457" t="s">
        <v>1953</v>
      </c>
      <c r="M437" s="457" t="s">
        <v>1953</v>
      </c>
      <c r="O437" s="494">
        <v>65509092.167337812</v>
      </c>
    </row>
    <row r="438" spans="7:17" outlineLevel="2"/>
    <row r="439" spans="7:17" outlineLevel="2">
      <c r="O439" s="457">
        <v>63476763</v>
      </c>
    </row>
    <row r="440" spans="7:17" outlineLevel="2">
      <c r="O440" s="457">
        <v>0.1673378124833107</v>
      </c>
    </row>
    <row r="441" spans="7:17" outlineLevel="2"/>
    <row r="442" spans="7:17" outlineLevel="2"/>
    <row r="443" spans="7:17" outlineLevel="2"/>
    <row r="444" spans="7:17" outlineLevel="2"/>
    <row r="445" spans="7:17" outlineLevel="2"/>
    <row r="446" spans="7:17" outlineLevel="2"/>
    <row r="447" spans="7:17" outlineLevel="2"/>
    <row r="448" spans="7:17" outlineLevel="2"/>
    <row r="449" spans="6:17" outlineLevel="2">
      <c r="F449" s="515"/>
      <c r="G449" s="515"/>
      <c r="H449" s="515"/>
      <c r="I449" s="515"/>
      <c r="J449" s="515"/>
      <c r="K449" s="515"/>
      <c r="L449" s="515"/>
      <c r="M449" s="515"/>
      <c r="N449" s="515"/>
      <c r="O449" s="515"/>
      <c r="P449" s="515"/>
      <c r="Q449" s="515"/>
    </row>
    <row r="450" spans="6:17" outlineLevel="1">
      <c r="F450" s="515"/>
      <c r="G450" s="515"/>
      <c r="H450" s="515"/>
      <c r="I450" s="515"/>
      <c r="J450" s="515"/>
      <c r="K450" s="515"/>
      <c r="L450" s="515"/>
      <c r="M450" s="515"/>
      <c r="N450" s="515"/>
      <c r="O450" s="515"/>
      <c r="P450" s="515"/>
      <c r="Q450" s="515"/>
    </row>
    <row r="451" spans="6:17" outlineLevel="1">
      <c r="F451" s="515"/>
      <c r="G451" s="515"/>
      <c r="H451" s="515"/>
      <c r="I451" s="515"/>
      <c r="J451" s="515"/>
      <c r="K451" s="515"/>
      <c r="L451" s="515"/>
      <c r="M451" s="515"/>
      <c r="N451" s="515"/>
      <c r="O451" s="515"/>
      <c r="P451" s="515"/>
      <c r="Q451" s="515"/>
    </row>
    <row r="452" spans="6:17" outlineLevel="2">
      <c r="F452" s="515"/>
      <c r="G452" s="515"/>
      <c r="H452" s="515"/>
      <c r="I452" s="515"/>
      <c r="J452" s="515"/>
      <c r="K452" s="515"/>
      <c r="L452" s="515"/>
      <c r="M452" s="515"/>
      <c r="N452" s="515"/>
      <c r="O452" s="515"/>
      <c r="P452" s="515"/>
      <c r="Q452" s="515"/>
    </row>
    <row r="453" spans="6:17" outlineLevel="2">
      <c r="F453" s="515"/>
      <c r="G453" s="515"/>
      <c r="H453" s="515"/>
      <c r="I453" s="515"/>
      <c r="J453" s="515"/>
      <c r="K453" s="515"/>
      <c r="L453" s="515"/>
      <c r="M453" s="515"/>
      <c r="N453" s="515"/>
      <c r="O453" s="515"/>
      <c r="P453" s="515"/>
      <c r="Q453" s="515"/>
    </row>
    <row r="454" spans="6:17" outlineLevel="2">
      <c r="F454" s="515"/>
      <c r="G454" s="515"/>
      <c r="H454" s="515"/>
      <c r="I454" s="515"/>
      <c r="J454" s="515"/>
      <c r="K454" s="515"/>
      <c r="L454" s="515"/>
      <c r="M454" s="515"/>
      <c r="N454" s="515"/>
      <c r="O454" s="515"/>
      <c r="P454" s="515"/>
      <c r="Q454" s="515"/>
    </row>
    <row r="455" spans="6:17" outlineLevel="2">
      <c r="F455" s="515"/>
      <c r="G455" s="515"/>
      <c r="H455" s="515"/>
      <c r="I455" s="515"/>
      <c r="J455" s="515"/>
      <c r="K455" s="515"/>
      <c r="L455" s="515"/>
      <c r="M455" s="515"/>
      <c r="N455" s="515"/>
      <c r="O455" s="515"/>
      <c r="P455" s="515"/>
      <c r="Q455" s="515"/>
    </row>
    <row r="456" spans="6:17" outlineLevel="2">
      <c r="F456" s="515"/>
      <c r="G456" s="515"/>
      <c r="H456" s="515"/>
      <c r="I456" s="515"/>
      <c r="J456" s="515"/>
      <c r="K456" s="515"/>
      <c r="L456" s="515"/>
      <c r="M456" s="515"/>
      <c r="N456" s="515"/>
      <c r="O456" s="515"/>
      <c r="P456" s="515"/>
      <c r="Q456" s="515"/>
    </row>
    <row r="457" spans="6:17" outlineLevel="2">
      <c r="F457" s="515"/>
      <c r="G457" s="515"/>
      <c r="H457" s="515"/>
      <c r="I457" s="515"/>
      <c r="J457" s="515"/>
      <c r="K457" s="515"/>
      <c r="L457" s="515"/>
      <c r="M457" s="515"/>
      <c r="N457" s="515"/>
      <c r="O457" s="515"/>
      <c r="P457" s="515"/>
      <c r="Q457" s="515"/>
    </row>
    <row r="458" spans="6:17" outlineLevel="2">
      <c r="F458" s="515"/>
      <c r="G458" s="515"/>
      <c r="H458" s="515"/>
      <c r="I458" s="515"/>
      <c r="J458" s="515"/>
      <c r="K458" s="515"/>
      <c r="L458" s="515"/>
      <c r="M458" s="515"/>
      <c r="N458" s="515"/>
      <c r="O458" s="515"/>
      <c r="P458" s="515"/>
      <c r="Q458" s="515"/>
    </row>
    <row r="459" spans="6:17" outlineLevel="2">
      <c r="F459" s="515"/>
      <c r="G459" s="515"/>
      <c r="H459" s="515"/>
      <c r="I459" s="515"/>
      <c r="J459" s="515"/>
      <c r="K459" s="515"/>
      <c r="L459" s="515"/>
      <c r="M459" s="515"/>
      <c r="N459" s="515"/>
      <c r="O459" s="515"/>
      <c r="P459" s="515"/>
      <c r="Q459" s="515"/>
    </row>
    <row r="460" spans="6:17" outlineLevel="2">
      <c r="F460" s="515"/>
      <c r="G460" s="515"/>
      <c r="H460" s="515"/>
      <c r="I460" s="515"/>
      <c r="J460" s="515"/>
      <c r="K460" s="515"/>
      <c r="L460" s="515"/>
      <c r="M460" s="515"/>
      <c r="N460" s="515"/>
      <c r="O460" s="515"/>
      <c r="P460" s="515"/>
      <c r="Q460" s="515"/>
    </row>
    <row r="461" spans="6:17" outlineLevel="2">
      <c r="F461" s="515"/>
      <c r="G461" s="515"/>
      <c r="H461" s="515"/>
      <c r="I461" s="515"/>
      <c r="J461" s="515"/>
      <c r="K461" s="515"/>
      <c r="L461" s="515"/>
      <c r="M461" s="515"/>
      <c r="N461" s="515"/>
      <c r="O461" s="515"/>
      <c r="P461" s="515"/>
      <c r="Q461" s="515"/>
    </row>
    <row r="462" spans="6:17" outlineLevel="1">
      <c r="F462" s="515"/>
      <c r="G462" s="515"/>
      <c r="H462" s="515"/>
      <c r="I462" s="515"/>
      <c r="J462" s="515"/>
      <c r="K462" s="515"/>
      <c r="L462" s="515"/>
      <c r="M462" s="515"/>
      <c r="N462" s="515"/>
      <c r="O462" s="515"/>
      <c r="P462" s="515"/>
      <c r="Q462" s="515"/>
    </row>
    <row r="463" spans="6:17" outlineLevel="1">
      <c r="F463" s="515"/>
      <c r="G463" s="515"/>
      <c r="H463" s="515"/>
      <c r="I463" s="515"/>
      <c r="J463" s="515"/>
      <c r="K463" s="515"/>
      <c r="L463" s="515"/>
      <c r="M463" s="515"/>
      <c r="N463" s="515"/>
      <c r="O463" s="515"/>
      <c r="P463" s="515"/>
      <c r="Q463" s="515"/>
    </row>
    <row r="464" spans="6:17" outlineLevel="2">
      <c r="F464" s="515"/>
      <c r="G464" s="515"/>
      <c r="H464" s="515"/>
      <c r="I464" s="515"/>
      <c r="J464" s="515"/>
      <c r="K464" s="515"/>
      <c r="L464" s="515"/>
      <c r="M464" s="515"/>
      <c r="N464" s="515"/>
      <c r="O464" s="515"/>
      <c r="P464" s="515"/>
      <c r="Q464" s="515"/>
    </row>
    <row r="465" spans="6:17" outlineLevel="1">
      <c r="F465" s="515"/>
      <c r="G465" s="515"/>
      <c r="H465" s="515"/>
      <c r="I465" s="515"/>
      <c r="J465" s="515"/>
      <c r="K465" s="515"/>
      <c r="L465" s="515"/>
      <c r="M465" s="515"/>
      <c r="N465" s="515"/>
      <c r="O465" s="515"/>
      <c r="P465" s="515"/>
      <c r="Q465" s="515"/>
    </row>
    <row r="466" spans="6:17" outlineLevel="1">
      <c r="F466" s="515"/>
      <c r="G466" s="515"/>
      <c r="H466" s="515"/>
      <c r="I466" s="515"/>
      <c r="J466" s="515"/>
      <c r="K466" s="515"/>
      <c r="L466" s="515"/>
      <c r="M466" s="515"/>
      <c r="N466" s="515"/>
      <c r="O466" s="515"/>
      <c r="P466" s="515"/>
      <c r="Q466" s="515"/>
    </row>
    <row r="467" spans="6:17" ht="15.75" hidden="1" customHeight="1" outlineLevel="2">
      <c r="F467" s="515"/>
      <c r="G467" s="515"/>
      <c r="H467" s="515"/>
      <c r="I467" s="515"/>
      <c r="J467" s="515"/>
      <c r="K467" s="515"/>
      <c r="L467" s="515"/>
      <c r="M467" s="515"/>
      <c r="N467" s="515"/>
      <c r="O467" s="515"/>
      <c r="P467" s="515"/>
      <c r="Q467" s="515"/>
    </row>
    <row r="468" spans="6:17" ht="15.75" hidden="1" customHeight="1" outlineLevel="2">
      <c r="F468" s="515"/>
      <c r="G468" s="515"/>
      <c r="H468" s="515"/>
      <c r="I468" s="515"/>
      <c r="J468" s="515"/>
      <c r="K468" s="515"/>
      <c r="L468" s="515"/>
      <c r="M468" s="515"/>
      <c r="N468" s="515"/>
      <c r="O468" s="515"/>
      <c r="P468" s="515"/>
      <c r="Q468" s="515"/>
    </row>
    <row r="469" spans="6:17" ht="15.75" hidden="1" customHeight="1" outlineLevel="1">
      <c r="F469" s="515"/>
      <c r="G469" s="515"/>
      <c r="H469" s="515"/>
      <c r="I469" s="515"/>
      <c r="J469" s="515"/>
      <c r="K469" s="515"/>
      <c r="L469" s="515"/>
      <c r="M469" s="515"/>
      <c r="N469" s="515"/>
      <c r="O469" s="515"/>
      <c r="P469" s="515"/>
      <c r="Q469" s="515"/>
    </row>
    <row r="470" spans="6:17" ht="15.75" hidden="1" customHeight="1" outlineLevel="1">
      <c r="F470" s="515"/>
      <c r="G470" s="515"/>
      <c r="H470" s="515"/>
      <c r="I470" s="515"/>
      <c r="J470" s="515"/>
      <c r="K470" s="515"/>
      <c r="L470" s="515"/>
      <c r="M470" s="515"/>
      <c r="N470" s="515"/>
      <c r="O470" s="515"/>
      <c r="P470" s="515"/>
      <c r="Q470" s="515"/>
    </row>
    <row r="471" spans="6:17" collapsed="1">
      <c r="F471" s="515"/>
      <c r="G471" s="515"/>
      <c r="H471" s="515"/>
      <c r="I471" s="515"/>
      <c r="J471" s="515"/>
      <c r="K471" s="515"/>
      <c r="L471" s="515"/>
      <c r="M471" s="515"/>
      <c r="N471" s="515"/>
      <c r="O471" s="515"/>
      <c r="P471" s="515"/>
      <c r="Q471" s="515"/>
    </row>
    <row r="475" spans="6:17">
      <c r="F475" s="515"/>
      <c r="G475" s="515"/>
      <c r="H475" s="515"/>
      <c r="I475" s="515"/>
      <c r="J475" s="515"/>
      <c r="K475" s="515"/>
      <c r="L475" s="515"/>
      <c r="M475" s="515"/>
      <c r="N475" s="515"/>
      <c r="O475" s="515"/>
      <c r="P475" s="515"/>
      <c r="Q475" s="515"/>
    </row>
    <row r="476" spans="6:17">
      <c r="F476" s="515"/>
      <c r="G476" s="515"/>
      <c r="H476" s="515"/>
      <c r="I476" s="515"/>
      <c r="J476" s="515"/>
      <c r="K476" s="515"/>
      <c r="L476" s="515"/>
      <c r="M476" s="515"/>
      <c r="N476" s="515"/>
      <c r="O476" s="515"/>
      <c r="P476" s="515"/>
      <c r="Q476" s="515"/>
    </row>
  </sheetData>
  <customSheetViews>
    <customSheetView guid="{84FBBE83-FF6F-4C76-A58E-D04643F715A5}" scale="82" showPageBreaks="1" printArea="1" hiddenColumns="1" topLeftCell="C1">
      <pane xSplit="3" ySplit="7" topLeftCell="F458" activePane="bottomRight" state="frozen"/>
      <selection pane="bottomRight" activeCell="C463" sqref="C463"/>
      <pageMargins left="0.57999999999999996" right="0.27" top="0.75" bottom="0.75" header="0.3" footer="0.3"/>
      <pageSetup paperSize="9" scale="55" orientation="portrait" r:id="rId1"/>
      <headerFooter>
        <oddFooter>Page &amp;P of &amp;N</oddFooter>
      </headerFooter>
    </customSheetView>
  </customSheetViews>
  <mergeCells count="11">
    <mergeCell ref="T6:T7"/>
    <mergeCell ref="V6:V7"/>
    <mergeCell ref="X6:X7"/>
    <mergeCell ref="Z6:Z7"/>
    <mergeCell ref="A6:A7"/>
    <mergeCell ref="B6:B7"/>
    <mergeCell ref="C6:C7"/>
    <mergeCell ref="D6:D7"/>
    <mergeCell ref="E6:E7"/>
    <mergeCell ref="F6:F7"/>
    <mergeCell ref="N6:O6"/>
  </mergeCells>
  <pageMargins left="0.57999999999999996" right="0.27" top="0.75" bottom="0.75" header="0.3" footer="0.3"/>
  <pageSetup paperSize="9" scale="55" orientation="portrait" r:id="rId2"/>
  <headerFooter>
    <oddFooter>Page &amp;P of &amp;N</oddFoot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sheetPr>
  <dimension ref="A1:H53"/>
  <sheetViews>
    <sheetView view="pageBreakPreview" topLeftCell="A33" zoomScaleSheetLayoutView="100" workbookViewId="0">
      <selection activeCell="C66" sqref="C66"/>
    </sheetView>
  </sheetViews>
  <sheetFormatPr defaultRowHeight="12"/>
  <cols>
    <col min="1" max="1" width="5.125" style="16" customWidth="1"/>
    <col min="2" max="2" width="3.625" style="16" customWidth="1"/>
    <col min="3" max="3" width="41.625" style="16" customWidth="1"/>
    <col min="4" max="4" width="0.375" style="16" customWidth="1"/>
    <col min="5" max="5" width="5.625" style="17" customWidth="1"/>
    <col min="6" max="6" width="10.375" style="18" customWidth="1"/>
    <col min="7" max="7" width="0.5" style="16" customWidth="1"/>
    <col min="8" max="8" width="10.375" style="16" customWidth="1"/>
    <col min="9" max="16384" width="9" style="16"/>
  </cols>
  <sheetData>
    <row r="1" spans="1:8">
      <c r="A1" s="14" t="s">
        <v>44</v>
      </c>
      <c r="B1" s="14"/>
      <c r="C1" s="14"/>
      <c r="D1" s="14"/>
      <c r="E1" s="14"/>
      <c r="F1" s="14"/>
      <c r="G1" s="14"/>
      <c r="H1" s="14"/>
    </row>
    <row r="2" spans="1:8">
      <c r="A2" s="578" t="s">
        <v>1478</v>
      </c>
      <c r="B2" s="14"/>
      <c r="C2" s="14"/>
      <c r="D2" s="14"/>
      <c r="E2" s="14"/>
      <c r="F2" s="14"/>
      <c r="G2" s="14"/>
      <c r="H2" s="14"/>
    </row>
    <row r="3" spans="1:8">
      <c r="A3" s="14" t="s">
        <v>2080</v>
      </c>
      <c r="B3" s="14"/>
      <c r="C3" s="14"/>
      <c r="D3" s="14"/>
      <c r="E3" s="14"/>
      <c r="F3" s="14"/>
      <c r="G3" s="14"/>
      <c r="H3" s="14"/>
    </row>
    <row r="4" spans="1:8" ht="24">
      <c r="E4" s="304" t="s">
        <v>469</v>
      </c>
      <c r="F4" s="302" t="s">
        <v>2078</v>
      </c>
      <c r="H4" s="303" t="s">
        <v>2079</v>
      </c>
    </row>
    <row r="5" spans="1:8">
      <c r="E5" s="304"/>
      <c r="F5" s="20" t="s">
        <v>447</v>
      </c>
      <c r="G5" s="456"/>
      <c r="H5" s="20" t="s">
        <v>448</v>
      </c>
    </row>
    <row r="6" spans="1:8">
      <c r="E6" s="16"/>
      <c r="F6" s="169" t="s">
        <v>114</v>
      </c>
      <c r="G6" s="170"/>
      <c r="H6" s="170"/>
    </row>
    <row r="7" spans="1:8">
      <c r="A7" s="516" t="s">
        <v>470</v>
      </c>
      <c r="B7" s="516"/>
      <c r="C7" s="516"/>
      <c r="H7" s="651"/>
    </row>
    <row r="8" spans="1:8">
      <c r="A8" s="516"/>
      <c r="B8" s="516"/>
      <c r="C8" s="516"/>
    </row>
    <row r="9" spans="1:8">
      <c r="A9" s="16" t="s">
        <v>403</v>
      </c>
      <c r="B9" s="22"/>
      <c r="C9" s="22"/>
      <c r="E9" s="23"/>
      <c r="F9" s="24">
        <v>1187326</v>
      </c>
      <c r="G9" s="25"/>
      <c r="H9" s="24">
        <v>4272389</v>
      </c>
    </row>
    <row r="10" spans="1:8">
      <c r="A10" s="16" t="s">
        <v>118</v>
      </c>
      <c r="B10" s="22"/>
      <c r="C10" s="22"/>
      <c r="E10" s="94">
        <v>3</v>
      </c>
      <c r="F10" s="27">
        <v>63329237</v>
      </c>
      <c r="G10" s="18"/>
      <c r="H10" s="27">
        <v>70699317</v>
      </c>
    </row>
    <row r="11" spans="1:8" hidden="1">
      <c r="A11" s="16" t="s">
        <v>1462</v>
      </c>
      <c r="B11" s="22"/>
      <c r="C11" s="22"/>
      <c r="E11" s="94"/>
      <c r="F11" s="27">
        <v>0</v>
      </c>
      <c r="G11" s="18"/>
      <c r="H11" s="27">
        <v>0</v>
      </c>
    </row>
    <row r="12" spans="1:8" hidden="1">
      <c r="A12" s="16" t="s">
        <v>1484</v>
      </c>
      <c r="B12" s="22"/>
      <c r="C12" s="22"/>
      <c r="E12" s="94"/>
      <c r="F12" s="27">
        <v>0</v>
      </c>
      <c r="G12" s="18"/>
      <c r="H12" s="27">
        <v>0</v>
      </c>
    </row>
    <row r="13" spans="1:8">
      <c r="A13" s="16" t="s">
        <v>570</v>
      </c>
      <c r="B13" s="22"/>
      <c r="C13" s="22"/>
      <c r="E13" s="94"/>
      <c r="F13" s="27">
        <v>43951</v>
      </c>
      <c r="G13" s="18"/>
      <c r="H13" s="27">
        <v>15457</v>
      </c>
    </row>
    <row r="14" spans="1:8">
      <c r="A14" s="16" t="s">
        <v>332</v>
      </c>
      <c r="B14" s="22"/>
      <c r="C14" s="22"/>
      <c r="E14" s="95">
        <v>4</v>
      </c>
      <c r="F14" s="27">
        <v>398889</v>
      </c>
      <c r="G14" s="18"/>
      <c r="H14" s="27">
        <v>71752</v>
      </c>
    </row>
    <row r="15" spans="1:8">
      <c r="A15" s="90" t="s">
        <v>225</v>
      </c>
      <c r="B15" s="22"/>
      <c r="C15" s="22"/>
      <c r="E15" s="95"/>
      <c r="F15" s="29">
        <v>2600</v>
      </c>
      <c r="G15" s="18"/>
      <c r="H15" s="29">
        <v>2600</v>
      </c>
    </row>
    <row r="16" spans="1:8">
      <c r="A16" s="21" t="s">
        <v>333</v>
      </c>
      <c r="B16" s="21"/>
      <c r="C16" s="21"/>
      <c r="E16" s="23"/>
      <c r="F16" s="18">
        <v>64962003</v>
      </c>
      <c r="G16" s="18"/>
      <c r="H16" s="18">
        <v>75061515</v>
      </c>
    </row>
    <row r="17" spans="1:8">
      <c r="E17" s="455"/>
      <c r="F17" s="30"/>
      <c r="G17" s="18"/>
      <c r="H17" s="18"/>
    </row>
    <row r="18" spans="1:8">
      <c r="A18" s="21" t="s">
        <v>214</v>
      </c>
      <c r="B18" s="21"/>
      <c r="C18" s="21"/>
      <c r="E18" s="455"/>
      <c r="F18" s="30"/>
      <c r="G18" s="18"/>
      <c r="H18" s="18"/>
    </row>
    <row r="19" spans="1:8">
      <c r="A19" s="21"/>
      <c r="B19" s="21"/>
      <c r="C19" s="21"/>
      <c r="E19" s="455"/>
      <c r="F19" s="30"/>
      <c r="G19" s="18"/>
      <c r="H19" s="18"/>
    </row>
    <row r="20" spans="1:8" ht="12" customHeight="1">
      <c r="A20" s="16" t="s">
        <v>1416</v>
      </c>
      <c r="B20" s="22"/>
      <c r="C20" s="22"/>
      <c r="E20" s="95"/>
      <c r="F20" s="24">
        <v>1300000</v>
      </c>
      <c r="G20" s="25"/>
      <c r="H20" s="24">
        <v>0</v>
      </c>
    </row>
    <row r="21" spans="1:8" ht="12" customHeight="1">
      <c r="A21" s="16" t="s">
        <v>219</v>
      </c>
      <c r="B21" s="22"/>
      <c r="C21" s="22"/>
      <c r="E21" s="95">
        <v>5</v>
      </c>
      <c r="F21" s="27">
        <v>64869</v>
      </c>
      <c r="G21" s="25"/>
      <c r="H21" s="27">
        <v>69734</v>
      </c>
    </row>
    <row r="22" spans="1:8" ht="12" customHeight="1">
      <c r="A22" s="16" t="s">
        <v>1458</v>
      </c>
      <c r="B22" s="22"/>
      <c r="C22" s="22"/>
      <c r="E22" s="95"/>
      <c r="F22" s="27">
        <v>2230</v>
      </c>
      <c r="G22" s="25"/>
      <c r="H22" s="27">
        <v>2365</v>
      </c>
    </row>
    <row r="23" spans="1:8">
      <c r="A23" s="16" t="s">
        <v>335</v>
      </c>
      <c r="B23" s="22"/>
      <c r="C23" s="22"/>
      <c r="E23" s="95"/>
      <c r="F23" s="27">
        <v>16332</v>
      </c>
      <c r="G23" s="25"/>
      <c r="H23" s="27">
        <v>65580</v>
      </c>
    </row>
    <row r="24" spans="1:8" s="775" customFormat="1">
      <c r="A24" s="775" t="s">
        <v>2081</v>
      </c>
      <c r="B24" s="22"/>
      <c r="C24" s="22"/>
      <c r="E24" s="95"/>
      <c r="F24" s="27">
        <v>31619</v>
      </c>
      <c r="G24" s="25"/>
      <c r="H24" s="27">
        <v>15281</v>
      </c>
    </row>
    <row r="25" spans="1:8" s="775" customFormat="1">
      <c r="A25" s="775" t="s">
        <v>860</v>
      </c>
      <c r="B25" s="22"/>
      <c r="C25" s="22"/>
      <c r="E25" s="95"/>
      <c r="F25" s="27">
        <v>0</v>
      </c>
      <c r="G25" s="25"/>
      <c r="H25" s="27">
        <v>39413</v>
      </c>
    </row>
    <row r="26" spans="1:8">
      <c r="A26" s="16" t="s">
        <v>211</v>
      </c>
      <c r="B26" s="22"/>
      <c r="C26" s="22"/>
      <c r="E26" s="95">
        <v>6</v>
      </c>
      <c r="F26" s="27">
        <v>793543</v>
      </c>
      <c r="G26" s="25"/>
      <c r="H26" s="27">
        <v>1113662</v>
      </c>
    </row>
    <row r="27" spans="1:8">
      <c r="A27" s="16" t="s">
        <v>1418</v>
      </c>
      <c r="B27" s="22"/>
      <c r="C27" s="22"/>
      <c r="E27" s="95">
        <v>7</v>
      </c>
      <c r="F27" s="29">
        <v>647785</v>
      </c>
      <c r="G27" s="25"/>
      <c r="H27" s="29">
        <v>2903455</v>
      </c>
    </row>
    <row r="28" spans="1:8">
      <c r="A28" s="32" t="s">
        <v>334</v>
      </c>
      <c r="B28" s="21"/>
      <c r="C28" s="21"/>
      <c r="E28" s="455"/>
      <c r="F28" s="18">
        <v>2856378</v>
      </c>
      <c r="G28" s="18"/>
      <c r="H28" s="18">
        <v>4209490</v>
      </c>
    </row>
    <row r="29" spans="1:8">
      <c r="A29" s="32"/>
      <c r="B29" s="21"/>
      <c r="C29" s="21"/>
      <c r="E29" s="455"/>
      <c r="G29" s="18"/>
      <c r="H29" s="18"/>
    </row>
    <row r="30" spans="1:8" ht="12.75" thickBot="1">
      <c r="A30" s="32" t="s">
        <v>215</v>
      </c>
      <c r="B30" s="21"/>
      <c r="C30" s="21"/>
      <c r="D30" s="26"/>
      <c r="E30" s="455"/>
      <c r="F30" s="33">
        <v>62105625</v>
      </c>
      <c r="G30" s="18"/>
      <c r="H30" s="33">
        <v>70852025</v>
      </c>
    </row>
    <row r="31" spans="1:8" ht="12.75" thickTop="1">
      <c r="A31" s="31"/>
      <c r="E31" s="455"/>
      <c r="F31" s="34"/>
      <c r="G31" s="18"/>
      <c r="H31" s="18"/>
    </row>
    <row r="32" spans="1:8" ht="12.75" thickBot="1">
      <c r="A32" s="32" t="s">
        <v>449</v>
      </c>
      <c r="B32" s="21"/>
      <c r="C32" s="21"/>
      <c r="E32" s="455"/>
      <c r="F32" s="114">
        <v>62105624.788410001</v>
      </c>
      <c r="G32" s="18"/>
      <c r="H32" s="114">
        <v>70852025</v>
      </c>
    </row>
    <row r="33" spans="1:8" ht="12.75" thickTop="1">
      <c r="A33" s="32"/>
      <c r="B33" s="21"/>
      <c r="C33" s="55"/>
      <c r="E33" s="455"/>
      <c r="F33" s="55"/>
      <c r="G33" s="30"/>
      <c r="H33" s="55"/>
    </row>
    <row r="34" spans="1:8">
      <c r="A34" s="32" t="s">
        <v>187</v>
      </c>
      <c r="B34" s="21"/>
      <c r="C34" s="21"/>
      <c r="E34" s="95">
        <v>8</v>
      </c>
      <c r="G34" s="30"/>
      <c r="H34" s="55"/>
    </row>
    <row r="35" spans="1:8">
      <c r="A35" s="35"/>
      <c r="B35" s="22"/>
      <c r="C35" s="22"/>
      <c r="E35" s="87"/>
      <c r="F35" s="112"/>
      <c r="G35" s="112"/>
      <c r="H35" s="112"/>
    </row>
    <row r="36" spans="1:8">
      <c r="A36" s="35"/>
      <c r="B36" s="22"/>
      <c r="C36" s="22"/>
      <c r="E36" s="455"/>
      <c r="F36" s="966" t="s">
        <v>212</v>
      </c>
      <c r="G36" s="966"/>
      <c r="H36" s="966"/>
    </row>
    <row r="37" spans="1:8">
      <c r="A37" s="35"/>
      <c r="B37" s="22"/>
      <c r="C37" s="22"/>
      <c r="E37" s="455"/>
      <c r="F37" s="93"/>
      <c r="G37" s="85"/>
      <c r="H37" s="85"/>
    </row>
    <row r="38" spans="1:8" ht="12.75" thickBot="1">
      <c r="A38" s="32" t="s">
        <v>336</v>
      </c>
      <c r="B38" s="22"/>
      <c r="C38" s="22"/>
      <c r="E38" s="95">
        <v>9</v>
      </c>
      <c r="F38" s="114">
        <v>1038666.616</v>
      </c>
      <c r="H38" s="114">
        <v>1111490</v>
      </c>
    </row>
    <row r="39" spans="1:8" ht="12.75" thickTop="1">
      <c r="A39" s="32"/>
      <c r="B39" s="22"/>
      <c r="C39" s="22"/>
      <c r="E39" s="455"/>
      <c r="H39" s="18"/>
    </row>
    <row r="40" spans="1:8">
      <c r="A40" s="69"/>
      <c r="F40" s="967" t="s">
        <v>597</v>
      </c>
      <c r="G40" s="966"/>
      <c r="H40" s="966"/>
    </row>
    <row r="41" spans="1:8">
      <c r="A41" s="69"/>
      <c r="F41" s="454"/>
      <c r="G41" s="454"/>
      <c r="H41" s="454"/>
    </row>
    <row r="42" spans="1:8" ht="12.75" thickBot="1">
      <c r="A42" s="21" t="s">
        <v>125</v>
      </c>
      <c r="B42" s="21"/>
      <c r="C42" s="21"/>
      <c r="E42" s="455"/>
      <c r="F42" s="36">
        <v>59.79</v>
      </c>
      <c r="H42" s="36">
        <v>63.75</v>
      </c>
    </row>
    <row r="43" spans="1:8" ht="12.75" thickTop="1">
      <c r="E43" s="28"/>
      <c r="F43" s="37"/>
      <c r="H43" s="37"/>
    </row>
    <row r="44" spans="1:8">
      <c r="A44" s="178" t="s">
        <v>2343</v>
      </c>
      <c r="F44" s="25"/>
      <c r="H44" s="25"/>
    </row>
    <row r="45" spans="1:8">
      <c r="F45" s="25"/>
      <c r="H45" s="25"/>
    </row>
    <row r="46" spans="1:8">
      <c r="F46" s="25"/>
      <c r="H46" s="25"/>
    </row>
    <row r="47" spans="1:8">
      <c r="F47" s="25"/>
      <c r="H47" s="25"/>
    </row>
    <row r="48" spans="1:8">
      <c r="A48" s="81" t="s">
        <v>220</v>
      </c>
      <c r="C48" s="15"/>
      <c r="D48" s="15"/>
      <c r="E48" s="15"/>
      <c r="F48" s="15"/>
      <c r="G48" s="19"/>
    </row>
    <row r="49" spans="1:8">
      <c r="A49" s="81" t="s">
        <v>240</v>
      </c>
      <c r="C49" s="15"/>
      <c r="D49" s="15"/>
      <c r="E49" s="15"/>
      <c r="F49" s="15"/>
      <c r="G49" s="19"/>
    </row>
    <row r="50" spans="1:8">
      <c r="A50" s="39"/>
      <c r="B50" s="39"/>
      <c r="C50" s="39"/>
      <c r="D50" s="15"/>
      <c r="E50" s="15"/>
      <c r="F50" s="15"/>
      <c r="G50" s="15"/>
      <c r="H50" s="15"/>
    </row>
    <row r="51" spans="1:8">
      <c r="D51" s="19"/>
      <c r="E51" s="19"/>
      <c r="F51" s="19"/>
      <c r="G51" s="19"/>
      <c r="H51" s="19"/>
    </row>
    <row r="52" spans="1:8">
      <c r="A52" s="81" t="s">
        <v>2346</v>
      </c>
      <c r="E52" s="16"/>
      <c r="F52" s="16"/>
    </row>
    <row r="53" spans="1:8" s="42" customFormat="1">
      <c r="A53" s="81" t="s">
        <v>1494</v>
      </c>
      <c r="B53" s="40"/>
      <c r="C53" s="40"/>
      <c r="D53" s="40"/>
      <c r="E53" s="41"/>
      <c r="F53" s="40"/>
      <c r="G53" s="40"/>
      <c r="H53" s="40"/>
    </row>
  </sheetData>
  <customSheetViews>
    <customSheetView guid="{84FBBE83-FF6F-4C76-A58E-D04643F715A5}" showPageBreaks="1" printArea="1" hiddenRows="1" view="pageBreakPreview" topLeftCell="A16">
      <selection activeCell="K26" sqref="K26"/>
      <pageMargins left="0.75" right="0.5" top="0.5" bottom="0.25" header="0" footer="0"/>
      <printOptions horizontalCentered="1"/>
      <pageSetup paperSize="9" orientation="portrait" r:id="rId1"/>
      <headerFooter alignWithMargins="0">
        <oddFooter>&amp;C1 of 11</oddFooter>
      </headerFooter>
    </customSheetView>
  </customSheetViews>
  <mergeCells count="2">
    <mergeCell ref="F36:H36"/>
    <mergeCell ref="F40:H40"/>
  </mergeCells>
  <phoneticPr fontId="11" type="noConversion"/>
  <printOptions horizontalCentered="1"/>
  <pageMargins left="0.75" right="0.5" top="0.5" bottom="0.25" header="0" footer="0"/>
  <pageSetup paperSize="9" orientation="portrait" r:id="rId2"/>
  <headerFooter alignWithMargins="0">
    <oddFooter>&amp;C1 of 20</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4"/>
  <sheetViews>
    <sheetView view="pageBreakPreview" topLeftCell="E69" zoomScaleSheetLayoutView="100" workbookViewId="0">
      <selection activeCell="E85" sqref="A85:XFD110"/>
    </sheetView>
  </sheetViews>
  <sheetFormatPr defaultRowHeight="12"/>
  <cols>
    <col min="1" max="1" width="4.625" style="206" customWidth="1"/>
    <col min="2" max="2" width="3.625" style="521" customWidth="1"/>
    <col min="3" max="3" width="25.375" style="521" customWidth="1"/>
    <col min="4" max="4" width="12.25" style="521" customWidth="1"/>
    <col min="5" max="5" width="11.125" style="525" customWidth="1"/>
    <col min="6" max="6" width="0.25" style="521" customWidth="1"/>
    <col min="7" max="7" width="4.25" style="525" customWidth="1"/>
    <col min="8" max="8" width="0.25" style="90" customWidth="1"/>
    <col min="9" max="9" width="13.125" style="525" customWidth="1"/>
    <col min="10" max="10" width="0.375" style="521" customWidth="1"/>
    <col min="11" max="11" width="11" style="525" customWidth="1"/>
    <col min="12" max="16384" width="9" style="521"/>
  </cols>
  <sheetData>
    <row r="1" spans="1:11" ht="3.75" hidden="1" customHeight="1">
      <c r="B1" s="60"/>
      <c r="C1" s="60"/>
      <c r="D1" s="60"/>
      <c r="E1" s="207"/>
      <c r="F1" s="60"/>
      <c r="G1" s="207"/>
      <c r="H1" s="550"/>
      <c r="I1" s="207"/>
      <c r="J1" s="60"/>
      <c r="K1" s="207"/>
    </row>
    <row r="2" spans="1:11" ht="12" customHeight="1">
      <c r="B2" s="771"/>
      <c r="C2" s="771"/>
      <c r="D2" s="771"/>
      <c r="E2" s="771"/>
      <c r="F2" s="771"/>
      <c r="G2" s="771"/>
      <c r="H2" s="760"/>
      <c r="I2" s="1024" t="s">
        <v>2109</v>
      </c>
      <c r="J2" s="1024"/>
      <c r="K2" s="1024"/>
    </row>
    <row r="3" spans="1:11" ht="12" customHeight="1">
      <c r="B3" s="771"/>
      <c r="C3" s="771"/>
      <c r="D3" s="771"/>
      <c r="E3" s="771"/>
      <c r="F3" s="771"/>
      <c r="G3" s="771"/>
      <c r="H3" s="760"/>
      <c r="I3" s="772" t="s">
        <v>1971</v>
      </c>
      <c r="J3" s="770"/>
      <c r="K3" s="772" t="s">
        <v>1434</v>
      </c>
    </row>
    <row r="4" spans="1:11" ht="12" customHeight="1">
      <c r="A4" s="369">
        <v>11</v>
      </c>
      <c r="B4" s="77" t="s">
        <v>241</v>
      </c>
      <c r="E4" s="739"/>
      <c r="F4" s="739"/>
      <c r="G4" s="739"/>
      <c r="H4" s="761"/>
      <c r="I4" s="794" t="s">
        <v>2110</v>
      </c>
      <c r="J4" s="794"/>
      <c r="K4" s="794"/>
    </row>
    <row r="5" spans="1:11" ht="12" customHeight="1">
      <c r="A5" s="92"/>
      <c r="B5" s="92"/>
      <c r="E5" s="528"/>
      <c r="F5" s="529"/>
      <c r="G5" s="529"/>
      <c r="H5" s="754"/>
      <c r="I5" s="1028" t="s">
        <v>1472</v>
      </c>
      <c r="J5" s="1029"/>
      <c r="K5" s="1030"/>
    </row>
    <row r="6" spans="1:11" ht="12" customHeight="1" thickBot="1">
      <c r="A6" s="434"/>
      <c r="B6" s="439" t="s">
        <v>1959</v>
      </c>
      <c r="E6" s="521"/>
      <c r="G6" s="521"/>
      <c r="H6" s="754"/>
      <c r="I6" s="436">
        <v>2724816</v>
      </c>
      <c r="J6" s="556"/>
      <c r="K6" s="436">
        <v>2116250</v>
      </c>
    </row>
    <row r="7" spans="1:11" ht="6.75" customHeight="1" thickTop="1">
      <c r="A7" s="434"/>
      <c r="B7" s="556"/>
      <c r="E7" s="521"/>
      <c r="G7" s="521"/>
      <c r="H7" s="754"/>
      <c r="I7" s="437"/>
      <c r="J7" s="556"/>
      <c r="K7" s="437"/>
    </row>
    <row r="8" spans="1:11" ht="12" customHeight="1">
      <c r="A8" s="434"/>
      <c r="B8" s="439"/>
      <c r="E8" s="521"/>
      <c r="G8" s="521"/>
      <c r="H8" s="543"/>
      <c r="I8" s="1071" t="s">
        <v>1460</v>
      </c>
      <c r="J8" s="1072"/>
      <c r="K8" s="1072"/>
    </row>
    <row r="9" spans="1:11" ht="7.5" customHeight="1">
      <c r="A9" s="434"/>
      <c r="B9" s="556"/>
      <c r="E9" s="521"/>
      <c r="G9" s="521"/>
      <c r="H9" s="754"/>
      <c r="I9" s="92"/>
      <c r="J9" s="92"/>
      <c r="K9" s="92"/>
    </row>
    <row r="10" spans="1:11" ht="12" customHeight="1" thickBot="1">
      <c r="A10" s="434"/>
      <c r="B10" s="439" t="s">
        <v>61</v>
      </c>
      <c r="E10" s="521"/>
      <c r="G10" s="521"/>
      <c r="H10" s="754"/>
      <c r="I10" s="436">
        <v>1038666.616</v>
      </c>
      <c r="J10" s="556"/>
      <c r="K10" s="436">
        <v>1113553</v>
      </c>
    </row>
    <row r="11" spans="1:11" ht="6.75" customHeight="1" thickTop="1">
      <c r="A11" s="434"/>
      <c r="B11" s="435"/>
      <c r="E11" s="521"/>
      <c r="G11" s="521"/>
      <c r="H11" s="754"/>
      <c r="I11" s="438"/>
      <c r="J11" s="556"/>
      <c r="K11" s="438"/>
    </row>
    <row r="12" spans="1:11" ht="12" customHeight="1">
      <c r="A12" s="434"/>
      <c r="E12" s="521"/>
      <c r="G12" s="521"/>
      <c r="H12" s="762"/>
      <c r="I12" s="1073" t="s">
        <v>2074</v>
      </c>
      <c r="J12" s="1074"/>
      <c r="K12" s="1074"/>
    </row>
    <row r="13" spans="1:11" ht="7.5" customHeight="1">
      <c r="A13" s="434"/>
      <c r="E13" s="521"/>
      <c r="G13" s="521"/>
      <c r="H13" s="754"/>
      <c r="I13" s="543"/>
      <c r="J13" s="543"/>
      <c r="K13" s="543"/>
    </row>
    <row r="14" spans="1:11" ht="12" customHeight="1" thickBot="1">
      <c r="A14" s="434"/>
      <c r="B14" s="444" t="s">
        <v>2075</v>
      </c>
      <c r="E14" s="521"/>
      <c r="G14" s="521"/>
      <c r="H14" s="754"/>
      <c r="I14" s="685">
        <v>2.62</v>
      </c>
      <c r="J14" s="556"/>
      <c r="K14" s="440">
        <v>1.9</v>
      </c>
    </row>
    <row r="15" spans="1:11" ht="12" customHeight="1" thickTop="1">
      <c r="H15" s="754"/>
    </row>
    <row r="16" spans="1:11" ht="12" customHeight="1">
      <c r="A16" s="661">
        <v>11.1</v>
      </c>
      <c r="B16" s="1070" t="s">
        <v>862</v>
      </c>
      <c r="C16" s="1070"/>
      <c r="D16" s="1070"/>
      <c r="E16" s="1070"/>
      <c r="F16" s="1070"/>
      <c r="G16" s="1070"/>
      <c r="H16" s="1070"/>
      <c r="I16" s="1070"/>
      <c r="J16" s="1070"/>
      <c r="K16" s="1070"/>
    </row>
    <row r="17" spans="1:11" ht="12" customHeight="1">
      <c r="B17" s="1070"/>
      <c r="C17" s="1070"/>
      <c r="D17" s="1070"/>
      <c r="E17" s="1070"/>
      <c r="F17" s="1070"/>
      <c r="G17" s="1070"/>
      <c r="H17" s="1070"/>
      <c r="I17" s="1070"/>
      <c r="J17" s="1070"/>
      <c r="K17" s="1070"/>
    </row>
    <row r="18" spans="1:11" ht="12" customHeight="1">
      <c r="B18" s="1070"/>
      <c r="C18" s="1070"/>
      <c r="D18" s="1070"/>
      <c r="E18" s="1070"/>
      <c r="F18" s="1070"/>
      <c r="G18" s="1070"/>
      <c r="H18" s="1070"/>
      <c r="I18" s="1070"/>
      <c r="J18" s="1070"/>
      <c r="K18" s="1070"/>
    </row>
    <row r="19" spans="1:11" ht="12" customHeight="1">
      <c r="H19" s="521"/>
    </row>
    <row r="20" spans="1:11" ht="12" customHeight="1">
      <c r="A20" s="522">
        <v>12</v>
      </c>
      <c r="B20" s="72" t="s">
        <v>40</v>
      </c>
      <c r="C20" s="89"/>
      <c r="D20" s="367"/>
      <c r="E20" s="89"/>
      <c r="F20" s="367"/>
      <c r="G20" s="89"/>
      <c r="H20" s="89"/>
      <c r="I20" s="657"/>
      <c r="J20" s="657"/>
      <c r="K20" s="657"/>
    </row>
    <row r="21" spans="1:11" ht="6" customHeight="1">
      <c r="A21" s="88"/>
      <c r="B21" s="89"/>
      <c r="C21" s="89"/>
      <c r="D21" s="367"/>
      <c r="E21" s="89"/>
      <c r="F21" s="367"/>
      <c r="G21" s="89"/>
      <c r="H21" s="89"/>
      <c r="I21" s="657"/>
      <c r="J21" s="657"/>
      <c r="K21" s="657"/>
    </row>
    <row r="22" spans="1:11" ht="12" customHeight="1">
      <c r="A22" s="661"/>
      <c r="B22" s="1075" t="s">
        <v>2122</v>
      </c>
      <c r="C22" s="1076"/>
      <c r="D22" s="1076"/>
      <c r="E22" s="1076"/>
      <c r="F22" s="1076"/>
      <c r="G22" s="1076"/>
      <c r="H22" s="1076"/>
      <c r="I22" s="1076"/>
      <c r="J22" s="1076"/>
      <c r="K22" s="1076"/>
    </row>
    <row r="23" spans="1:11" ht="12" customHeight="1">
      <c r="B23" s="1076"/>
      <c r="C23" s="1076"/>
      <c r="D23" s="1076"/>
      <c r="E23" s="1076"/>
      <c r="F23" s="1076"/>
      <c r="G23" s="1076"/>
      <c r="H23" s="1076"/>
      <c r="I23" s="1076"/>
      <c r="J23" s="1076"/>
      <c r="K23" s="1076"/>
    </row>
    <row r="24" spans="1:11" ht="12" customHeight="1">
      <c r="B24" s="60"/>
      <c r="C24" s="60"/>
      <c r="D24" s="60"/>
      <c r="E24" s="207"/>
      <c r="F24" s="60"/>
      <c r="G24" s="207"/>
      <c r="H24" s="550"/>
      <c r="I24" s="1024" t="s">
        <v>2109</v>
      </c>
      <c r="J24" s="1024"/>
      <c r="K24" s="1024"/>
    </row>
    <row r="25" spans="1:11" ht="12" customHeight="1">
      <c r="A25" s="765"/>
      <c r="B25" s="355" t="s">
        <v>320</v>
      </c>
      <c r="C25" s="705"/>
      <c r="D25" s="705"/>
      <c r="E25" s="763"/>
      <c r="F25" s="764"/>
      <c r="G25" s="763"/>
      <c r="H25" s="539"/>
      <c r="I25" s="772" t="s">
        <v>1971</v>
      </c>
      <c r="J25" s="770"/>
      <c r="K25" s="772" t="s">
        <v>1434</v>
      </c>
    </row>
    <row r="26" spans="1:11" ht="12" customHeight="1">
      <c r="A26" s="354"/>
      <c r="B26" s="355"/>
      <c r="C26" s="740"/>
      <c r="D26" s="740"/>
      <c r="E26" s="763"/>
      <c r="F26" s="764"/>
      <c r="G26" s="763"/>
      <c r="H26" s="539"/>
      <c r="I26" s="794" t="s">
        <v>2110</v>
      </c>
      <c r="J26" s="794"/>
      <c r="K26" s="794"/>
    </row>
    <row r="27" spans="1:11" ht="12" customHeight="1">
      <c r="A27" s="354"/>
      <c r="B27" s="355" t="s">
        <v>1443</v>
      </c>
      <c r="C27" s="705"/>
      <c r="D27" s="705"/>
      <c r="E27" s="521"/>
      <c r="F27" s="739"/>
      <c r="G27" s="739"/>
      <c r="H27" s="739"/>
      <c r="I27" s="986" t="s">
        <v>1472</v>
      </c>
      <c r="J27" s="986"/>
      <c r="K27" s="986"/>
    </row>
    <row r="28" spans="1:11" ht="12" hidden="1" customHeight="1">
      <c r="A28" s="354"/>
      <c r="B28" s="356" t="s">
        <v>2150</v>
      </c>
      <c r="C28" s="705"/>
      <c r="D28" s="705"/>
      <c r="E28" s="521"/>
      <c r="G28" s="521"/>
      <c r="H28" s="539"/>
      <c r="I28" s="141">
        <v>0</v>
      </c>
      <c r="J28" s="141"/>
      <c r="K28" s="141">
        <v>300000</v>
      </c>
    </row>
    <row r="29" spans="1:11" ht="12" hidden="1" customHeight="1">
      <c r="A29" s="354"/>
      <c r="B29" s="356" t="s">
        <v>2151</v>
      </c>
      <c r="C29" s="705"/>
      <c r="D29" s="705"/>
      <c r="E29" s="521"/>
      <c r="G29" s="521"/>
      <c r="H29" s="539"/>
      <c r="I29" s="141">
        <v>0</v>
      </c>
      <c r="J29" s="141"/>
      <c r="K29" s="141">
        <v>425640</v>
      </c>
    </row>
    <row r="30" spans="1:11" ht="12" customHeight="1">
      <c r="A30" s="354"/>
      <c r="B30" s="356" t="s">
        <v>2152</v>
      </c>
      <c r="C30" s="705"/>
      <c r="D30" s="705"/>
      <c r="E30" s="521"/>
      <c r="G30" s="521"/>
      <c r="H30" s="539"/>
      <c r="I30" s="141">
        <v>125000</v>
      </c>
      <c r="J30" s="141"/>
      <c r="K30" s="141">
        <v>750000</v>
      </c>
    </row>
    <row r="31" spans="1:11" ht="12" customHeight="1">
      <c r="A31" s="354"/>
      <c r="B31" s="356" t="s">
        <v>181</v>
      </c>
      <c r="C31" s="705"/>
      <c r="D31" s="705"/>
      <c r="E31" s="521"/>
      <c r="G31" s="521"/>
      <c r="H31" s="539"/>
      <c r="I31" s="141">
        <v>172272</v>
      </c>
      <c r="J31" s="141"/>
      <c r="K31" s="141">
        <v>157212</v>
      </c>
    </row>
    <row r="32" spans="1:11" ht="12" customHeight="1">
      <c r="A32" s="354"/>
      <c r="B32" s="356" t="s">
        <v>857</v>
      </c>
      <c r="C32" s="705"/>
      <c r="D32" s="705"/>
      <c r="E32" s="521"/>
      <c r="G32" s="521"/>
      <c r="H32" s="539"/>
      <c r="I32" s="141">
        <v>27969</v>
      </c>
      <c r="J32" s="141"/>
      <c r="K32" s="141">
        <v>27354</v>
      </c>
    </row>
    <row r="33" spans="1:11" ht="12" customHeight="1">
      <c r="A33" s="354"/>
      <c r="B33" s="356" t="s">
        <v>2127</v>
      </c>
      <c r="C33" s="705"/>
      <c r="D33" s="705"/>
      <c r="E33" s="521"/>
      <c r="G33" s="521"/>
      <c r="H33" s="539"/>
      <c r="I33" s="141">
        <v>3778</v>
      </c>
      <c r="J33" s="141"/>
      <c r="K33" s="141">
        <v>23882</v>
      </c>
    </row>
    <row r="34" spans="1:11" ht="12" customHeight="1">
      <c r="A34" s="354"/>
      <c r="B34" s="356"/>
      <c r="C34" s="705"/>
      <c r="D34" s="705"/>
      <c r="E34" s="521"/>
      <c r="G34" s="521"/>
      <c r="H34" s="539"/>
      <c r="I34" s="141"/>
      <c r="J34" s="138"/>
      <c r="K34" s="141"/>
    </row>
    <row r="35" spans="1:11" ht="12" hidden="1" customHeight="1">
      <c r="A35" s="354"/>
      <c r="B35" s="355" t="s">
        <v>48</v>
      </c>
      <c r="C35" s="705"/>
      <c r="D35" s="705"/>
      <c r="E35" s="521"/>
      <c r="G35" s="521"/>
      <c r="H35" s="539"/>
      <c r="I35" s="141"/>
      <c r="J35" s="138"/>
      <c r="K35" s="141"/>
    </row>
    <row r="36" spans="1:11" s="38" customFormat="1" ht="12" hidden="1" customHeight="1">
      <c r="A36" s="354"/>
      <c r="B36" s="356" t="s">
        <v>2067</v>
      </c>
      <c r="C36" s="705"/>
      <c r="D36" s="705"/>
      <c r="H36" s="539"/>
      <c r="I36" s="141">
        <v>0</v>
      </c>
      <c r="J36" s="138"/>
      <c r="K36" s="141">
        <v>0</v>
      </c>
    </row>
    <row r="37" spans="1:11" ht="12" hidden="1" customHeight="1">
      <c r="A37" s="354"/>
      <c r="B37" s="356" t="s">
        <v>2128</v>
      </c>
      <c r="C37" s="705"/>
      <c r="D37" s="705"/>
      <c r="E37" s="521"/>
      <c r="G37" s="521"/>
      <c r="H37" s="539"/>
      <c r="I37" s="141">
        <v>0</v>
      </c>
      <c r="J37" s="138"/>
      <c r="K37" s="141">
        <v>497</v>
      </c>
    </row>
    <row r="38" spans="1:11" ht="12" hidden="1" customHeight="1">
      <c r="A38" s="354"/>
      <c r="B38" s="356" t="s">
        <v>2066</v>
      </c>
      <c r="C38" s="720"/>
      <c r="D38" s="720"/>
      <c r="E38" s="521"/>
      <c r="G38" s="521"/>
      <c r="H38" s="539"/>
      <c r="I38" s="141">
        <v>0</v>
      </c>
      <c r="J38" s="138"/>
      <c r="K38" s="141">
        <v>0</v>
      </c>
    </row>
    <row r="39" spans="1:11" ht="12" hidden="1" customHeight="1">
      <c r="A39" s="354"/>
      <c r="B39" s="356"/>
      <c r="C39" s="705"/>
      <c r="D39" s="705"/>
      <c r="E39" s="521"/>
      <c r="G39" s="521"/>
      <c r="H39" s="539"/>
      <c r="I39" s="138"/>
      <c r="J39" s="138"/>
      <c r="K39" s="138"/>
    </row>
    <row r="40" spans="1:11" ht="12" hidden="1" customHeight="1">
      <c r="A40" s="354"/>
      <c r="B40" s="668" t="s">
        <v>484</v>
      </c>
      <c r="C40" s="705"/>
      <c r="D40" s="705"/>
      <c r="E40" s="521"/>
      <c r="G40" s="521"/>
      <c r="H40" s="539"/>
      <c r="I40" s="138"/>
      <c r="J40" s="138"/>
      <c r="K40" s="138"/>
    </row>
    <row r="41" spans="1:11" ht="12" hidden="1" customHeight="1">
      <c r="A41" s="354"/>
      <c r="B41" s="507" t="s">
        <v>1438</v>
      </c>
      <c r="C41" s="705"/>
      <c r="D41" s="705"/>
      <c r="E41" s="521"/>
      <c r="G41" s="521"/>
      <c r="H41" s="663"/>
      <c r="I41" s="508">
        <v>0</v>
      </c>
      <c r="J41" s="508"/>
      <c r="K41" s="508">
        <v>0</v>
      </c>
    </row>
    <row r="42" spans="1:11" ht="12" hidden="1" customHeight="1">
      <c r="A42" s="354"/>
      <c r="B42" s="284"/>
      <c r="C42" s="705"/>
      <c r="D42" s="705"/>
      <c r="E42" s="521"/>
      <c r="G42" s="521"/>
      <c r="H42" s="539"/>
      <c r="I42" s="138"/>
      <c r="J42" s="138"/>
      <c r="K42" s="138"/>
    </row>
    <row r="43" spans="1:11" ht="12" hidden="1" customHeight="1">
      <c r="A43" s="354"/>
      <c r="B43" s="355" t="s">
        <v>485</v>
      </c>
      <c r="C43" s="705"/>
      <c r="D43" s="705"/>
      <c r="E43" s="521"/>
      <c r="G43" s="521"/>
      <c r="H43" s="539"/>
      <c r="I43" s="138"/>
      <c r="J43" s="138"/>
      <c r="K43" s="138"/>
    </row>
    <row r="44" spans="1:11" ht="12" hidden="1" customHeight="1">
      <c r="A44" s="354"/>
      <c r="B44" s="356" t="s">
        <v>571</v>
      </c>
      <c r="C44" s="705"/>
      <c r="D44" s="705"/>
      <c r="E44" s="521"/>
      <c r="G44" s="521"/>
      <c r="H44" s="539"/>
      <c r="I44" s="138">
        <v>0</v>
      </c>
      <c r="J44" s="138"/>
      <c r="K44" s="138"/>
    </row>
    <row r="45" spans="1:11" s="90" customFormat="1" ht="12" hidden="1" customHeight="1">
      <c r="A45" s="354"/>
      <c r="B45" s="356" t="s">
        <v>1992</v>
      </c>
      <c r="C45" s="705"/>
      <c r="D45" s="705"/>
      <c r="H45" s="539"/>
      <c r="I45" s="138">
        <v>0</v>
      </c>
      <c r="J45" s="138"/>
      <c r="K45" s="138">
        <v>0</v>
      </c>
    </row>
    <row r="46" spans="1:11" ht="12" hidden="1" customHeight="1">
      <c r="A46" s="354"/>
      <c r="B46" s="356" t="s">
        <v>2129</v>
      </c>
      <c r="C46" s="705"/>
      <c r="D46" s="705"/>
      <c r="E46" s="521"/>
      <c r="G46" s="521"/>
      <c r="H46" s="539"/>
      <c r="I46" s="138">
        <v>0</v>
      </c>
      <c r="J46" s="138"/>
      <c r="K46" s="138">
        <v>10397</v>
      </c>
    </row>
    <row r="47" spans="1:11" ht="12" customHeight="1">
      <c r="A47" s="354"/>
      <c r="B47" s="795"/>
      <c r="C47" s="773"/>
      <c r="D47" s="773"/>
      <c r="E47" s="774"/>
      <c r="F47" s="774"/>
      <c r="G47" s="774"/>
      <c r="H47" s="774"/>
      <c r="I47" s="138"/>
      <c r="J47" s="138"/>
      <c r="K47" s="138">
        <v>0</v>
      </c>
    </row>
    <row r="48" spans="1:11" ht="12" customHeight="1">
      <c r="A48" s="354"/>
      <c r="B48" s="356"/>
      <c r="C48" s="705"/>
      <c r="D48" s="77"/>
      <c r="E48" s="357"/>
      <c r="F48" s="25"/>
      <c r="G48" s="357"/>
      <c r="H48" s="77"/>
      <c r="I48" s="772" t="s">
        <v>2111</v>
      </c>
      <c r="J48" s="704"/>
      <c r="K48" s="772" t="s">
        <v>2076</v>
      </c>
    </row>
    <row r="49" spans="1:11" ht="12" customHeight="1">
      <c r="A49" s="354"/>
      <c r="B49" s="355" t="s">
        <v>2121</v>
      </c>
      <c r="C49" s="705"/>
      <c r="D49" s="77"/>
      <c r="E49" s="1051"/>
      <c r="F49" s="1051"/>
      <c r="G49" s="1051"/>
      <c r="H49" s="77"/>
      <c r="I49" s="20" t="s">
        <v>447</v>
      </c>
      <c r="J49" s="704"/>
      <c r="K49" s="20" t="s">
        <v>448</v>
      </c>
    </row>
    <row r="50" spans="1:11" ht="12" customHeight="1">
      <c r="A50" s="354"/>
      <c r="B50" s="355"/>
      <c r="C50" s="705"/>
      <c r="D50" s="77"/>
      <c r="E50" s="358"/>
      <c r="F50" s="358"/>
      <c r="G50" s="358"/>
      <c r="H50" s="77"/>
      <c r="I50" s="986" t="s">
        <v>114</v>
      </c>
      <c r="J50" s="986"/>
      <c r="K50" s="986"/>
    </row>
    <row r="51" spans="1:11" ht="12" customHeight="1">
      <c r="A51" s="354"/>
      <c r="B51" s="355" t="s">
        <v>54</v>
      </c>
      <c r="C51" s="705"/>
      <c r="D51" s="77"/>
      <c r="E51" s="358"/>
      <c r="F51" s="358"/>
      <c r="G51" s="358"/>
      <c r="H51" s="77"/>
      <c r="I51" s="359"/>
      <c r="J51" s="359"/>
      <c r="K51" s="539"/>
    </row>
    <row r="52" spans="1:11" ht="12" customHeight="1">
      <c r="A52" s="354"/>
      <c r="B52" s="356" t="s">
        <v>2153</v>
      </c>
      <c r="C52" s="705"/>
      <c r="D52" s="77"/>
      <c r="E52" s="141"/>
      <c r="F52" s="141"/>
      <c r="G52" s="141"/>
      <c r="H52" s="77"/>
      <c r="I52" s="141">
        <v>6649761.4638008578</v>
      </c>
      <c r="J52" s="141"/>
      <c r="K52" s="141">
        <v>7212363</v>
      </c>
    </row>
    <row r="53" spans="1:11" ht="12" customHeight="1">
      <c r="A53" s="354"/>
      <c r="B53" s="356" t="s">
        <v>2146</v>
      </c>
      <c r="C53" s="705"/>
      <c r="D53" s="77"/>
      <c r="E53" s="141"/>
      <c r="F53" s="141"/>
      <c r="G53" s="141"/>
      <c r="H53" s="77"/>
      <c r="I53" s="141">
        <v>52087</v>
      </c>
      <c r="J53" s="141"/>
      <c r="K53" s="141">
        <v>58920</v>
      </c>
    </row>
    <row r="54" spans="1:11" ht="12" customHeight="1">
      <c r="A54" s="354"/>
      <c r="B54" s="356" t="s">
        <v>2147</v>
      </c>
      <c r="C54" s="798"/>
      <c r="D54" s="77"/>
      <c r="E54" s="141"/>
      <c r="F54" s="141"/>
      <c r="G54" s="141"/>
      <c r="H54" s="77"/>
      <c r="I54" s="141">
        <v>8453</v>
      </c>
      <c r="J54" s="141"/>
      <c r="K54" s="141">
        <v>10253</v>
      </c>
    </row>
    <row r="55" spans="1:11" ht="12" customHeight="1">
      <c r="A55" s="354"/>
      <c r="B55" s="356" t="s">
        <v>2148</v>
      </c>
      <c r="C55" s="798"/>
      <c r="D55" s="77"/>
      <c r="E55" s="141"/>
      <c r="F55" s="141"/>
      <c r="G55" s="141"/>
      <c r="H55" s="77"/>
      <c r="I55" s="141">
        <v>4329</v>
      </c>
      <c r="J55" s="141"/>
      <c r="K55" s="141">
        <v>561</v>
      </c>
    </row>
    <row r="56" spans="1:11" ht="12" customHeight="1">
      <c r="A56" s="354"/>
      <c r="B56" s="16"/>
      <c r="C56" s="705"/>
      <c r="D56" s="77"/>
      <c r="E56" s="141"/>
      <c r="F56" s="141"/>
      <c r="G56" s="141"/>
      <c r="H56" s="77"/>
      <c r="I56" s="141"/>
      <c r="J56" s="141"/>
      <c r="K56" s="141"/>
    </row>
    <row r="57" spans="1:11" ht="12" customHeight="1">
      <c r="A57" s="354"/>
      <c r="B57" s="355" t="s">
        <v>2123</v>
      </c>
      <c r="C57" s="773"/>
      <c r="D57" s="360"/>
      <c r="E57" s="141"/>
      <c r="F57" s="141"/>
      <c r="G57" s="141"/>
      <c r="H57" s="360"/>
      <c r="I57" s="141"/>
      <c r="J57" s="141"/>
      <c r="K57" s="141"/>
    </row>
    <row r="58" spans="1:11" ht="12" customHeight="1">
      <c r="A58" s="354"/>
      <c r="B58" s="356" t="s">
        <v>2124</v>
      </c>
      <c r="C58" s="773"/>
      <c r="D58" s="360"/>
      <c r="E58" s="141"/>
      <c r="F58" s="141"/>
      <c r="G58" s="141"/>
      <c r="H58" s="360"/>
      <c r="I58" s="141">
        <v>2230</v>
      </c>
      <c r="J58" s="141"/>
      <c r="K58" s="141">
        <v>2365</v>
      </c>
    </row>
    <row r="59" spans="1:11" ht="12" customHeight="1">
      <c r="A59" s="354"/>
      <c r="B59" s="356"/>
      <c r="C59" s="773"/>
      <c r="D59" s="360"/>
      <c r="E59" s="141"/>
      <c r="F59" s="141"/>
      <c r="G59" s="141"/>
      <c r="H59" s="360"/>
      <c r="I59" s="141"/>
      <c r="J59" s="141"/>
      <c r="K59" s="141"/>
    </row>
    <row r="60" spans="1:11" ht="12" hidden="1" customHeight="1">
      <c r="A60" s="354"/>
      <c r="B60" s="355" t="s">
        <v>484</v>
      </c>
      <c r="C60" s="773"/>
      <c r="D60" s="360"/>
      <c r="E60" s="141"/>
      <c r="F60" s="141"/>
      <c r="G60" s="141"/>
      <c r="H60" s="360"/>
      <c r="I60" s="141"/>
      <c r="J60" s="141"/>
      <c r="K60" s="141"/>
    </row>
    <row r="61" spans="1:11" ht="12" hidden="1" customHeight="1">
      <c r="A61" s="354"/>
      <c r="B61" s="356" t="s">
        <v>1417</v>
      </c>
      <c r="C61" s="773"/>
      <c r="D61" s="360"/>
      <c r="E61" s="141"/>
      <c r="F61" s="141"/>
      <c r="G61" s="141"/>
      <c r="H61" s="360"/>
      <c r="I61" s="141">
        <v>0</v>
      </c>
      <c r="J61" s="141"/>
      <c r="K61" s="141">
        <v>0</v>
      </c>
    </row>
    <row r="62" spans="1:11" ht="12" hidden="1" customHeight="1">
      <c r="A62" s="354"/>
      <c r="B62" s="356"/>
      <c r="C62" s="705"/>
      <c r="D62" s="360"/>
      <c r="E62" s="141"/>
      <c r="F62" s="141"/>
      <c r="G62" s="141"/>
      <c r="H62" s="360"/>
      <c r="I62" s="141"/>
      <c r="J62" s="141"/>
      <c r="K62" s="141"/>
    </row>
    <row r="63" spans="1:11" ht="12" customHeight="1">
      <c r="A63" s="354"/>
      <c r="B63" s="355" t="s">
        <v>485</v>
      </c>
      <c r="C63" s="705"/>
      <c r="D63" s="360"/>
      <c r="E63" s="141"/>
      <c r="F63" s="141"/>
      <c r="G63" s="141"/>
      <c r="H63" s="360"/>
      <c r="I63" s="141"/>
      <c r="J63" s="141"/>
      <c r="K63" s="141"/>
    </row>
    <row r="64" spans="1:11" ht="12" customHeight="1">
      <c r="A64" s="354"/>
      <c r="B64" s="356" t="s">
        <v>2125</v>
      </c>
      <c r="C64" s="705"/>
      <c r="D64" s="360"/>
      <c r="E64" s="141"/>
      <c r="F64" s="141"/>
      <c r="G64" s="141"/>
      <c r="H64" s="360"/>
      <c r="I64" s="141">
        <v>128488.88937</v>
      </c>
      <c r="J64" s="141"/>
      <c r="K64" s="141">
        <v>136999</v>
      </c>
    </row>
    <row r="65" spans="1:246" ht="12" customHeight="1">
      <c r="A65" s="354"/>
      <c r="B65" s="355" t="s">
        <v>425</v>
      </c>
      <c r="C65" s="705"/>
      <c r="D65" s="360"/>
      <c r="E65" s="141"/>
      <c r="F65" s="141"/>
      <c r="G65" s="141"/>
      <c r="H65" s="360"/>
      <c r="I65" s="138"/>
      <c r="J65" s="138"/>
      <c r="K65" s="138"/>
    </row>
    <row r="66" spans="1:246" ht="12" customHeight="1">
      <c r="A66" s="354"/>
      <c r="B66" s="355" t="s">
        <v>48</v>
      </c>
      <c r="C66" s="705"/>
      <c r="D66" s="360"/>
      <c r="E66" s="141"/>
      <c r="F66" s="141"/>
      <c r="G66" s="141"/>
      <c r="H66" s="360"/>
      <c r="I66" s="138"/>
      <c r="J66" s="138"/>
      <c r="K66" s="138"/>
    </row>
    <row r="67" spans="1:246" ht="12" customHeight="1">
      <c r="A67" s="354"/>
      <c r="B67" s="356" t="s">
        <v>2126</v>
      </c>
      <c r="C67" s="705"/>
      <c r="D67" s="360"/>
      <c r="E67" s="141"/>
      <c r="F67" s="141"/>
      <c r="G67" s="141"/>
      <c r="H67" s="360"/>
      <c r="I67" s="141">
        <v>29780.143410000001</v>
      </c>
      <c r="J67" s="138"/>
      <c r="K67" s="138">
        <v>31753</v>
      </c>
    </row>
    <row r="68" spans="1:246" ht="12" customHeight="1">
      <c r="A68" s="544"/>
      <c r="B68" s="544"/>
      <c r="C68" s="544"/>
      <c r="D68" s="542"/>
      <c r="E68" s="542"/>
      <c r="F68" s="542"/>
      <c r="G68" s="542"/>
      <c r="H68" s="539"/>
      <c r="I68" s="138"/>
      <c r="J68" s="138"/>
      <c r="K68" s="138"/>
    </row>
    <row r="69" spans="1:246" s="89" customFormat="1" ht="12" customHeight="1">
      <c r="A69" s="545">
        <v>13</v>
      </c>
      <c r="B69" s="77" t="s">
        <v>205</v>
      </c>
      <c r="C69" s="77"/>
      <c r="D69" s="77"/>
      <c r="E69" s="537"/>
      <c r="F69" s="537"/>
      <c r="G69" s="537"/>
      <c r="H69" s="537"/>
      <c r="I69" s="537"/>
      <c r="J69" s="537"/>
      <c r="K69" s="537"/>
    </row>
    <row r="70" spans="1:246" s="89" customFormat="1" ht="5.25" customHeight="1">
      <c r="A70" s="547"/>
      <c r="B70" s="555"/>
      <c r="C70" s="555"/>
      <c r="D70" s="555"/>
      <c r="E70" s="555"/>
      <c r="F70" s="555"/>
      <c r="G70" s="555"/>
      <c r="H70" s="555"/>
      <c r="I70" s="555"/>
      <c r="J70" s="555"/>
      <c r="K70" s="555"/>
    </row>
    <row r="71" spans="1:246" s="89" customFormat="1" ht="12" customHeight="1">
      <c r="A71" s="547"/>
      <c r="B71" s="1040" t="s">
        <v>2335</v>
      </c>
      <c r="C71" s="991"/>
      <c r="D71" s="991"/>
      <c r="E71" s="991"/>
      <c r="F71" s="991"/>
      <c r="G71" s="991"/>
      <c r="H71" s="991"/>
      <c r="I71" s="991"/>
      <c r="J71" s="991"/>
      <c r="K71" s="991"/>
      <c r="L71" s="548"/>
    </row>
    <row r="72" spans="1:246" s="89" customFormat="1" ht="12" customHeight="1">
      <c r="A72" s="547"/>
      <c r="B72" s="991"/>
      <c r="C72" s="991"/>
      <c r="D72" s="991"/>
      <c r="E72" s="991"/>
      <c r="F72" s="991"/>
      <c r="G72" s="991"/>
      <c r="H72" s="991"/>
      <c r="I72" s="991"/>
      <c r="J72" s="991"/>
      <c r="K72" s="991"/>
      <c r="L72" s="548"/>
    </row>
    <row r="73" spans="1:246" s="89" customFormat="1" ht="12" customHeight="1">
      <c r="A73" s="547"/>
      <c r="B73" s="555"/>
      <c r="C73" s="555"/>
      <c r="D73" s="555"/>
      <c r="E73" s="555"/>
      <c r="F73" s="555"/>
      <c r="G73" s="555"/>
      <c r="H73" s="555"/>
      <c r="I73" s="555"/>
      <c r="J73" s="555"/>
      <c r="K73" s="555"/>
    </row>
    <row r="74" spans="1:246" s="89" customFormat="1" ht="12" customHeight="1">
      <c r="A74" s="545">
        <v>14</v>
      </c>
      <c r="B74" s="72" t="s">
        <v>323</v>
      </c>
      <c r="C74" s="72"/>
      <c r="D74" s="72"/>
    </row>
    <row r="75" spans="1:246" s="89" customFormat="1" ht="3" customHeight="1">
      <c r="A75" s="547"/>
      <c r="B75" s="555"/>
      <c r="C75" s="555"/>
      <c r="D75" s="555"/>
      <c r="E75" s="555"/>
      <c r="F75" s="555"/>
      <c r="G75" s="555"/>
      <c r="H75" s="555"/>
      <c r="I75" s="555"/>
      <c r="J75" s="555"/>
      <c r="K75" s="555"/>
    </row>
    <row r="76" spans="1:246" s="89" customFormat="1" ht="12" customHeight="1">
      <c r="A76" s="546"/>
      <c r="B76" s="539" t="s">
        <v>1461</v>
      </c>
    </row>
    <row r="77" spans="1:246" s="89" customFormat="1" ht="7.5" customHeight="1">
      <c r="A77" s="547"/>
      <c r="B77" s="555"/>
      <c r="C77" s="555"/>
      <c r="D77" s="555"/>
      <c r="E77" s="555"/>
      <c r="F77" s="555"/>
      <c r="G77" s="555"/>
      <c r="H77" s="555"/>
      <c r="I77" s="555"/>
      <c r="J77" s="555"/>
      <c r="K77" s="555"/>
    </row>
    <row r="78" spans="1:246" s="89" customFormat="1" ht="12" customHeight="1">
      <c r="A78" s="547"/>
      <c r="B78" s="555"/>
      <c r="C78" s="555"/>
      <c r="D78" s="555"/>
      <c r="E78" s="555"/>
      <c r="F78" s="555"/>
      <c r="G78" s="555"/>
      <c r="H78" s="555"/>
      <c r="I78" s="555"/>
      <c r="J78" s="555"/>
      <c r="K78" s="555"/>
    </row>
    <row r="79" spans="1:246" s="16" customFormat="1" ht="12" customHeight="1">
      <c r="A79" s="538" t="s">
        <v>2340</v>
      </c>
      <c r="C79" s="15"/>
      <c r="D79" s="15"/>
      <c r="E79" s="15"/>
      <c r="F79" s="15"/>
      <c r="G79" s="15"/>
      <c r="H79" s="15"/>
      <c r="I79" s="15"/>
      <c r="J79" s="15"/>
      <c r="K79" s="1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row>
    <row r="80" spans="1:246" s="16" customFormat="1" ht="12" customHeight="1">
      <c r="A80" s="538" t="s">
        <v>2341</v>
      </c>
      <c r="C80" s="15"/>
      <c r="D80" s="15"/>
      <c r="E80" s="15"/>
      <c r="F80" s="15"/>
      <c r="G80" s="15"/>
      <c r="H80" s="15"/>
      <c r="I80" s="15"/>
      <c r="J80" s="15"/>
      <c r="K80" s="1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row>
    <row r="81" spans="1:246" s="16" customFormat="1" ht="12" customHeight="1">
      <c r="A81" s="538"/>
      <c r="C81" s="15"/>
      <c r="D81" s="15"/>
      <c r="E81" s="15"/>
      <c r="F81" s="15"/>
      <c r="G81" s="15"/>
      <c r="H81" s="15"/>
      <c r="I81" s="15"/>
      <c r="J81" s="15"/>
      <c r="K81" s="1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row>
    <row r="82" spans="1:246" s="16" customFormat="1" ht="12" customHeight="1">
      <c r="A82" s="538"/>
      <c r="C82" s="15"/>
      <c r="D82" s="15"/>
      <c r="E82" s="15"/>
      <c r="F82" s="15"/>
      <c r="G82" s="15"/>
      <c r="H82" s="15"/>
      <c r="I82" s="15"/>
      <c r="J82" s="15"/>
      <c r="K82" s="1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row>
    <row r="83" spans="1:246" s="42" customFormat="1" ht="12" customHeight="1">
      <c r="A83" s="81" t="s">
        <v>2351</v>
      </c>
      <c r="B83" s="40"/>
      <c r="C83" s="40"/>
      <c r="D83" s="40"/>
      <c r="E83" s="41"/>
      <c r="F83" s="40"/>
      <c r="G83" s="40"/>
      <c r="H83" s="40"/>
      <c r="I83" s="40"/>
      <c r="J83" s="40"/>
      <c r="K83" s="40"/>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row>
    <row r="84" spans="1:246" s="16" customFormat="1" ht="12" customHeight="1">
      <c r="A84" s="538" t="s">
        <v>2342</v>
      </c>
      <c r="E84" s="17"/>
      <c r="F84" s="18"/>
      <c r="G84" s="18"/>
      <c r="H84" s="18"/>
      <c r="I84" s="18"/>
      <c r="J84" s="18"/>
      <c r="K84" s="18"/>
    </row>
    <row r="85" spans="1:246" ht="12" customHeight="1"/>
    <row r="86" spans="1:246" ht="12" customHeight="1"/>
    <row r="87" spans="1:246" ht="12" customHeight="1"/>
    <row r="88" spans="1:246" ht="12" customHeight="1"/>
    <row r="89" spans="1:246" ht="12" customHeight="1"/>
    <row r="90" spans="1:246" ht="12" customHeight="1"/>
    <row r="91" spans="1:246" ht="12" customHeight="1"/>
    <row r="92" spans="1:246" ht="12" customHeight="1"/>
    <row r="93" spans="1:246" ht="12" customHeight="1"/>
    <row r="94" spans="1:246" ht="12" customHeight="1"/>
    <row r="95" spans="1:246" ht="12" customHeight="1"/>
    <row r="96" spans="1:24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sheetData>
  <mergeCells count="11">
    <mergeCell ref="B71:K72"/>
    <mergeCell ref="E49:G49"/>
    <mergeCell ref="I50:K50"/>
    <mergeCell ref="I2:K2"/>
    <mergeCell ref="I5:K5"/>
    <mergeCell ref="I24:K24"/>
    <mergeCell ref="I27:K27"/>
    <mergeCell ref="B16:K18"/>
    <mergeCell ref="I8:K8"/>
    <mergeCell ref="I12:K12"/>
    <mergeCell ref="B22:K23"/>
  </mergeCells>
  <printOptions horizontalCentered="1"/>
  <pageMargins left="0.75" right="0.5" top="0.5" bottom="0.25" header="0.5" footer="0.5"/>
  <pageSetup paperSize="9" scale="97" fitToWidth="12" fitToHeight="12" orientation="portrait" r:id="rId1"/>
  <headerFooter alignWithMargins="0">
    <oddFooter>&amp;C20 of 20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pageSetUpPr fitToPage="1"/>
  </sheetPr>
  <dimension ref="A1:IC62"/>
  <sheetViews>
    <sheetView view="pageBreakPreview" topLeftCell="A19" zoomScaleSheetLayoutView="100" workbookViewId="0">
      <selection activeCell="A32" sqref="A32:XFD61"/>
    </sheetView>
  </sheetViews>
  <sheetFormatPr defaultRowHeight="12"/>
  <cols>
    <col min="1" max="1" width="5.125" style="18" customWidth="1"/>
    <col min="2" max="2" width="3.625" style="18" customWidth="1"/>
    <col min="3" max="3" width="40.125" style="18" customWidth="1"/>
    <col min="4" max="4" width="10.25" style="18" customWidth="1"/>
    <col min="5" max="5" width="10.875" style="30" customWidth="1"/>
    <col min="6" max="6" width="0.375" style="18" customWidth="1"/>
    <col min="7" max="7" width="10.625" style="18" customWidth="1"/>
    <col min="8" max="8" width="0.375" style="18" customWidth="1"/>
    <col min="9" max="16384" width="9" style="18"/>
  </cols>
  <sheetData>
    <row r="1" spans="1:8">
      <c r="A1" s="14" t="s">
        <v>44</v>
      </c>
      <c r="B1" s="14"/>
      <c r="C1" s="14"/>
      <c r="D1" s="14"/>
      <c r="E1" s="14"/>
      <c r="F1" s="14"/>
      <c r="G1" s="14"/>
      <c r="H1" s="14"/>
    </row>
    <row r="2" spans="1:8">
      <c r="A2" s="580" t="s">
        <v>371</v>
      </c>
      <c r="B2" s="65"/>
      <c r="C2" s="65"/>
      <c r="D2" s="65"/>
      <c r="E2" s="65"/>
      <c r="F2" s="65"/>
      <c r="G2" s="65"/>
      <c r="H2" s="30"/>
    </row>
    <row r="3" spans="1:8">
      <c r="A3" s="99" t="s">
        <v>2096</v>
      </c>
      <c r="B3" s="65"/>
      <c r="C3" s="65"/>
      <c r="D3" s="65"/>
      <c r="E3" s="65"/>
      <c r="F3" s="65"/>
      <c r="G3" s="65"/>
      <c r="H3" s="30"/>
    </row>
    <row r="4" spans="1:8">
      <c r="A4" s="99"/>
      <c r="B4" s="65"/>
      <c r="C4" s="65"/>
      <c r="D4" s="65"/>
      <c r="E4" s="968" t="s">
        <v>2132</v>
      </c>
      <c r="F4" s="968"/>
      <c r="G4" s="968"/>
      <c r="H4" s="50"/>
    </row>
    <row r="5" spans="1:8">
      <c r="A5" s="99"/>
      <c r="B5" s="65"/>
      <c r="C5" s="65"/>
      <c r="D5" s="65"/>
      <c r="E5" s="796" t="s">
        <v>1971</v>
      </c>
      <c r="F5" s="351"/>
      <c r="G5" s="796" t="s">
        <v>1434</v>
      </c>
      <c r="H5" s="50"/>
    </row>
    <row r="6" spans="1:8" s="173" customFormat="1" ht="11.25">
      <c r="D6" s="172" t="s">
        <v>469</v>
      </c>
      <c r="E6" s="969" t="s">
        <v>2133</v>
      </c>
      <c r="F6" s="970"/>
      <c r="G6" s="970"/>
      <c r="H6" s="768"/>
    </row>
    <row r="7" spans="1:8" s="173" customFormat="1" ht="11.25">
      <c r="D7" s="172"/>
      <c r="E7" s="971" t="s">
        <v>1456</v>
      </c>
      <c r="F7" s="971"/>
      <c r="G7" s="971"/>
      <c r="H7" s="768"/>
    </row>
    <row r="8" spans="1:8" s="177" customFormat="1" ht="11.25">
      <c r="E8" s="182"/>
    </row>
    <row r="9" spans="1:8" s="177" customFormat="1" ht="11.25">
      <c r="A9" s="183" t="s">
        <v>598</v>
      </c>
      <c r="D9" s="180"/>
      <c r="E9" s="179">
        <v>2724816</v>
      </c>
      <c r="F9" s="179"/>
      <c r="G9" s="179">
        <v>2116250</v>
      </c>
      <c r="H9" s="179"/>
    </row>
    <row r="10" spans="1:8" s="177" customFormat="1" ht="11.25">
      <c r="A10" s="183"/>
    </row>
    <row r="11" spans="1:8" s="177" customFormat="1" ht="11.25">
      <c r="A11" s="188" t="s">
        <v>365</v>
      </c>
    </row>
    <row r="12" spans="1:8" s="177" customFormat="1" ht="11.25">
      <c r="A12" s="183"/>
    </row>
    <row r="13" spans="1:8" s="177" customFormat="1" ht="11.25">
      <c r="A13" s="183"/>
    </row>
    <row r="14" spans="1:8" s="177" customFormat="1" ht="11.25">
      <c r="A14" s="183" t="s">
        <v>2002</v>
      </c>
    </row>
    <row r="15" spans="1:8" s="177" customFormat="1" ht="11.25">
      <c r="A15" s="352" t="s">
        <v>2003</v>
      </c>
      <c r="D15" s="799">
        <v>3.9000000000000004</v>
      </c>
      <c r="E15" s="177">
        <v>-6708834</v>
      </c>
      <c r="G15" s="177">
        <v>243220</v>
      </c>
    </row>
    <row r="16" spans="1:8" s="177" customFormat="1" ht="11.25">
      <c r="A16" s="183"/>
    </row>
    <row r="17" spans="1:237" s="177" customFormat="1" thickBot="1">
      <c r="A17" s="188" t="s">
        <v>2315</v>
      </c>
      <c r="E17" s="189">
        <v>-3984018</v>
      </c>
      <c r="G17" s="189">
        <v>2359470</v>
      </c>
    </row>
    <row r="18" spans="1:237" s="177" customFormat="1" thickTop="1">
      <c r="A18" s="188" t="s">
        <v>1433</v>
      </c>
      <c r="E18" s="179"/>
      <c r="G18" s="179"/>
    </row>
    <row r="19" spans="1:237">
      <c r="A19" s="66"/>
      <c r="B19" s="53"/>
      <c r="C19" s="53"/>
      <c r="D19" s="53"/>
      <c r="E19" s="67"/>
      <c r="F19" s="53"/>
      <c r="G19" s="53"/>
    </row>
    <row r="20" spans="1:237" s="16" customFormat="1">
      <c r="A20" s="429" t="s">
        <v>2343</v>
      </c>
      <c r="B20" s="349"/>
      <c r="C20" s="349"/>
      <c r="D20" s="349"/>
      <c r="E20" s="349"/>
      <c r="F20" s="349"/>
      <c r="G20" s="349"/>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row>
    <row r="21" spans="1:237" s="16" customFormat="1">
      <c r="A21" s="344"/>
      <c r="B21" s="344"/>
      <c r="C21" s="344"/>
      <c r="D21" s="344"/>
      <c r="E21" s="344"/>
      <c r="F21" s="344"/>
      <c r="G21" s="344"/>
      <c r="H21" s="25"/>
    </row>
    <row r="22" spans="1:237" s="16" customFormat="1" ht="12" customHeight="1">
      <c r="A22" s="227"/>
      <c r="B22" s="227"/>
      <c r="C22" s="227"/>
      <c r="D22" s="227"/>
      <c r="E22" s="227"/>
      <c r="F22" s="227"/>
      <c r="G22" s="227"/>
      <c r="H22" s="25"/>
    </row>
    <row r="23" spans="1:237" s="16" customFormat="1" ht="12" customHeight="1">
      <c r="A23" s="227"/>
      <c r="B23" s="227"/>
      <c r="C23" s="227"/>
      <c r="D23" s="227"/>
      <c r="E23" s="227"/>
      <c r="F23" s="227"/>
      <c r="G23" s="227"/>
      <c r="H23" s="25"/>
    </row>
    <row r="24" spans="1:237" s="16" customFormat="1" ht="12" customHeight="1">
      <c r="A24" s="227"/>
      <c r="B24" s="227"/>
      <c r="C24" s="227"/>
      <c r="D24" s="227"/>
      <c r="E24" s="227"/>
      <c r="F24" s="227"/>
      <c r="G24" s="227"/>
      <c r="H24" s="25"/>
    </row>
    <row r="25" spans="1:237" s="16" customFormat="1" ht="12" customHeight="1">
      <c r="E25" s="17"/>
      <c r="F25" s="25"/>
      <c r="H25" s="25"/>
    </row>
    <row r="26" spans="1:237" s="16" customFormat="1" ht="12" customHeight="1">
      <c r="A26" s="364" t="s">
        <v>2135</v>
      </c>
      <c r="B26" s="39"/>
      <c r="C26" s="15"/>
      <c r="D26" s="15"/>
      <c r="E26" s="15"/>
      <c r="F26" s="15"/>
      <c r="G26" s="15"/>
      <c r="H26" s="39"/>
    </row>
    <row r="27" spans="1:237" s="16" customFormat="1">
      <c r="A27" s="364" t="s">
        <v>2136</v>
      </c>
      <c r="B27" s="39"/>
      <c r="C27" s="15"/>
      <c r="D27" s="15"/>
      <c r="E27" s="15"/>
      <c r="F27" s="15"/>
      <c r="G27" s="15"/>
      <c r="H27" s="39"/>
    </row>
    <row r="28" spans="1:237" s="16" customFormat="1">
      <c r="A28" s="39"/>
      <c r="B28" s="39"/>
      <c r="C28" s="39"/>
      <c r="D28" s="15"/>
      <c r="E28" s="15"/>
      <c r="F28" s="15"/>
      <c r="G28" s="15"/>
      <c r="H28" s="15"/>
    </row>
    <row r="29" spans="1:237" s="16" customFormat="1">
      <c r="D29" s="19"/>
      <c r="E29" s="19"/>
      <c r="F29" s="19"/>
      <c r="G29" s="19"/>
      <c r="H29" s="19"/>
    </row>
    <row r="30" spans="1:237" s="16" customFormat="1">
      <c r="A30" s="81" t="s">
        <v>2349</v>
      </c>
    </row>
    <row r="31" spans="1:237" s="42" customFormat="1">
      <c r="A31" s="364" t="s">
        <v>2134</v>
      </c>
      <c r="B31" s="365"/>
      <c r="C31" s="365"/>
      <c r="D31" s="365"/>
      <c r="E31" s="365"/>
      <c r="F31" s="365"/>
      <c r="G31" s="365"/>
      <c r="H31" s="365"/>
    </row>
    <row r="60" spans="8:8" hidden="1"/>
    <row r="61" spans="8:8" hidden="1">
      <c r="H61" s="852"/>
    </row>
    <row r="62" spans="8:8" hidden="1"/>
  </sheetData>
  <customSheetViews>
    <customSheetView guid="{84FBBE83-FF6F-4C76-A58E-D04643F715A5}" showPageBreaks="1" printArea="1" view="pageBreakPreview">
      <selection activeCell="K26" sqref="K26"/>
      <pageMargins left="0.75" right="0.5" top="0.5" bottom="0.25" header="0" footer="0"/>
      <printOptions horizontalCentered="1"/>
      <pageSetup paperSize="9" orientation="portrait" r:id="rId1"/>
      <headerFooter alignWithMargins="0">
        <oddFooter>&amp;C3 of 11</oddFooter>
      </headerFooter>
    </customSheetView>
  </customSheetViews>
  <mergeCells count="3">
    <mergeCell ref="E4:G4"/>
    <mergeCell ref="E6:G6"/>
    <mergeCell ref="E7:G7"/>
  </mergeCells>
  <phoneticPr fontId="11" type="noConversion"/>
  <printOptions horizontalCentered="1"/>
  <pageMargins left="0.75" right="0.5" top="0.5" bottom="0.25" header="0" footer="0"/>
  <pageSetup paperSize="9" orientation="portrait" r:id="rId2"/>
  <headerFooter alignWithMargins="0">
    <oddFooter>&amp;C3 of 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GH65"/>
  <sheetViews>
    <sheetView view="pageBreakPreview" topLeftCell="A36" zoomScaleSheetLayoutView="100" workbookViewId="0">
      <selection activeCell="A66" sqref="A66:XFD81"/>
    </sheetView>
  </sheetViews>
  <sheetFormatPr defaultRowHeight="12"/>
  <cols>
    <col min="1" max="1" width="5.125" style="38" customWidth="1"/>
    <col min="2" max="2" width="6.25" style="38" customWidth="1"/>
    <col min="3" max="3" width="31.625" style="38" customWidth="1"/>
    <col min="4" max="4" width="3.75" style="48" customWidth="1"/>
    <col min="5" max="5" width="9.875" style="52" customWidth="1"/>
    <col min="6" max="6" width="0.25" style="38" customWidth="1"/>
    <col min="7" max="7" width="10.25" style="52" customWidth="1"/>
    <col min="8" max="8" width="0.375" style="52" customWidth="1"/>
    <col min="9" max="16384" width="9" style="38"/>
  </cols>
  <sheetData>
    <row r="1" spans="1:8">
      <c r="A1" s="14" t="s">
        <v>44</v>
      </c>
      <c r="B1" s="14"/>
      <c r="C1" s="14"/>
      <c r="D1" s="14"/>
      <c r="E1" s="14"/>
      <c r="F1" s="14"/>
      <c r="G1" s="14"/>
      <c r="H1" s="14"/>
    </row>
    <row r="2" spans="1:8">
      <c r="A2" s="579" t="s">
        <v>1961</v>
      </c>
      <c r="B2" s="59"/>
      <c r="C2" s="59"/>
      <c r="D2" s="68"/>
      <c r="E2" s="229"/>
      <c r="F2" s="47"/>
      <c r="G2" s="50"/>
      <c r="H2" s="50"/>
    </row>
    <row r="3" spans="1:8">
      <c r="A3" s="59" t="s">
        <v>2096</v>
      </c>
      <c r="B3" s="59"/>
      <c r="C3" s="59"/>
      <c r="D3" s="68"/>
      <c r="E3" s="50"/>
      <c r="F3" s="47"/>
      <c r="G3" s="50"/>
      <c r="H3" s="50"/>
    </row>
    <row r="4" spans="1:8">
      <c r="A4" s="59"/>
      <c r="B4" s="59"/>
      <c r="C4" s="59"/>
      <c r="D4" s="68"/>
      <c r="E4" s="968" t="s">
        <v>2132</v>
      </c>
      <c r="F4" s="968"/>
      <c r="G4" s="968"/>
      <c r="H4" s="50"/>
    </row>
    <row r="5" spans="1:8">
      <c r="A5" s="59"/>
      <c r="B5" s="59"/>
      <c r="C5" s="59"/>
      <c r="D5" s="68"/>
      <c r="E5" s="797" t="s">
        <v>1971</v>
      </c>
      <c r="F5" s="351"/>
      <c r="G5" s="797" t="s">
        <v>1434</v>
      </c>
      <c r="H5" s="50"/>
    </row>
    <row r="6" spans="1:8" s="310" customFormat="1" ht="11.1" customHeight="1">
      <c r="D6" s="307" t="s">
        <v>469</v>
      </c>
      <c r="E6" s="969" t="s">
        <v>2133</v>
      </c>
      <c r="F6" s="970"/>
      <c r="G6" s="970"/>
      <c r="H6" s="768"/>
    </row>
    <row r="7" spans="1:8" s="310" customFormat="1" ht="11.1" customHeight="1">
      <c r="E7" s="971" t="s">
        <v>1456</v>
      </c>
      <c r="F7" s="971"/>
      <c r="G7" s="971"/>
      <c r="H7" s="346"/>
    </row>
    <row r="8" spans="1:8" s="305" customFormat="1" ht="9.9499999999999993" customHeight="1">
      <c r="A8" s="308" t="s">
        <v>216</v>
      </c>
      <c r="B8" s="308"/>
      <c r="C8" s="308"/>
      <c r="D8" s="306"/>
      <c r="E8" s="309"/>
      <c r="F8" s="310"/>
      <c r="G8" s="309"/>
      <c r="H8" s="311"/>
    </row>
    <row r="9" spans="1:8" s="305" customFormat="1" ht="9.9499999999999993" customHeight="1">
      <c r="A9" s="312" t="s">
        <v>115</v>
      </c>
      <c r="B9" s="312"/>
      <c r="C9" s="312"/>
      <c r="D9" s="313"/>
      <c r="E9" s="309">
        <v>583699</v>
      </c>
      <c r="F9" s="310"/>
      <c r="G9" s="309">
        <v>413327</v>
      </c>
      <c r="H9" s="314"/>
    </row>
    <row r="10" spans="1:8" s="305" customFormat="1" ht="9.9499999999999993" customHeight="1">
      <c r="A10" s="312" t="s">
        <v>2087</v>
      </c>
      <c r="B10" s="312"/>
      <c r="C10" s="312"/>
      <c r="D10" s="313"/>
      <c r="E10" s="449">
        <v>2259066</v>
      </c>
      <c r="F10" s="309"/>
      <c r="G10" s="309">
        <v>1214499</v>
      </c>
      <c r="H10" s="314"/>
    </row>
    <row r="11" spans="1:8" s="305" customFormat="1" ht="9.9499999999999993" customHeight="1">
      <c r="A11" s="312" t="s">
        <v>2088</v>
      </c>
      <c r="B11" s="312"/>
      <c r="C11" s="312"/>
      <c r="D11" s="313"/>
      <c r="E11" s="449"/>
      <c r="F11" s="449"/>
      <c r="G11" s="449"/>
      <c r="H11" s="314"/>
    </row>
    <row r="12" spans="1:8" s="305" customFormat="1" ht="9.9499999999999993" customHeight="1">
      <c r="A12" s="312" t="s">
        <v>2089</v>
      </c>
      <c r="B12" s="312"/>
      <c r="C12" s="312"/>
      <c r="D12" s="313">
        <v>3.8000000000000003</v>
      </c>
      <c r="E12" s="449">
        <v>94185</v>
      </c>
      <c r="F12" s="449"/>
      <c r="G12" s="449">
        <v>647957</v>
      </c>
      <c r="H12" s="314"/>
    </row>
    <row r="13" spans="1:8" s="305" customFormat="1" ht="9.9499999999999993" customHeight="1">
      <c r="A13" s="312" t="s">
        <v>57</v>
      </c>
      <c r="B13" s="315"/>
      <c r="C13" s="315"/>
      <c r="D13" s="313"/>
      <c r="E13" s="449">
        <v>6164</v>
      </c>
      <c r="F13" s="310"/>
      <c r="G13" s="309">
        <v>29733</v>
      </c>
      <c r="H13" s="314"/>
    </row>
    <row r="14" spans="1:8" s="305" customFormat="1" ht="9.9499999999999993" customHeight="1">
      <c r="A14" s="312" t="s">
        <v>405</v>
      </c>
      <c r="B14" s="315"/>
      <c r="C14" s="315"/>
      <c r="D14" s="313"/>
      <c r="E14" s="449">
        <v>23694</v>
      </c>
      <c r="F14" s="310"/>
      <c r="G14" s="309">
        <v>49708</v>
      </c>
      <c r="H14" s="314"/>
    </row>
    <row r="15" spans="1:8" s="305" customFormat="1" ht="9.9499999999999993" customHeight="1">
      <c r="A15" s="312" t="s">
        <v>81</v>
      </c>
      <c r="B15" s="312"/>
      <c r="C15" s="312"/>
      <c r="D15" s="306"/>
      <c r="E15" s="449">
        <v>1916</v>
      </c>
      <c r="F15" s="317"/>
      <c r="G15" s="309">
        <v>16884</v>
      </c>
      <c r="H15" s="318"/>
    </row>
    <row r="16" spans="1:8" s="305" customFormat="1" ht="9.9499999999999993" customHeight="1">
      <c r="A16" s="312" t="s">
        <v>533</v>
      </c>
      <c r="B16" s="312"/>
      <c r="C16" s="312"/>
      <c r="D16" s="306"/>
      <c r="E16" s="449">
        <v>0</v>
      </c>
      <c r="F16" s="448"/>
      <c r="G16" s="449">
        <v>1959</v>
      </c>
      <c r="H16" s="318"/>
    </row>
    <row r="17" spans="1:8" s="305" customFormat="1" ht="9.9499999999999993" customHeight="1">
      <c r="A17" s="312"/>
      <c r="B17" s="312"/>
      <c r="C17" s="312"/>
      <c r="D17" s="319"/>
      <c r="E17" s="321">
        <v>2968724</v>
      </c>
      <c r="F17" s="309"/>
      <c r="G17" s="321">
        <v>2374067</v>
      </c>
      <c r="H17" s="320"/>
    </row>
    <row r="18" spans="1:8" s="305" customFormat="1" ht="9.9499999999999993" customHeight="1">
      <c r="A18" s="308" t="s">
        <v>183</v>
      </c>
      <c r="B18" s="308"/>
      <c r="C18" s="308"/>
      <c r="D18" s="313"/>
      <c r="E18" s="309"/>
      <c r="F18" s="309"/>
      <c r="G18" s="309"/>
      <c r="H18" s="320"/>
    </row>
    <row r="19" spans="1:8" s="305" customFormat="1" ht="9.9499999999999993" customHeight="1">
      <c r="A19" s="312" t="s">
        <v>58</v>
      </c>
      <c r="B19" s="308"/>
      <c r="C19" s="308"/>
      <c r="D19" s="313"/>
      <c r="E19" s="445">
        <v>0</v>
      </c>
      <c r="F19" s="309"/>
      <c r="G19" s="445">
        <v>14774</v>
      </c>
      <c r="H19" s="324"/>
    </row>
    <row r="20" spans="1:8" s="305" customFormat="1" ht="9.9499999999999993" customHeight="1">
      <c r="A20" s="312" t="s">
        <v>1453</v>
      </c>
      <c r="B20" s="312"/>
      <c r="C20" s="312"/>
      <c r="D20" s="325"/>
      <c r="E20" s="446">
        <v>172272</v>
      </c>
      <c r="F20" s="317"/>
      <c r="G20" s="446">
        <v>157212</v>
      </c>
      <c r="H20" s="324"/>
    </row>
    <row r="21" spans="1:8" s="305" customFormat="1" ht="9.9499999999999993" customHeight="1">
      <c r="A21" s="312" t="s">
        <v>859</v>
      </c>
      <c r="B21" s="312"/>
      <c r="C21" s="312"/>
      <c r="D21" s="443"/>
      <c r="E21" s="446">
        <v>27969</v>
      </c>
      <c r="F21" s="317"/>
      <c r="G21" s="446">
        <v>27354</v>
      </c>
      <c r="H21" s="324"/>
    </row>
    <row r="22" spans="1:8" s="305" customFormat="1" ht="9.9499999999999993" customHeight="1">
      <c r="A22" s="312" t="s">
        <v>1449</v>
      </c>
      <c r="B22" s="312"/>
      <c r="C22" s="312"/>
      <c r="D22" s="443"/>
      <c r="E22" s="446">
        <v>27533</v>
      </c>
      <c r="F22" s="448"/>
      <c r="G22" s="446">
        <v>25154</v>
      </c>
      <c r="H22" s="324"/>
    </row>
    <row r="23" spans="1:8" s="305" customFormat="1" ht="9.9499999999999993" customHeight="1">
      <c r="A23" s="312" t="s">
        <v>536</v>
      </c>
      <c r="B23" s="312"/>
      <c r="C23" s="312"/>
      <c r="D23" s="549"/>
      <c r="E23" s="446">
        <v>16332</v>
      </c>
      <c r="F23" s="317"/>
      <c r="G23" s="446">
        <v>14925</v>
      </c>
      <c r="H23" s="324"/>
    </row>
    <row r="24" spans="1:8" s="305" customFormat="1" ht="9.9499999999999993" customHeight="1">
      <c r="A24" s="312" t="s">
        <v>1455</v>
      </c>
      <c r="B24" s="312"/>
      <c r="C24" s="312"/>
      <c r="D24" s="313"/>
      <c r="E24" s="446">
        <v>7102</v>
      </c>
      <c r="F24" s="448"/>
      <c r="G24" s="446">
        <v>6800</v>
      </c>
      <c r="H24" s="324"/>
    </row>
    <row r="25" spans="1:8" s="305" customFormat="1" ht="9.9499999999999993" customHeight="1">
      <c r="A25" s="312" t="s">
        <v>2085</v>
      </c>
      <c r="B25" s="312"/>
      <c r="C25" s="312"/>
      <c r="D25" s="313"/>
      <c r="E25" s="446">
        <v>994</v>
      </c>
      <c r="F25" s="448"/>
      <c r="G25" s="446">
        <v>0</v>
      </c>
      <c r="H25" s="324"/>
    </row>
    <row r="26" spans="1:8" s="305" customFormat="1" ht="9.9499999999999993" customHeight="1">
      <c r="A26" s="312" t="s">
        <v>479</v>
      </c>
      <c r="B26" s="312"/>
      <c r="C26" s="312"/>
      <c r="D26" s="313"/>
      <c r="E26" s="446">
        <v>246</v>
      </c>
      <c r="F26" s="317"/>
      <c r="G26" s="446">
        <v>87</v>
      </c>
      <c r="H26" s="324"/>
    </row>
    <row r="27" spans="1:8" s="305" customFormat="1" ht="9.9499999999999993" customHeight="1">
      <c r="A27" s="312" t="s">
        <v>461</v>
      </c>
      <c r="B27" s="326"/>
      <c r="C27" s="326"/>
      <c r="D27" s="327"/>
      <c r="E27" s="446">
        <v>155</v>
      </c>
      <c r="F27" s="309"/>
      <c r="G27" s="446">
        <v>355</v>
      </c>
      <c r="H27" s="324"/>
    </row>
    <row r="28" spans="1:8" s="305" customFormat="1" ht="9.9499999999999993" customHeight="1">
      <c r="A28" s="312" t="s">
        <v>535</v>
      </c>
      <c r="B28" s="326"/>
      <c r="C28" s="326"/>
      <c r="D28" s="327"/>
      <c r="E28" s="446">
        <v>194</v>
      </c>
      <c r="F28" s="309"/>
      <c r="G28" s="446">
        <v>287</v>
      </c>
      <c r="H28" s="324"/>
    </row>
    <row r="29" spans="1:8" s="305" customFormat="1" ht="9.9499999999999993" customHeight="1">
      <c r="A29" s="312" t="s">
        <v>182</v>
      </c>
      <c r="B29" s="326"/>
      <c r="C29" s="326"/>
      <c r="D29" s="328"/>
      <c r="E29" s="446">
        <v>18594</v>
      </c>
      <c r="F29" s="317"/>
      <c r="G29" s="446">
        <v>8998</v>
      </c>
      <c r="H29" s="324"/>
    </row>
    <row r="30" spans="1:8" s="305" customFormat="1" ht="9.9499999999999993" customHeight="1">
      <c r="A30" s="312" t="s">
        <v>2137</v>
      </c>
      <c r="B30" s="326"/>
      <c r="C30" s="326"/>
      <c r="D30" s="328"/>
      <c r="E30" s="446">
        <v>247</v>
      </c>
      <c r="F30" s="448"/>
      <c r="G30" s="446">
        <v>116</v>
      </c>
      <c r="H30" s="324"/>
    </row>
    <row r="31" spans="1:8" s="305" customFormat="1" ht="9.9499999999999993" hidden="1" customHeight="1">
      <c r="A31" s="312" t="s">
        <v>1457</v>
      </c>
      <c r="B31" s="326"/>
      <c r="C31" s="326"/>
      <c r="D31" s="328"/>
      <c r="E31" s="446">
        <v>0</v>
      </c>
      <c r="F31" s="448"/>
      <c r="G31" s="446">
        <v>0</v>
      </c>
      <c r="H31" s="324"/>
    </row>
    <row r="32" spans="1:8" s="305" customFormat="1" ht="9.9499999999999993" hidden="1" customHeight="1">
      <c r="A32" s="312" t="s">
        <v>1967</v>
      </c>
      <c r="B32" s="326"/>
      <c r="C32" s="326"/>
      <c r="D32" s="328"/>
      <c r="E32" s="446">
        <v>0</v>
      </c>
      <c r="F32" s="448"/>
      <c r="G32" s="446">
        <v>0</v>
      </c>
      <c r="H32" s="324"/>
    </row>
    <row r="33" spans="1:8" s="305" customFormat="1" ht="9.9499999999999993" customHeight="1">
      <c r="A33" s="305" t="s">
        <v>257</v>
      </c>
      <c r="B33" s="326"/>
      <c r="C33" s="326"/>
      <c r="D33" s="328"/>
      <c r="E33" s="446">
        <v>500</v>
      </c>
      <c r="F33" s="448"/>
      <c r="G33" s="446">
        <v>1000</v>
      </c>
      <c r="H33" s="324"/>
    </row>
    <row r="34" spans="1:8" s="305" customFormat="1" ht="9.9499999999999993" hidden="1" customHeight="1">
      <c r="A34" s="305" t="s">
        <v>1463</v>
      </c>
      <c r="E34" s="446">
        <v>0</v>
      </c>
      <c r="G34" s="686">
        <v>0</v>
      </c>
    </row>
    <row r="35" spans="1:8" s="305" customFormat="1" ht="9.9499999999999993" customHeight="1">
      <c r="A35" s="305" t="s">
        <v>1993</v>
      </c>
      <c r="D35" s="313"/>
      <c r="E35" s="394">
        <v>801</v>
      </c>
      <c r="G35" s="447">
        <v>0</v>
      </c>
      <c r="H35" s="316"/>
    </row>
    <row r="36" spans="1:8" s="305" customFormat="1" ht="9.9499999999999993" customHeight="1">
      <c r="A36" s="308"/>
      <c r="D36" s="313"/>
      <c r="E36" s="317">
        <v>272939</v>
      </c>
      <c r="F36" s="309"/>
      <c r="G36" s="317">
        <v>257062</v>
      </c>
      <c r="H36" s="324"/>
    </row>
    <row r="37" spans="1:8" s="305" customFormat="1" ht="9.9499999999999993" customHeight="1">
      <c r="D37" s="313"/>
      <c r="E37" s="317"/>
      <c r="F37" s="309"/>
      <c r="G37" s="317"/>
      <c r="H37" s="320"/>
    </row>
    <row r="38" spans="1:8" s="305" customFormat="1" ht="9.9499999999999993" customHeight="1">
      <c r="A38" s="308" t="s">
        <v>17</v>
      </c>
      <c r="B38" s="308"/>
      <c r="C38" s="308"/>
      <c r="D38" s="313"/>
      <c r="E38" s="321">
        <v>2695785</v>
      </c>
      <c r="F38" s="309"/>
      <c r="G38" s="321">
        <v>2117005</v>
      </c>
      <c r="H38" s="320"/>
    </row>
    <row r="39" spans="1:8" s="305" customFormat="1" ht="9.9499999999999993" customHeight="1">
      <c r="A39" s="308"/>
      <c r="B39" s="308"/>
      <c r="C39" s="308"/>
      <c r="D39" s="313"/>
      <c r="E39" s="317"/>
      <c r="F39" s="309"/>
      <c r="G39" s="317"/>
      <c r="H39" s="320"/>
    </row>
    <row r="40" spans="1:8" s="305" customFormat="1" ht="9.9499999999999993" customHeight="1">
      <c r="A40" s="312" t="s">
        <v>2001</v>
      </c>
      <c r="B40" s="312"/>
      <c r="C40" s="312"/>
      <c r="D40" s="319"/>
      <c r="E40" s="309"/>
      <c r="F40" s="309"/>
      <c r="G40" s="309"/>
      <c r="H40" s="320"/>
    </row>
    <row r="41" spans="1:8" s="305" customFormat="1" ht="9.9499999999999993" customHeight="1">
      <c r="A41" s="322" t="s">
        <v>2326</v>
      </c>
      <c r="B41" s="312"/>
      <c r="C41" s="312"/>
      <c r="D41" s="442"/>
      <c r="E41" s="448">
        <v>29031</v>
      </c>
      <c r="F41" s="309"/>
      <c r="G41" s="309">
        <v>42362</v>
      </c>
      <c r="H41" s="323"/>
    </row>
    <row r="42" spans="1:8" s="305" customFormat="1" ht="9.9499999999999993" customHeight="1">
      <c r="A42" s="312" t="s">
        <v>18</v>
      </c>
      <c r="B42" s="312"/>
      <c r="C42" s="312"/>
      <c r="D42" s="442"/>
      <c r="E42" s="449">
        <v>0</v>
      </c>
      <c r="F42" s="309"/>
      <c r="G42" s="309">
        <v>-43117</v>
      </c>
      <c r="H42" s="323"/>
    </row>
    <row r="43" spans="1:8" s="305" customFormat="1" ht="9.9499999999999993" customHeight="1">
      <c r="B43" s="308"/>
      <c r="C43" s="308"/>
      <c r="D43" s="313"/>
      <c r="E43" s="317"/>
      <c r="F43" s="309"/>
      <c r="G43" s="317"/>
      <c r="H43" s="320"/>
    </row>
    <row r="44" spans="1:8" s="305" customFormat="1" ht="9.9499999999999993" customHeight="1">
      <c r="A44" s="308" t="s">
        <v>1958</v>
      </c>
      <c r="B44" s="308"/>
      <c r="C44" s="308"/>
      <c r="D44" s="313"/>
      <c r="E44" s="321">
        <v>2724816</v>
      </c>
      <c r="F44" s="309"/>
      <c r="G44" s="321">
        <v>2116250</v>
      </c>
      <c r="H44" s="320"/>
    </row>
    <row r="45" spans="1:8" s="305" customFormat="1" ht="9.9499999999999993" customHeight="1">
      <c r="A45" s="308"/>
      <c r="B45" s="308"/>
      <c r="C45" s="308"/>
      <c r="D45" s="313"/>
      <c r="E45" s="317"/>
      <c r="F45" s="309"/>
      <c r="G45" s="317"/>
      <c r="H45" s="320"/>
    </row>
    <row r="46" spans="1:8" s="305" customFormat="1" ht="9.9499999999999993" customHeight="1">
      <c r="A46" s="305" t="s">
        <v>217</v>
      </c>
      <c r="B46" s="308"/>
      <c r="C46" s="308"/>
      <c r="D46" s="329">
        <v>10</v>
      </c>
      <c r="E46" s="317">
        <v>0</v>
      </c>
      <c r="F46" s="309"/>
      <c r="G46" s="317">
        <v>0</v>
      </c>
      <c r="H46" s="330"/>
    </row>
    <row r="47" spans="1:8" s="305" customFormat="1" ht="9.9499999999999993" customHeight="1">
      <c r="B47" s="308"/>
      <c r="C47" s="308"/>
      <c r="D47" s="313"/>
      <c r="E47" s="317"/>
      <c r="F47" s="309"/>
      <c r="G47" s="317"/>
      <c r="H47" s="320"/>
    </row>
    <row r="48" spans="1:8" s="305" customFormat="1" ht="9.9499999999999993" customHeight="1" thickBot="1">
      <c r="A48" s="308" t="s">
        <v>1959</v>
      </c>
      <c r="B48" s="308"/>
      <c r="C48" s="308"/>
      <c r="D48" s="331"/>
      <c r="E48" s="332">
        <v>2724816</v>
      </c>
      <c r="F48" s="333"/>
      <c r="G48" s="332">
        <v>2116250</v>
      </c>
      <c r="H48" s="320"/>
    </row>
    <row r="49" spans="1:190" s="334" customFormat="1" ht="9.9499999999999993" customHeight="1" thickTop="1">
      <c r="A49" s="335"/>
      <c r="B49" s="336"/>
      <c r="C49" s="336"/>
      <c r="D49" s="331"/>
      <c r="E49" s="337"/>
      <c r="F49" s="333"/>
      <c r="G49" s="337"/>
      <c r="H49" s="338"/>
    </row>
    <row r="50" spans="1:190" s="334" customFormat="1" ht="9.9499999999999993" customHeight="1">
      <c r="A50" s="339"/>
      <c r="B50" s="308"/>
      <c r="C50" s="308"/>
      <c r="D50" s="329"/>
      <c r="E50" s="340"/>
      <c r="F50" s="310"/>
      <c r="G50" s="310"/>
      <c r="H50" s="305"/>
    </row>
    <row r="51" spans="1:190" s="305" customFormat="1" ht="9.9499999999999993" customHeight="1">
      <c r="D51" s="306"/>
      <c r="E51" s="972" t="s">
        <v>2086</v>
      </c>
      <c r="F51" s="973"/>
      <c r="G51" s="973"/>
      <c r="H51" s="769"/>
    </row>
    <row r="52" spans="1:190" s="305" customFormat="1" ht="9.9499999999999993" customHeight="1">
      <c r="D52" s="306"/>
      <c r="E52" s="505"/>
      <c r="F52" s="506"/>
      <c r="G52" s="506"/>
      <c r="H52" s="506"/>
    </row>
    <row r="53" spans="1:190" s="305" customFormat="1" thickBot="1">
      <c r="A53" s="308" t="s">
        <v>2068</v>
      </c>
      <c r="D53" s="329">
        <v>11</v>
      </c>
      <c r="E53" s="535">
        <v>2.62</v>
      </c>
      <c r="F53" s="314"/>
      <c r="G53" s="341">
        <v>1.9</v>
      </c>
      <c r="H53" s="342"/>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17"/>
      <c r="BM53" s="317"/>
      <c r="BN53" s="317"/>
      <c r="BO53" s="317"/>
      <c r="BP53" s="317"/>
      <c r="BQ53" s="317"/>
      <c r="BR53" s="317"/>
      <c r="BS53" s="317"/>
      <c r="BT53" s="317"/>
      <c r="BU53" s="317"/>
      <c r="BV53" s="317"/>
      <c r="BW53" s="317"/>
      <c r="BX53" s="317"/>
      <c r="BY53" s="317"/>
      <c r="BZ53" s="317"/>
      <c r="CA53" s="317"/>
      <c r="CB53" s="317"/>
      <c r="CC53" s="317"/>
      <c r="CD53" s="317"/>
      <c r="CE53" s="317"/>
      <c r="CF53" s="317"/>
      <c r="CG53" s="317"/>
      <c r="CH53" s="317"/>
      <c r="CI53" s="317"/>
      <c r="CJ53" s="317"/>
      <c r="CK53" s="317"/>
      <c r="CL53" s="317"/>
      <c r="CM53" s="317"/>
      <c r="CN53" s="317"/>
      <c r="CO53" s="317"/>
      <c r="CP53" s="317"/>
      <c r="CQ53" s="317"/>
      <c r="CR53" s="317"/>
      <c r="CS53" s="317"/>
      <c r="CT53" s="317"/>
      <c r="CU53" s="317"/>
      <c r="CV53" s="317"/>
      <c r="CW53" s="317"/>
      <c r="CX53" s="317"/>
      <c r="CY53" s="317"/>
      <c r="CZ53" s="317"/>
      <c r="DA53" s="317"/>
      <c r="DB53" s="317"/>
      <c r="DC53" s="317"/>
      <c r="DD53" s="317"/>
      <c r="DE53" s="317"/>
      <c r="DF53" s="317"/>
      <c r="DG53" s="317"/>
      <c r="DH53" s="317"/>
      <c r="DI53" s="317"/>
      <c r="DJ53" s="317"/>
      <c r="DK53" s="317"/>
      <c r="DL53" s="317"/>
      <c r="DM53" s="317"/>
      <c r="DN53" s="317"/>
      <c r="DO53" s="317"/>
      <c r="DP53" s="317"/>
      <c r="DQ53" s="317"/>
      <c r="DR53" s="317"/>
      <c r="DS53" s="317"/>
      <c r="DT53" s="317"/>
      <c r="DU53" s="317"/>
      <c r="DV53" s="317"/>
      <c r="DW53" s="317"/>
      <c r="DX53" s="317"/>
      <c r="DY53" s="317"/>
      <c r="DZ53" s="317"/>
      <c r="EA53" s="317"/>
      <c r="EB53" s="317"/>
      <c r="EC53" s="317"/>
      <c r="ED53" s="317"/>
      <c r="EE53" s="317"/>
      <c r="EF53" s="317"/>
      <c r="EG53" s="317"/>
      <c r="EH53" s="317"/>
      <c r="EI53" s="317"/>
      <c r="EJ53" s="317"/>
      <c r="EK53" s="317"/>
      <c r="EL53" s="317"/>
      <c r="EM53" s="317"/>
      <c r="EN53" s="317"/>
      <c r="EO53" s="317"/>
      <c r="EP53" s="317"/>
      <c r="EQ53" s="317"/>
      <c r="ER53" s="317"/>
      <c r="ES53" s="317"/>
      <c r="ET53" s="317"/>
      <c r="EU53" s="317"/>
      <c r="EV53" s="317"/>
      <c r="EW53" s="317"/>
      <c r="EX53" s="317"/>
      <c r="EY53" s="317"/>
      <c r="EZ53" s="317"/>
      <c r="FA53" s="317"/>
      <c r="FB53" s="317"/>
      <c r="FC53" s="317"/>
      <c r="FD53" s="317"/>
      <c r="FE53" s="317"/>
      <c r="FF53" s="317"/>
      <c r="FG53" s="317"/>
      <c r="FH53" s="317"/>
      <c r="FI53" s="317"/>
      <c r="FJ53" s="317"/>
      <c r="FK53" s="317"/>
      <c r="FL53" s="317"/>
      <c r="FM53" s="317"/>
      <c r="FN53" s="317"/>
      <c r="FO53" s="317"/>
      <c r="FP53" s="317"/>
      <c r="FQ53" s="317"/>
      <c r="FR53" s="317"/>
      <c r="FS53" s="317"/>
      <c r="FT53" s="317"/>
      <c r="FU53" s="317"/>
      <c r="FV53" s="317"/>
      <c r="FW53" s="317"/>
      <c r="FX53" s="317"/>
      <c r="FY53" s="317"/>
      <c r="FZ53" s="317"/>
      <c r="GA53" s="317"/>
      <c r="GB53" s="317"/>
      <c r="GC53" s="317"/>
      <c r="GD53" s="317"/>
      <c r="GE53" s="317"/>
      <c r="GF53" s="317"/>
      <c r="GG53" s="317"/>
      <c r="GH53" s="317"/>
    </row>
    <row r="54" spans="1:190" s="305" customFormat="1" ht="9.9499999999999993" customHeight="1" thickTop="1">
      <c r="D54" s="306"/>
      <c r="E54" s="314"/>
      <c r="F54" s="314"/>
      <c r="G54" s="314"/>
      <c r="H54" s="342"/>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7"/>
      <c r="AZ54" s="317"/>
      <c r="BA54" s="317"/>
      <c r="BB54" s="317"/>
      <c r="BC54" s="317"/>
      <c r="BD54" s="317"/>
      <c r="BE54" s="317"/>
      <c r="BF54" s="317"/>
      <c r="BG54" s="317"/>
      <c r="BH54" s="317"/>
      <c r="BI54" s="317"/>
      <c r="BJ54" s="317"/>
      <c r="BK54" s="317"/>
      <c r="BL54" s="317"/>
      <c r="BM54" s="317"/>
      <c r="BN54" s="317"/>
      <c r="BO54" s="317"/>
      <c r="BP54" s="317"/>
      <c r="BQ54" s="317"/>
      <c r="BR54" s="317"/>
      <c r="BS54" s="317"/>
      <c r="BT54" s="317"/>
      <c r="BU54" s="317"/>
      <c r="BV54" s="317"/>
      <c r="BW54" s="317"/>
      <c r="BX54" s="317"/>
      <c r="BY54" s="317"/>
      <c r="BZ54" s="317"/>
      <c r="CA54" s="317"/>
      <c r="CB54" s="317"/>
      <c r="CC54" s="317"/>
      <c r="CD54" s="317"/>
      <c r="CE54" s="317"/>
      <c r="CF54" s="317"/>
      <c r="CG54" s="317"/>
      <c r="CH54" s="317"/>
      <c r="CI54" s="317"/>
      <c r="CJ54" s="317"/>
      <c r="CK54" s="317"/>
      <c r="CL54" s="317"/>
      <c r="CM54" s="317"/>
      <c r="CN54" s="317"/>
      <c r="CO54" s="317"/>
      <c r="CP54" s="317"/>
      <c r="CQ54" s="317"/>
      <c r="CR54" s="317"/>
      <c r="CS54" s="317"/>
      <c r="CT54" s="317"/>
      <c r="CU54" s="317"/>
      <c r="CV54" s="317"/>
      <c r="CW54" s="317"/>
      <c r="CX54" s="317"/>
      <c r="CY54" s="317"/>
      <c r="CZ54" s="317"/>
      <c r="DA54" s="317"/>
      <c r="DB54" s="317"/>
      <c r="DC54" s="317"/>
      <c r="DD54" s="317"/>
      <c r="DE54" s="317"/>
      <c r="DF54" s="317"/>
      <c r="DG54" s="317"/>
      <c r="DH54" s="317"/>
      <c r="DI54" s="317"/>
      <c r="DJ54" s="317"/>
      <c r="DK54" s="317"/>
      <c r="DL54" s="317"/>
      <c r="DM54" s="317"/>
      <c r="DN54" s="317"/>
      <c r="DO54" s="317"/>
      <c r="DP54" s="317"/>
      <c r="DQ54" s="317"/>
      <c r="DR54" s="317"/>
      <c r="DS54" s="317"/>
      <c r="DT54" s="317"/>
      <c r="DU54" s="317"/>
      <c r="DV54" s="317"/>
      <c r="DW54" s="317"/>
      <c r="DX54" s="317"/>
      <c r="DY54" s="317"/>
      <c r="DZ54" s="317"/>
      <c r="EA54" s="317"/>
      <c r="EB54" s="317"/>
      <c r="EC54" s="317"/>
      <c r="ED54" s="317"/>
      <c r="EE54" s="317"/>
      <c r="EF54" s="317"/>
      <c r="EG54" s="317"/>
      <c r="EH54" s="317"/>
      <c r="EI54" s="317"/>
      <c r="EJ54" s="317"/>
      <c r="EK54" s="317"/>
      <c r="EL54" s="317"/>
      <c r="EM54" s="317"/>
      <c r="EN54" s="317"/>
      <c r="EO54" s="317"/>
      <c r="EP54" s="317"/>
      <c r="EQ54" s="317"/>
      <c r="ER54" s="317"/>
      <c r="ES54" s="317"/>
      <c r="ET54" s="317"/>
      <c r="EU54" s="317"/>
      <c r="EV54" s="317"/>
      <c r="EW54" s="317"/>
      <c r="EX54" s="317"/>
      <c r="EY54" s="317"/>
      <c r="EZ54" s="317"/>
      <c r="FA54" s="317"/>
      <c r="FB54" s="317"/>
      <c r="FC54" s="317"/>
      <c r="FD54" s="317"/>
      <c r="FE54" s="317"/>
      <c r="FF54" s="317"/>
      <c r="FG54" s="317"/>
      <c r="FH54" s="317"/>
      <c r="FI54" s="317"/>
      <c r="FJ54" s="317"/>
      <c r="FK54" s="317"/>
      <c r="FL54" s="317"/>
      <c r="FM54" s="317"/>
      <c r="FN54" s="317"/>
      <c r="FO54" s="317"/>
      <c r="FP54" s="317"/>
      <c r="FQ54" s="317"/>
      <c r="FR54" s="317"/>
      <c r="FS54" s="317"/>
      <c r="FT54" s="317"/>
      <c r="FU54" s="317"/>
      <c r="FV54" s="317"/>
      <c r="FW54" s="317"/>
      <c r="FX54" s="317"/>
      <c r="FY54" s="317"/>
      <c r="FZ54" s="317"/>
      <c r="GA54" s="317"/>
      <c r="GB54" s="317"/>
      <c r="GC54" s="317"/>
      <c r="GD54" s="317"/>
      <c r="GE54" s="317"/>
      <c r="GF54" s="317"/>
      <c r="GG54" s="317"/>
      <c r="GH54" s="317"/>
    </row>
    <row r="55" spans="1:190" s="305" customFormat="1" ht="9.9499999999999993" customHeight="1">
      <c r="D55" s="306"/>
      <c r="E55" s="314"/>
      <c r="F55" s="314"/>
      <c r="G55" s="314"/>
      <c r="H55" s="342"/>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row>
    <row r="56" spans="1:190" s="305" customFormat="1" ht="9.9499999999999993" customHeight="1">
      <c r="D56" s="306"/>
      <c r="E56" s="314"/>
      <c r="F56" s="314"/>
      <c r="G56" s="314"/>
      <c r="H56" s="342"/>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row>
    <row r="57" spans="1:190" s="305" customFormat="1">
      <c r="A57" s="38"/>
      <c r="B57" s="38"/>
      <c r="C57" s="38"/>
      <c r="D57" s="48"/>
      <c r="E57" s="18"/>
      <c r="F57" s="16"/>
      <c r="G57" s="18"/>
      <c r="H57" s="25"/>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317"/>
      <c r="CM57" s="317"/>
      <c r="CN57" s="317"/>
      <c r="CO57" s="317"/>
      <c r="CP57" s="317"/>
      <c r="CQ57" s="317"/>
      <c r="CR57" s="317"/>
      <c r="CS57" s="317"/>
      <c r="CT57" s="317"/>
      <c r="CU57" s="317"/>
      <c r="CV57" s="317"/>
      <c r="CW57" s="317"/>
      <c r="CX57" s="317"/>
      <c r="CY57" s="317"/>
      <c r="CZ57" s="317"/>
      <c r="DA57" s="317"/>
      <c r="DB57" s="317"/>
      <c r="DC57" s="317"/>
      <c r="DD57" s="317"/>
      <c r="DE57" s="317"/>
      <c r="DF57" s="317"/>
      <c r="DG57" s="317"/>
      <c r="DH57" s="317"/>
      <c r="DI57" s="317"/>
      <c r="DJ57" s="317"/>
      <c r="DK57" s="317"/>
      <c r="DL57" s="317"/>
      <c r="DM57" s="317"/>
      <c r="DN57" s="317"/>
      <c r="DO57" s="317"/>
      <c r="DP57" s="317"/>
      <c r="DQ57" s="317"/>
      <c r="DR57" s="317"/>
      <c r="DS57" s="317"/>
      <c r="DT57" s="317"/>
      <c r="DU57" s="317"/>
      <c r="DV57" s="317"/>
      <c r="DW57" s="317"/>
      <c r="DX57" s="317"/>
      <c r="DY57" s="317"/>
      <c r="DZ57" s="317"/>
      <c r="EA57" s="317"/>
      <c r="EB57" s="317"/>
      <c r="EC57" s="317"/>
      <c r="ED57" s="317"/>
      <c r="EE57" s="317"/>
      <c r="EF57" s="317"/>
      <c r="EG57" s="317"/>
      <c r="EH57" s="317"/>
      <c r="EI57" s="317"/>
      <c r="EJ57" s="317"/>
      <c r="EK57" s="317"/>
      <c r="EL57" s="317"/>
      <c r="EM57" s="317"/>
      <c r="EN57" s="317"/>
      <c r="EO57" s="317"/>
      <c r="EP57" s="317"/>
      <c r="EQ57" s="317"/>
      <c r="ER57" s="317"/>
      <c r="ES57" s="317"/>
      <c r="ET57" s="317"/>
      <c r="EU57" s="317"/>
      <c r="EV57" s="317"/>
      <c r="EW57" s="317"/>
      <c r="EX57" s="317"/>
      <c r="EY57" s="317"/>
      <c r="EZ57" s="317"/>
      <c r="FA57" s="317"/>
      <c r="FB57" s="317"/>
      <c r="FC57" s="317"/>
      <c r="FD57" s="317"/>
      <c r="FE57" s="317"/>
      <c r="FF57" s="317"/>
      <c r="FG57" s="317"/>
      <c r="FH57" s="317"/>
      <c r="FI57" s="317"/>
      <c r="FJ57" s="317"/>
      <c r="FK57" s="317"/>
      <c r="FL57" s="317"/>
      <c r="FM57" s="317"/>
      <c r="FN57" s="317"/>
      <c r="FO57" s="317"/>
      <c r="FP57" s="317"/>
      <c r="FQ57" s="317"/>
      <c r="FR57" s="317"/>
      <c r="FS57" s="317"/>
      <c r="FT57" s="317"/>
      <c r="FU57" s="317"/>
      <c r="FV57" s="317"/>
      <c r="FW57" s="317"/>
      <c r="FX57" s="317"/>
      <c r="FY57" s="317"/>
      <c r="FZ57" s="317"/>
      <c r="GA57" s="317"/>
      <c r="GB57" s="317"/>
      <c r="GC57" s="317"/>
      <c r="GD57" s="317"/>
      <c r="GE57" s="317"/>
      <c r="GF57" s="317"/>
      <c r="GG57" s="317"/>
      <c r="GH57" s="317"/>
    </row>
    <row r="58" spans="1:190" s="16" customFormat="1" ht="15.75">
      <c r="A58" s="441" t="s">
        <v>2343</v>
      </c>
      <c r="B58" s="348"/>
      <c r="C58" s="348"/>
      <c r="D58" s="348"/>
      <c r="E58" s="348"/>
      <c r="F58" s="348"/>
      <c r="G58" s="348"/>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row>
    <row r="59" spans="1:190" s="293" customFormat="1">
      <c r="A59" s="16"/>
      <c r="B59" s="16"/>
      <c r="C59" s="16"/>
      <c r="D59" s="16"/>
      <c r="E59" s="17"/>
      <c r="F59" s="25"/>
      <c r="G59" s="16"/>
      <c r="H59" s="25"/>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4"/>
      <c r="CP59" s="294"/>
      <c r="CQ59" s="294"/>
      <c r="CR59" s="294"/>
      <c r="CS59" s="294"/>
      <c r="CT59" s="294"/>
      <c r="CU59" s="294"/>
      <c r="CV59" s="294"/>
      <c r="CW59" s="294"/>
      <c r="CX59" s="294"/>
      <c r="CY59" s="294"/>
      <c r="CZ59" s="294"/>
      <c r="DA59" s="294"/>
      <c r="DB59" s="294"/>
      <c r="DC59" s="294"/>
      <c r="DD59" s="294"/>
      <c r="DE59" s="294"/>
      <c r="DF59" s="294"/>
      <c r="DG59" s="294"/>
      <c r="DH59" s="294"/>
      <c r="DI59" s="294"/>
      <c r="DJ59" s="294"/>
      <c r="DK59" s="294"/>
      <c r="DL59" s="294"/>
      <c r="DM59" s="294"/>
      <c r="DN59" s="294"/>
      <c r="DO59" s="294"/>
      <c r="DP59" s="294"/>
      <c r="DQ59" s="294"/>
      <c r="DR59" s="294"/>
      <c r="DS59" s="294"/>
      <c r="DT59" s="294"/>
      <c r="DU59" s="294"/>
      <c r="DV59" s="294"/>
      <c r="DW59" s="294"/>
      <c r="DX59" s="294"/>
      <c r="DY59" s="294"/>
      <c r="DZ59" s="294"/>
      <c r="EA59" s="294"/>
      <c r="EB59" s="294"/>
      <c r="EC59" s="294"/>
      <c r="ED59" s="294"/>
      <c r="EE59" s="294"/>
      <c r="EF59" s="294"/>
      <c r="EG59" s="294"/>
      <c r="EH59" s="294"/>
      <c r="EI59" s="294"/>
      <c r="EJ59" s="294"/>
      <c r="EK59" s="294"/>
      <c r="EL59" s="294"/>
      <c r="EM59" s="294"/>
      <c r="EN59" s="294"/>
      <c r="EO59" s="294"/>
      <c r="EP59" s="294"/>
      <c r="EQ59" s="294"/>
      <c r="ER59" s="294"/>
      <c r="ES59" s="294"/>
      <c r="ET59" s="294"/>
      <c r="EU59" s="294"/>
      <c r="EV59" s="294"/>
      <c r="EW59" s="294"/>
      <c r="EX59" s="294"/>
      <c r="EY59" s="294"/>
      <c r="EZ59" s="294"/>
      <c r="FA59" s="294"/>
      <c r="FB59" s="294"/>
      <c r="FC59" s="294"/>
      <c r="FD59" s="294"/>
      <c r="FE59" s="294"/>
      <c r="FF59" s="294"/>
      <c r="FG59" s="294"/>
      <c r="FH59" s="294"/>
      <c r="FI59" s="294"/>
      <c r="FJ59" s="294"/>
      <c r="FK59" s="294"/>
      <c r="FL59" s="294"/>
      <c r="FM59" s="294"/>
      <c r="FN59" s="294"/>
      <c r="FO59" s="294"/>
      <c r="FP59" s="294"/>
      <c r="FQ59" s="294"/>
      <c r="FR59" s="294"/>
      <c r="FS59" s="294"/>
      <c r="FT59" s="294"/>
      <c r="FU59" s="294"/>
      <c r="FV59" s="294"/>
      <c r="FW59" s="294"/>
      <c r="FX59" s="294"/>
      <c r="FY59" s="294"/>
      <c r="FZ59" s="294"/>
      <c r="GA59" s="294"/>
      <c r="GB59" s="294"/>
      <c r="GC59" s="294"/>
      <c r="GD59" s="294"/>
      <c r="GE59" s="294"/>
      <c r="GF59" s="294"/>
      <c r="GG59" s="294"/>
      <c r="GH59" s="294"/>
    </row>
    <row r="60" spans="1:190" s="16" customFormat="1">
      <c r="E60" s="17"/>
      <c r="F60" s="25"/>
      <c r="H60" s="25"/>
    </row>
    <row r="61" spans="1:190" s="16" customFormat="1">
      <c r="A61" s="776" t="s">
        <v>2083</v>
      </c>
      <c r="B61" s="39"/>
      <c r="C61" s="15"/>
      <c r="D61" s="15"/>
      <c r="E61" s="15"/>
      <c r="F61" s="15"/>
      <c r="G61" s="15"/>
      <c r="H61" s="39"/>
    </row>
    <row r="62" spans="1:190" s="16" customFormat="1">
      <c r="A62" s="350" t="s">
        <v>2084</v>
      </c>
      <c r="B62" s="39"/>
      <c r="C62" s="15"/>
      <c r="D62" s="15"/>
      <c r="E62" s="15"/>
      <c r="F62" s="15"/>
      <c r="G62" s="15"/>
      <c r="H62" s="39"/>
    </row>
    <row r="63" spans="1:190" s="16" customFormat="1">
      <c r="A63" s="39"/>
      <c r="B63" s="39"/>
      <c r="C63" s="39"/>
      <c r="D63" s="15"/>
      <c r="E63" s="15"/>
      <c r="F63" s="15"/>
      <c r="G63" s="15"/>
      <c r="H63" s="15"/>
    </row>
    <row r="64" spans="1:190" s="16" customFormat="1">
      <c r="A64" s="81" t="s">
        <v>2347</v>
      </c>
      <c r="D64" s="19"/>
      <c r="E64" s="19"/>
      <c r="F64" s="19"/>
      <c r="G64" s="19"/>
      <c r="H64" s="19"/>
    </row>
    <row r="65" spans="1:8" s="16" customFormat="1">
      <c r="A65" s="350" t="s">
        <v>2082</v>
      </c>
      <c r="B65" s="40"/>
      <c r="C65" s="40"/>
      <c r="D65" s="40"/>
      <c r="E65" s="41"/>
      <c r="F65" s="40"/>
      <c r="G65" s="40"/>
      <c r="H65" s="40"/>
    </row>
  </sheetData>
  <customSheetViews>
    <customSheetView guid="{84FBBE83-FF6F-4C76-A58E-D04643F715A5}" showPageBreaks="1" printArea="1" hiddenRows="1" view="pageBreakPreview" topLeftCell="A10">
      <selection activeCell="K26" sqref="K26"/>
      <pageMargins left="0.75" right="0.5" top="0.5" bottom="0.25" header="0.5" footer="0.5"/>
      <printOptions horizontalCentered="1"/>
      <pageSetup paperSize="9" fitToWidth="12" fitToHeight="12" orientation="portrait" r:id="rId1"/>
      <headerFooter alignWithMargins="0">
        <oddFooter>&amp;C2 of 11</oddFooter>
      </headerFooter>
    </customSheetView>
  </customSheetViews>
  <mergeCells count="4">
    <mergeCell ref="E4:G4"/>
    <mergeCell ref="E6:G6"/>
    <mergeCell ref="E51:G51"/>
    <mergeCell ref="E7:G7"/>
  </mergeCells>
  <phoneticPr fontId="11" type="noConversion"/>
  <printOptions horizontalCentered="1"/>
  <pageMargins left="0.75" right="0.5" top="0.5" bottom="0.25" header="0.5" footer="0.5"/>
  <pageSetup paperSize="9" fitToWidth="12" fitToHeight="12" orientation="portrait" r:id="rId2"/>
  <headerFooter alignWithMargins="0">
    <oddFooter>&amp;C2 of 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21"/>
  </sheetPr>
  <dimension ref="A1:J55"/>
  <sheetViews>
    <sheetView view="pageBreakPreview" topLeftCell="A27" zoomScale="110" zoomScaleSheetLayoutView="110" workbookViewId="0">
      <selection activeCell="F28" sqref="F28"/>
    </sheetView>
  </sheetViews>
  <sheetFormatPr defaultRowHeight="12"/>
  <cols>
    <col min="1" max="4" width="9" style="228"/>
    <col min="5" max="5" width="18.125" style="228" customWidth="1"/>
    <col min="6" max="6" width="15" style="228" customWidth="1"/>
    <col min="7" max="7" width="14.625" style="228" customWidth="1"/>
    <col min="8" max="8" width="13.5" style="228" customWidth="1"/>
    <col min="9" max="9" width="9.125" style="228" bestFit="1" customWidth="1"/>
    <col min="10" max="16384" width="9" style="228"/>
  </cols>
  <sheetData>
    <row r="1" spans="1:8" s="91" customFormat="1">
      <c r="A1" s="14" t="str">
        <f>[46]BS!$A$1</f>
        <v>NATIONAL INVESTMENT (UNIT) TRUST</v>
      </c>
      <c r="B1" s="97"/>
      <c r="C1" s="97"/>
      <c r="D1" s="97"/>
      <c r="E1" s="97"/>
      <c r="F1" s="98"/>
      <c r="G1" s="98"/>
      <c r="H1" s="451" t="s">
        <v>1409</v>
      </c>
    </row>
    <row r="2" spans="1:8" s="91" customFormat="1">
      <c r="A2" s="99" t="s">
        <v>401</v>
      </c>
      <c r="B2" s="99"/>
      <c r="C2" s="99"/>
      <c r="D2" s="97"/>
      <c r="E2" s="97"/>
      <c r="F2" s="98"/>
      <c r="G2" s="98"/>
      <c r="H2" s="98"/>
    </row>
    <row r="3" spans="1:8" s="90" customFormat="1">
      <c r="A3" s="99" t="s">
        <v>569</v>
      </c>
      <c r="B3" s="99"/>
      <c r="C3" s="99"/>
      <c r="D3" s="97"/>
      <c r="E3" s="97"/>
      <c r="F3" s="100"/>
      <c r="G3" s="100"/>
      <c r="H3" s="100"/>
    </row>
    <row r="4" spans="1:8">
      <c r="A4" s="430" t="s">
        <v>603</v>
      </c>
      <c r="F4" s="228" t="s">
        <v>1406</v>
      </c>
      <c r="G4" s="228" t="s">
        <v>1407</v>
      </c>
    </row>
    <row r="5" spans="1:8" ht="55.5" customHeight="1">
      <c r="F5" s="292" t="s">
        <v>1440</v>
      </c>
      <c r="G5" s="292" t="s">
        <v>1441</v>
      </c>
      <c r="H5" s="292" t="s">
        <v>89</v>
      </c>
    </row>
    <row r="6" spans="1:8">
      <c r="F6" s="428" t="s">
        <v>586</v>
      </c>
      <c r="G6" s="428" t="s">
        <v>587</v>
      </c>
      <c r="H6" s="428" t="s">
        <v>588</v>
      </c>
    </row>
    <row r="7" spans="1:8" ht="10.5" customHeight="1">
      <c r="F7" s="974" t="s">
        <v>595</v>
      </c>
      <c r="G7" s="975"/>
      <c r="H7" s="975"/>
    </row>
    <row r="8" spans="1:8" ht="12.75">
      <c r="A8" s="393" t="s">
        <v>580</v>
      </c>
    </row>
    <row r="9" spans="1:8">
      <c r="A9" s="69" t="s">
        <v>115</v>
      </c>
      <c r="B9" s="69"/>
      <c r="C9" s="69"/>
      <c r="D9" s="38"/>
      <c r="E9" s="232"/>
      <c r="F9" s="18">
        <f>'P&amp;L'!E9</f>
        <v>583699</v>
      </c>
      <c r="G9" s="18">
        <v>1119324</v>
      </c>
      <c r="H9" s="18">
        <f t="shared" ref="H9:H14" si="0">F9-G9</f>
        <v>-535625</v>
      </c>
    </row>
    <row r="10" spans="1:8">
      <c r="A10" s="69" t="s">
        <v>534</v>
      </c>
      <c r="B10" s="69"/>
      <c r="C10" s="69"/>
      <c r="D10" s="38"/>
      <c r="E10" s="232"/>
      <c r="F10" s="18">
        <f>'P&amp;L'!E10</f>
        <v>2259066</v>
      </c>
      <c r="G10" s="18">
        <v>1450672</v>
      </c>
      <c r="H10" s="18">
        <f t="shared" si="0"/>
        <v>808394</v>
      </c>
    </row>
    <row r="11" spans="1:8">
      <c r="A11" s="69" t="s">
        <v>76</v>
      </c>
      <c r="B11" s="233"/>
      <c r="C11" s="233"/>
      <c r="D11" s="38"/>
      <c r="E11" s="232"/>
      <c r="F11" s="18">
        <f>'P&amp;L'!E13</f>
        <v>6164</v>
      </c>
      <c r="G11" s="18">
        <v>8005</v>
      </c>
      <c r="H11" s="18">
        <f t="shared" si="0"/>
        <v>-1841</v>
      </c>
    </row>
    <row r="12" spans="1:8">
      <c r="A12" s="69" t="s">
        <v>405</v>
      </c>
      <c r="B12" s="69"/>
      <c r="C12" s="69"/>
      <c r="D12" s="38"/>
      <c r="E12" s="48"/>
      <c r="F12" s="18">
        <f>'P&amp;L'!E14</f>
        <v>23694</v>
      </c>
      <c r="G12" s="18">
        <v>34887</v>
      </c>
      <c r="H12" s="18">
        <f t="shared" si="0"/>
        <v>-11193</v>
      </c>
    </row>
    <row r="13" spans="1:8">
      <c r="A13" s="69" t="s">
        <v>180</v>
      </c>
      <c r="B13" s="69"/>
      <c r="C13" s="69"/>
      <c r="D13" s="38"/>
      <c r="E13" s="48"/>
      <c r="F13" s="18">
        <f>'P&amp;L'!E15</f>
        <v>1916</v>
      </c>
      <c r="G13" s="18">
        <v>9216</v>
      </c>
      <c r="H13" s="18">
        <f t="shared" si="0"/>
        <v>-7300</v>
      </c>
    </row>
    <row r="14" spans="1:8">
      <c r="A14" s="69" t="s">
        <v>406</v>
      </c>
      <c r="B14" s="69"/>
      <c r="C14" s="69"/>
      <c r="D14" s="38"/>
      <c r="E14" s="28"/>
      <c r="F14" s="18">
        <v>0</v>
      </c>
      <c r="G14" s="18">
        <v>0</v>
      </c>
      <c r="H14" s="18">
        <f t="shared" si="0"/>
        <v>0</v>
      </c>
    </row>
    <row r="15" spans="1:8">
      <c r="A15" s="69"/>
      <c r="B15" s="69"/>
      <c r="C15" s="69"/>
      <c r="D15" s="38"/>
      <c r="E15" s="28"/>
      <c r="F15" s="108">
        <f>SUM(F9:F14)</f>
        <v>2874539</v>
      </c>
      <c r="G15" s="108">
        <f>SUM(G9:G14)</f>
        <v>2622104</v>
      </c>
      <c r="H15" s="108">
        <f>SUM(H9:H14)</f>
        <v>252435</v>
      </c>
    </row>
    <row r="16" spans="1:8">
      <c r="A16" s="69"/>
      <c r="B16" s="69"/>
      <c r="C16" s="69"/>
      <c r="D16" s="38"/>
      <c r="E16" s="28"/>
      <c r="F16" s="25"/>
      <c r="G16" s="25"/>
      <c r="H16" s="25"/>
    </row>
    <row r="17" spans="1:10">
      <c r="A17" s="69" t="s">
        <v>1411</v>
      </c>
      <c r="B17" s="69"/>
      <c r="C17" s="69"/>
      <c r="D17" s="38"/>
      <c r="E17" s="48"/>
      <c r="F17" s="18"/>
      <c r="G17" s="18"/>
      <c r="H17" s="18"/>
    </row>
    <row r="18" spans="1:10">
      <c r="A18" s="234" t="s">
        <v>90</v>
      </c>
      <c r="B18" s="69"/>
      <c r="C18" s="69"/>
      <c r="D18" s="38"/>
      <c r="E18" s="232"/>
      <c r="F18" s="25">
        <f>'P&amp;L'!E12</f>
        <v>94185</v>
      </c>
      <c r="G18" s="25">
        <v>777634</v>
      </c>
      <c r="H18" s="25">
        <f>F18-G18</f>
        <v>-683449</v>
      </c>
    </row>
    <row r="19" spans="1:10">
      <c r="A19" s="233" t="s">
        <v>164</v>
      </c>
      <c r="B19" s="69"/>
      <c r="C19" s="69"/>
      <c r="D19" s="38"/>
      <c r="E19" s="232"/>
      <c r="F19" s="25">
        <v>0</v>
      </c>
      <c r="G19" s="25">
        <v>0</v>
      </c>
      <c r="H19" s="25">
        <f>F19-G19</f>
        <v>0</v>
      </c>
    </row>
    <row r="20" spans="1:10">
      <c r="A20" s="107"/>
      <c r="B20" s="235"/>
      <c r="C20" s="235"/>
      <c r="D20" s="38"/>
      <c r="E20" s="28"/>
      <c r="F20" s="108">
        <f>F18+F19</f>
        <v>94185</v>
      </c>
      <c r="G20" s="108">
        <f>G18+G19</f>
        <v>777634</v>
      </c>
      <c r="H20" s="108">
        <f>H18+H19</f>
        <v>-683449</v>
      </c>
    </row>
    <row r="21" spans="1:10">
      <c r="A21" s="107"/>
      <c r="B21" s="235"/>
      <c r="C21" s="235"/>
      <c r="D21" s="38"/>
      <c r="E21" s="28"/>
      <c r="F21" s="25"/>
      <c r="G21" s="25"/>
      <c r="H21" s="25"/>
    </row>
    <row r="22" spans="1:10">
      <c r="A22" s="107" t="s">
        <v>117</v>
      </c>
      <c r="B22" s="235"/>
      <c r="C22" s="235"/>
      <c r="D22" s="38"/>
      <c r="E22" s="28"/>
      <c r="F22" s="25">
        <f>F15+F20</f>
        <v>2968724</v>
      </c>
      <c r="G22" s="25">
        <f>G15+G20</f>
        <v>3399738</v>
      </c>
      <c r="H22" s="25">
        <f>H15+H20</f>
        <v>-431014</v>
      </c>
    </row>
    <row r="23" spans="1:10">
      <c r="A23" s="107"/>
      <c r="B23" s="235"/>
      <c r="C23" s="235"/>
      <c r="D23" s="38"/>
      <c r="E23" s="28"/>
      <c r="F23" s="25"/>
      <c r="G23" s="25"/>
      <c r="H23" s="25"/>
    </row>
    <row r="24" spans="1:10">
      <c r="A24" s="236" t="s">
        <v>183</v>
      </c>
      <c r="B24" s="236"/>
      <c r="C24" s="236"/>
      <c r="D24" s="38"/>
      <c r="E24" s="232"/>
      <c r="F24" s="18"/>
      <c r="G24" s="18"/>
      <c r="H24" s="18"/>
    </row>
    <row r="25" spans="1:10">
      <c r="A25" s="69" t="s">
        <v>77</v>
      </c>
      <c r="B25" s="236"/>
      <c r="C25" s="236"/>
      <c r="D25" s="38"/>
      <c r="E25" s="232"/>
      <c r="F25" s="24">
        <f>ROUND('P&amp;L'!E19,0)</f>
        <v>0</v>
      </c>
      <c r="G25" s="24">
        <v>16668</v>
      </c>
      <c r="H25" s="24">
        <f t="shared" ref="H25:H37" si="1">F25-G25</f>
        <v>-16668</v>
      </c>
    </row>
    <row r="26" spans="1:10">
      <c r="A26" s="69" t="s">
        <v>181</v>
      </c>
      <c r="B26" s="69"/>
      <c r="C26" s="69"/>
      <c r="D26" s="38"/>
      <c r="E26" s="237"/>
      <c r="F26" s="27">
        <f>'P&amp;L'!E20</f>
        <v>172272</v>
      </c>
      <c r="G26" s="27">
        <v>243213</v>
      </c>
      <c r="H26" s="27">
        <f t="shared" si="1"/>
        <v>-70941</v>
      </c>
      <c r="J26" s="228">
        <f>102649/116*100</f>
        <v>88490.517241379319</v>
      </c>
    </row>
    <row r="27" spans="1:10">
      <c r="A27" s="69" t="s">
        <v>857</v>
      </c>
      <c r="B27" s="69"/>
      <c r="C27" s="69"/>
      <c r="D27" s="38"/>
      <c r="E27" s="237"/>
      <c r="F27" s="27">
        <f>'P&amp;L'!E21</f>
        <v>27969</v>
      </c>
      <c r="G27" s="27">
        <v>45801</v>
      </c>
      <c r="H27" s="27">
        <f t="shared" si="1"/>
        <v>-17832</v>
      </c>
      <c r="J27" s="228">
        <f>ROUND(J26,0)</f>
        <v>88491</v>
      </c>
    </row>
    <row r="28" spans="1:10">
      <c r="A28" s="69" t="s">
        <v>1442</v>
      </c>
      <c r="B28" s="69"/>
      <c r="C28" s="69"/>
      <c r="D28" s="38"/>
      <c r="E28" s="237"/>
      <c r="F28" s="27">
        <f>'P&amp;L'!E22</f>
        <v>27533</v>
      </c>
      <c r="G28" s="27">
        <v>43046</v>
      </c>
      <c r="H28" s="27">
        <f t="shared" si="1"/>
        <v>-15513</v>
      </c>
    </row>
    <row r="29" spans="1:10">
      <c r="A29" s="69" t="s">
        <v>536</v>
      </c>
      <c r="B29" s="69"/>
      <c r="C29" s="69"/>
      <c r="D29" s="38"/>
      <c r="E29" s="232"/>
      <c r="F29" s="27">
        <f>'P&amp;L'!E23</f>
        <v>16332</v>
      </c>
      <c r="G29" s="27">
        <v>23313</v>
      </c>
      <c r="H29" s="27">
        <f t="shared" si="1"/>
        <v>-6981</v>
      </c>
      <c r="J29" s="228">
        <f>J27*16%</f>
        <v>14158.56</v>
      </c>
    </row>
    <row r="30" spans="1:10">
      <c r="A30" s="69" t="s">
        <v>479</v>
      </c>
      <c r="B30" s="69"/>
      <c r="C30" s="69"/>
      <c r="D30" s="38"/>
      <c r="E30" s="232"/>
      <c r="F30" s="27">
        <f>'P&amp;L'!E26</f>
        <v>246</v>
      </c>
      <c r="G30" s="27">
        <v>2399</v>
      </c>
      <c r="H30" s="27">
        <f t="shared" si="1"/>
        <v>-2153</v>
      </c>
      <c r="J30" s="228">
        <f>ROUND(J29,0)</f>
        <v>14159</v>
      </c>
    </row>
    <row r="31" spans="1:10">
      <c r="A31" s="69" t="s">
        <v>461</v>
      </c>
      <c r="B31" s="69"/>
      <c r="C31" s="69"/>
      <c r="D31" s="38"/>
      <c r="E31" s="232"/>
      <c r="F31" s="27">
        <f>'P&amp;L'!E27</f>
        <v>155</v>
      </c>
      <c r="G31" s="27">
        <v>0</v>
      </c>
      <c r="H31" s="27">
        <f t="shared" si="1"/>
        <v>155</v>
      </c>
    </row>
    <row r="32" spans="1:10">
      <c r="A32" s="69" t="s">
        <v>535</v>
      </c>
      <c r="B32" s="47"/>
      <c r="C32" s="47"/>
      <c r="D32" s="38"/>
      <c r="E32" s="238"/>
      <c r="F32" s="27">
        <f>'P&amp;L'!E28</f>
        <v>194</v>
      </c>
      <c r="G32" s="27">
        <v>772</v>
      </c>
      <c r="H32" s="27">
        <f t="shared" si="1"/>
        <v>-578</v>
      </c>
      <c r="J32" s="228">
        <f>J27+J30</f>
        <v>102650</v>
      </c>
    </row>
    <row r="33" spans="1:10">
      <c r="A33" s="69" t="s">
        <v>182</v>
      </c>
      <c r="B33" s="47"/>
      <c r="C33" s="47"/>
      <c r="D33" s="38"/>
      <c r="E33" s="238"/>
      <c r="F33" s="27">
        <f>'P&amp;L'!E29</f>
        <v>18594</v>
      </c>
      <c r="G33" s="27">
        <v>35711</v>
      </c>
      <c r="H33" s="27">
        <f t="shared" si="1"/>
        <v>-17117</v>
      </c>
    </row>
    <row r="34" spans="1:10">
      <c r="A34" s="69" t="s">
        <v>435</v>
      </c>
      <c r="B34" s="47"/>
      <c r="C34" s="47"/>
      <c r="D34" s="38"/>
      <c r="E34" s="87"/>
      <c r="F34" s="27">
        <v>0</v>
      </c>
      <c r="G34" s="27">
        <v>0</v>
      </c>
      <c r="H34" s="27">
        <f t="shared" si="1"/>
        <v>0</v>
      </c>
    </row>
    <row r="35" spans="1:10">
      <c r="A35" s="69" t="s">
        <v>278</v>
      </c>
      <c r="B35" s="47"/>
      <c r="C35" s="38"/>
      <c r="D35" s="38"/>
      <c r="E35" s="238"/>
      <c r="F35" s="27">
        <v>0</v>
      </c>
      <c r="G35" s="27">
        <v>0</v>
      </c>
      <c r="H35" s="27">
        <f t="shared" si="1"/>
        <v>0</v>
      </c>
    </row>
    <row r="36" spans="1:10">
      <c r="A36" s="38" t="s">
        <v>317</v>
      </c>
      <c r="B36" s="38"/>
      <c r="C36" s="38"/>
      <c r="D36" s="38"/>
      <c r="E36" s="232"/>
      <c r="F36" s="27" t="e">
        <f>'P&amp;L'!#REF!</f>
        <v>#REF!</v>
      </c>
      <c r="G36" s="27">
        <v>500</v>
      </c>
      <c r="H36" s="27" t="e">
        <f t="shared" si="1"/>
        <v>#REF!</v>
      </c>
    </row>
    <row r="37" spans="1:10" s="371" customFormat="1">
      <c r="A37" s="275" t="s">
        <v>59</v>
      </c>
      <c r="B37" s="391"/>
      <c r="C37" s="391"/>
      <c r="D37" s="16"/>
      <c r="E37" s="392"/>
      <c r="F37" s="29">
        <f>'P&amp;L'!E35</f>
        <v>801</v>
      </c>
      <c r="G37" s="29">
        <v>621</v>
      </c>
      <c r="H37" s="29">
        <f t="shared" si="1"/>
        <v>180</v>
      </c>
      <c r="I37" s="372"/>
    </row>
    <row r="38" spans="1:10">
      <c r="A38" s="21"/>
      <c r="B38" s="16"/>
      <c r="C38" s="16"/>
      <c r="D38" s="16"/>
      <c r="E38" s="382"/>
      <c r="F38" s="25" t="e">
        <f>SUM(F25:F37)</f>
        <v>#REF!</v>
      </c>
      <c r="G38" s="25">
        <f>SUM(G25:G37)</f>
        <v>412044</v>
      </c>
      <c r="H38" s="25" t="e">
        <f>ROUNDUP(SUM(H25:H37),0)</f>
        <v>#REF!</v>
      </c>
      <c r="I38" s="373">
        <v>569467.73615999997</v>
      </c>
      <c r="J38" s="374" t="e">
        <f>I38-H38</f>
        <v>#REF!</v>
      </c>
    </row>
    <row r="39" spans="1:10">
      <c r="A39" s="38"/>
      <c r="B39" s="38"/>
      <c r="C39" s="38"/>
      <c r="D39" s="38"/>
      <c r="E39" s="232"/>
      <c r="F39" s="25"/>
      <c r="G39" s="25"/>
      <c r="H39" s="25"/>
    </row>
    <row r="40" spans="1:10">
      <c r="A40" s="236" t="s">
        <v>91</v>
      </c>
      <c r="B40" s="236"/>
      <c r="C40" s="236"/>
      <c r="D40" s="38"/>
      <c r="E40" s="232"/>
      <c r="F40" s="108" t="e">
        <f>F22-F38</f>
        <v>#REF!</v>
      </c>
      <c r="G40" s="108">
        <f>G22-G38</f>
        <v>2987694</v>
      </c>
      <c r="H40" s="108" t="e">
        <f>H22-H38</f>
        <v>#REF!</v>
      </c>
    </row>
    <row r="41" spans="1:10">
      <c r="A41" s="236"/>
      <c r="B41" s="236"/>
      <c r="C41" s="236"/>
      <c r="D41" s="38"/>
      <c r="E41" s="232"/>
      <c r="F41" s="25"/>
      <c r="G41" s="25"/>
      <c r="H41" s="25"/>
    </row>
    <row r="42" spans="1:10">
      <c r="A42" s="69" t="s">
        <v>5</v>
      </c>
      <c r="B42" s="69"/>
      <c r="C42" s="69"/>
      <c r="D42" s="38"/>
      <c r="E42" s="28"/>
      <c r="F42" s="18"/>
      <c r="G42" s="18"/>
      <c r="H42" s="18"/>
    </row>
    <row r="43" spans="1:10">
      <c r="A43" s="69" t="s">
        <v>92</v>
      </c>
      <c r="B43" s="69"/>
      <c r="C43" s="69"/>
      <c r="D43" s="38"/>
      <c r="E43" s="28"/>
      <c r="F43" s="18">
        <f>'P&amp;L'!E41</f>
        <v>29031</v>
      </c>
      <c r="G43" s="239">
        <v>-124398</v>
      </c>
      <c r="H43" s="18">
        <f>F43-G43</f>
        <v>153429</v>
      </c>
      <c r="J43" s="228">
        <v>431224</v>
      </c>
    </row>
    <row r="44" spans="1:10">
      <c r="A44" s="69"/>
      <c r="B44" s="69"/>
      <c r="C44" s="69"/>
      <c r="D44" s="38"/>
      <c r="E44" s="28"/>
      <c r="F44" s="18"/>
      <c r="G44" s="239"/>
      <c r="H44" s="18"/>
    </row>
    <row r="45" spans="1:10" s="371" customFormat="1">
      <c r="A45" s="424" t="s">
        <v>318</v>
      </c>
      <c r="B45" s="424"/>
      <c r="C45" s="424"/>
      <c r="D45" s="16"/>
      <c r="E45" s="423"/>
      <c r="F45" s="18">
        <f>'P&amp;L'!E42</f>
        <v>0</v>
      </c>
      <c r="G45" s="239">
        <v>-57280</v>
      </c>
      <c r="H45" s="18">
        <f>F45-G45</f>
        <v>57280</v>
      </c>
    </row>
    <row r="46" spans="1:10">
      <c r="A46" s="38"/>
      <c r="B46" s="236"/>
      <c r="C46" s="236"/>
      <c r="D46" s="38"/>
      <c r="E46" s="232"/>
      <c r="F46" s="25"/>
      <c r="G46" s="25"/>
      <c r="H46" s="25"/>
      <c r="J46" s="228">
        <v>435272</v>
      </c>
    </row>
    <row r="47" spans="1:10">
      <c r="A47" s="236" t="s">
        <v>93</v>
      </c>
      <c r="B47" s="236"/>
      <c r="C47" s="236"/>
      <c r="D47" s="38"/>
      <c r="E47" s="232"/>
      <c r="F47" s="108" t="e">
        <f>F40+F43+F45</f>
        <v>#REF!</v>
      </c>
      <c r="G47" s="108">
        <f>G40+G43+G45</f>
        <v>2806016</v>
      </c>
      <c r="H47" s="108" t="e">
        <f>H40+H43+H45</f>
        <v>#REF!</v>
      </c>
      <c r="I47" s="373">
        <v>380323.84284</v>
      </c>
      <c r="J47" s="228">
        <f>J46-J43</f>
        <v>4048</v>
      </c>
    </row>
    <row r="48" spans="1:10">
      <c r="A48" s="236"/>
      <c r="B48" s="236"/>
      <c r="C48" s="236"/>
      <c r="D48" s="38"/>
      <c r="E48" s="232"/>
      <c r="F48" s="25"/>
      <c r="G48" s="25"/>
      <c r="H48" s="25"/>
      <c r="I48" s="374" t="e">
        <f>H47-I47</f>
        <v>#REF!</v>
      </c>
    </row>
    <row r="49" spans="1:8">
      <c r="A49" s="38" t="s">
        <v>217</v>
      </c>
      <c r="B49" s="236"/>
      <c r="C49" s="236"/>
      <c r="D49" s="38"/>
      <c r="E49" s="232"/>
      <c r="F49" s="25">
        <v>0</v>
      </c>
      <c r="G49" s="25">
        <v>0</v>
      </c>
      <c r="H49" s="25"/>
    </row>
    <row r="50" spans="1:8">
      <c r="A50" s="38"/>
      <c r="B50" s="236"/>
      <c r="C50" s="236"/>
      <c r="D50" s="38"/>
      <c r="E50" s="232"/>
      <c r="F50" s="25"/>
      <c r="G50" s="25"/>
      <c r="H50" s="25"/>
    </row>
    <row r="51" spans="1:8" ht="12.75" thickBot="1">
      <c r="A51" s="236" t="s">
        <v>94</v>
      </c>
      <c r="B51" s="236"/>
      <c r="C51" s="236"/>
      <c r="D51" s="69"/>
      <c r="E51" s="240"/>
      <c r="F51" s="241" t="e">
        <f>F47-F49</f>
        <v>#REF!</v>
      </c>
      <c r="G51" s="241">
        <f>G47-G49</f>
        <v>2806016</v>
      </c>
      <c r="H51" s="241" t="e">
        <f>H47-H49</f>
        <v>#REF!</v>
      </c>
    </row>
    <row r="52" spans="1:8" ht="12.75" thickTop="1">
      <c r="A52" s="242"/>
      <c r="B52" s="243"/>
      <c r="C52" s="243"/>
      <c r="D52" s="244"/>
      <c r="E52" s="240"/>
      <c r="F52" s="245"/>
      <c r="G52" s="245"/>
      <c r="H52" s="245"/>
    </row>
    <row r="55" spans="1:8">
      <c r="F55" s="374" t="e">
        <f>F51-'P&amp;L'!E48</f>
        <v>#REF!</v>
      </c>
    </row>
  </sheetData>
  <customSheetViews>
    <customSheetView guid="{84FBBE83-FF6F-4C76-A58E-D04643F715A5}" scale="110" showPageBreaks="1" printArea="1" view="pageBreakPreview" topLeftCell="A34">
      <selection activeCell="K26" sqref="K26"/>
      <colBreaks count="1" manualBreakCount="1">
        <brk id="8" max="1048575" man="1"/>
      </colBreaks>
      <pageMargins left="0.75" right="0.75" top="1" bottom="1" header="0.5" footer="0.5"/>
      <pageSetup paperSize="9" scale="82" orientation="portrait" r:id="rId1"/>
      <headerFooter alignWithMargins="0"/>
    </customSheetView>
  </customSheetViews>
  <mergeCells count="1">
    <mergeCell ref="F7:H7"/>
  </mergeCells>
  <phoneticPr fontId="32" type="noConversion"/>
  <pageMargins left="0.75" right="0.75" top="1" bottom="1" header="0.5" footer="0.5"/>
  <pageSetup paperSize="9" scale="82" orientation="portrait" r:id="rId2"/>
  <headerFooter alignWithMargins="0"/>
  <colBreaks count="1" manualBreakCount="1">
    <brk id="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view="pageBreakPreview" zoomScale="110" zoomScaleSheetLayoutView="110" workbookViewId="0">
      <selection activeCell="K26" sqref="K26"/>
    </sheetView>
  </sheetViews>
  <sheetFormatPr defaultRowHeight="15.75"/>
  <cols>
    <col min="1" max="1" width="5.125" customWidth="1"/>
    <col min="2" max="2" width="3.625" style="18" customWidth="1"/>
    <col min="3" max="3" width="24.25" style="18" customWidth="1"/>
    <col min="4" max="4" width="4.375" style="18" customWidth="1"/>
    <col min="5" max="5" width="14.75" customWidth="1"/>
    <col min="6" max="6" width="12.625" customWidth="1"/>
    <col min="7" max="7" width="10.75" bestFit="1" customWidth="1"/>
  </cols>
  <sheetData>
    <row r="1" spans="1:7">
      <c r="A1" s="14" t="str">
        <f>BS!$A$1</f>
        <v>NATIONAL INVESTMENT (UNIT) TRUST</v>
      </c>
      <c r="B1" s="14"/>
      <c r="C1" s="14"/>
      <c r="D1" s="14"/>
      <c r="G1" s="452" t="s">
        <v>1409</v>
      </c>
    </row>
    <row r="2" spans="1:7">
      <c r="A2" s="56" t="s">
        <v>371</v>
      </c>
      <c r="B2" s="65"/>
      <c r="C2" s="65"/>
      <c r="D2" s="65"/>
    </row>
    <row r="3" spans="1:7">
      <c r="A3" s="99" t="str">
        <f>'P&amp;L'!$A$3</f>
        <v>FOR THE QUARTER ENDED SEPTEMBER 30, 2015</v>
      </c>
      <c r="B3" s="65"/>
      <c r="C3" s="65"/>
      <c r="D3" s="65"/>
    </row>
    <row r="4" spans="1:7">
      <c r="A4" s="99" t="s">
        <v>603</v>
      </c>
      <c r="B4" s="65"/>
      <c r="C4" s="65"/>
      <c r="D4" s="65"/>
    </row>
    <row r="5" spans="1:7">
      <c r="B5" s="65"/>
      <c r="C5" s="65"/>
      <c r="D5" s="65"/>
    </row>
    <row r="6" spans="1:7" ht="42" customHeight="1">
      <c r="B6" s="65"/>
      <c r="C6" s="65"/>
      <c r="D6" s="65"/>
      <c r="E6" s="292" t="s">
        <v>1408</v>
      </c>
      <c r="F6" s="292" t="s">
        <v>1410</v>
      </c>
      <c r="G6" s="292" t="s">
        <v>89</v>
      </c>
    </row>
    <row r="7" spans="1:7">
      <c r="A7" s="183" t="s">
        <v>598</v>
      </c>
      <c r="B7" s="353"/>
      <c r="C7" s="353"/>
      <c r="D7" s="353"/>
      <c r="E7" s="176">
        <f>'Other Comp Income'!E9</f>
        <v>2724816</v>
      </c>
      <c r="F7" s="176">
        <v>-964290</v>
      </c>
      <c r="G7" s="176" t="e">
        <f>'Other Comp Income'!#REF!</f>
        <v>#REF!</v>
      </c>
    </row>
    <row r="8" spans="1:7" s="177" customFormat="1" ht="11.25">
      <c r="A8" s="183"/>
      <c r="G8" s="176"/>
    </row>
    <row r="9" spans="1:7">
      <c r="A9" s="188" t="s">
        <v>365</v>
      </c>
      <c r="B9" s="173"/>
      <c r="C9" s="173"/>
      <c r="D9" s="174"/>
      <c r="E9" s="176"/>
      <c r="G9" s="176"/>
    </row>
    <row r="10" spans="1:7" s="177" customFormat="1" ht="11.25">
      <c r="A10" s="183"/>
      <c r="G10" s="176"/>
    </row>
    <row r="11" spans="1:7">
      <c r="A11" s="183" t="s">
        <v>599</v>
      </c>
      <c r="B11" s="177"/>
      <c r="C11" s="177"/>
      <c r="D11" s="177"/>
      <c r="E11" s="176"/>
      <c r="G11" s="176"/>
    </row>
    <row r="12" spans="1:7">
      <c r="A12" s="190" t="s">
        <v>55</v>
      </c>
      <c r="B12" s="177"/>
      <c r="C12" s="177"/>
      <c r="D12" s="180"/>
      <c r="E12" s="176"/>
      <c r="G12" s="176"/>
    </row>
    <row r="13" spans="1:7">
      <c r="A13" s="352" t="s">
        <v>56</v>
      </c>
      <c r="B13" s="177"/>
      <c r="C13" s="177"/>
      <c r="D13" s="177"/>
      <c r="E13" s="176">
        <f>'Other Comp Income'!E15</f>
        <v>-6708834</v>
      </c>
      <c r="F13" s="176">
        <v>6472300</v>
      </c>
      <c r="G13" s="176">
        <f>E13-F13</f>
        <v>-13181134</v>
      </c>
    </row>
    <row r="14" spans="1:7" s="177" customFormat="1" ht="11.25">
      <c r="A14" s="183"/>
      <c r="G14" s="176"/>
    </row>
    <row r="15" spans="1:7" ht="16.5" thickBot="1">
      <c r="A15" s="188" t="s">
        <v>604</v>
      </c>
      <c r="B15" s="177"/>
      <c r="C15" s="177"/>
      <c r="D15" s="177"/>
      <c r="E15" s="376">
        <f>E7+E13</f>
        <v>-3984018</v>
      </c>
      <c r="F15" s="376">
        <f>F7+F13</f>
        <v>5508010</v>
      </c>
      <c r="G15" s="376" t="e">
        <f>SUM(G7:G14)</f>
        <v>#REF!</v>
      </c>
    </row>
    <row r="16" spans="1:7" ht="16.5" thickTop="1">
      <c r="A16" s="188"/>
      <c r="B16" s="177"/>
      <c r="C16" s="177"/>
      <c r="D16" s="177"/>
    </row>
    <row r="17" spans="2:4">
      <c r="B17" s="177"/>
      <c r="C17" s="177"/>
      <c r="D17" s="177"/>
    </row>
    <row r="18" spans="2:4">
      <c r="B18" s="177"/>
      <c r="C18" s="177"/>
      <c r="D18" s="180"/>
    </row>
    <row r="19" spans="2:4">
      <c r="B19" s="177"/>
      <c r="C19" s="177"/>
      <c r="D19" s="177"/>
    </row>
    <row r="20" spans="2:4">
      <c r="B20" s="177"/>
      <c r="C20" s="177"/>
      <c r="D20" s="177"/>
    </row>
    <row r="21" spans="2:4">
      <c r="B21" s="177"/>
      <c r="C21" s="177"/>
      <c r="D21" s="177"/>
    </row>
    <row r="22" spans="2:4">
      <c r="B22" s="53"/>
      <c r="C22" s="53"/>
      <c r="D22" s="53"/>
    </row>
    <row r="23" spans="2:4">
      <c r="B23" s="349"/>
      <c r="C23" s="349"/>
      <c r="D23" s="349"/>
    </row>
    <row r="24" spans="2:4">
      <c r="B24" s="344"/>
      <c r="C24" s="344"/>
      <c r="D24" s="344"/>
    </row>
    <row r="25" spans="2:4">
      <c r="B25" s="227"/>
      <c r="C25" s="227"/>
      <c r="D25" s="227"/>
    </row>
    <row r="26" spans="2:4">
      <c r="B26" s="227"/>
      <c r="C26" s="227"/>
      <c r="D26" s="227"/>
    </row>
    <row r="27" spans="2:4">
      <c r="B27" s="227"/>
      <c r="C27" s="227"/>
      <c r="D27" s="227"/>
    </row>
    <row r="28" spans="2:4">
      <c r="B28" s="16"/>
      <c r="C28" s="16"/>
      <c r="D28" s="16"/>
    </row>
    <row r="29" spans="2:4">
      <c r="B29" s="39"/>
      <c r="C29" s="15"/>
      <c r="D29" s="15"/>
    </row>
    <row r="30" spans="2:4">
      <c r="B30" s="39"/>
      <c r="C30" s="15"/>
      <c r="D30" s="15"/>
    </row>
    <row r="31" spans="2:4">
      <c r="B31" s="39"/>
      <c r="C31" s="39"/>
      <c r="D31" s="15"/>
    </row>
    <row r="32" spans="2:4">
      <c r="B32" s="16"/>
      <c r="C32" s="16"/>
      <c r="D32" s="19"/>
    </row>
    <row r="33" spans="2:4">
      <c r="B33" s="16"/>
      <c r="C33" s="16"/>
      <c r="D33" s="16"/>
    </row>
    <row r="34" spans="2:4">
      <c r="B34" s="365"/>
      <c r="C34" s="365"/>
      <c r="D34" s="365"/>
    </row>
    <row r="35" spans="2:4">
      <c r="B35" s="16"/>
      <c r="C35" s="16"/>
      <c r="D35" s="16"/>
    </row>
    <row r="36" spans="2:4">
      <c r="B36" s="16"/>
      <c r="C36" s="16"/>
      <c r="D36" s="16"/>
    </row>
    <row r="37" spans="2:4">
      <c r="B37" s="16"/>
      <c r="C37" s="16"/>
      <c r="D37" s="16"/>
    </row>
    <row r="38" spans="2:4">
      <c r="B38" s="16"/>
      <c r="C38" s="16"/>
      <c r="D38" s="16"/>
    </row>
    <row r="39" spans="2:4">
      <c r="B39" s="39"/>
      <c r="C39" s="39"/>
      <c r="D39" s="39"/>
    </row>
    <row r="40" spans="2:4">
      <c r="B40" s="39"/>
      <c r="C40" s="39"/>
      <c r="D40" s="39"/>
    </row>
    <row r="41" spans="2:4">
      <c r="B41" s="16"/>
      <c r="C41" s="16"/>
      <c r="D41" s="17"/>
    </row>
    <row r="42" spans="2:4">
      <c r="B42" s="16"/>
      <c r="C42" s="16"/>
      <c r="D42" s="17"/>
    </row>
  </sheetData>
  <customSheetViews>
    <customSheetView guid="{84FBBE83-FF6F-4C76-A58E-D04643F715A5}" scale="110" showPageBreaks="1" view="pageBreakPreview">
      <selection activeCell="F21" sqref="F21"/>
      <pageMargins left="0.7" right="0.7" top="0.75" bottom="0.75" header="0.3" footer="0.3"/>
      <pageSetup orientation="portrait" r:id="rId1"/>
    </customSheetView>
  </customSheetView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1"/>
    <pageSetUpPr fitToPage="1"/>
  </sheetPr>
  <dimension ref="A1:HF92"/>
  <sheetViews>
    <sheetView view="pageBreakPreview" zoomScaleSheetLayoutView="100" workbookViewId="0">
      <selection activeCell="I1" sqref="I1:O1048576"/>
    </sheetView>
  </sheetViews>
  <sheetFormatPr defaultRowHeight="12"/>
  <cols>
    <col min="1" max="1" width="5.125" style="18" customWidth="1"/>
    <col min="2" max="2" width="3.625" style="18" customWidth="1"/>
    <col min="3" max="3" width="41.625" style="18" customWidth="1"/>
    <col min="4" max="4" width="6.25" style="18" customWidth="1"/>
    <col min="5" max="5" width="11.5" style="30" customWidth="1"/>
    <col min="6" max="6" width="1.25" style="18" customWidth="1"/>
    <col min="7" max="7" width="10.5" style="18" customWidth="1"/>
    <col min="8" max="8" width="1.25" style="18" customWidth="1"/>
    <col min="9" max="16384" width="9" style="18"/>
  </cols>
  <sheetData>
    <row r="1" spans="1:8">
      <c r="A1" s="14" t="s">
        <v>44</v>
      </c>
      <c r="B1" s="14"/>
      <c r="C1" s="14"/>
      <c r="D1" s="14"/>
      <c r="E1" s="14"/>
      <c r="F1" s="14"/>
      <c r="G1" s="14"/>
      <c r="H1" s="14"/>
    </row>
    <row r="2" spans="1:8">
      <c r="A2" s="580" t="s">
        <v>1962</v>
      </c>
      <c r="B2" s="65"/>
      <c r="C2" s="65"/>
      <c r="D2" s="65"/>
      <c r="E2" s="65"/>
      <c r="F2" s="65"/>
      <c r="G2" s="65"/>
      <c r="H2" s="30"/>
    </row>
    <row r="3" spans="1:8">
      <c r="A3" s="99" t="s">
        <v>2096</v>
      </c>
      <c r="B3" s="65"/>
      <c r="C3" s="65"/>
      <c r="D3" s="65"/>
      <c r="E3" s="552"/>
      <c r="F3" s="65"/>
      <c r="G3" s="65"/>
      <c r="H3" s="30"/>
    </row>
    <row r="4" spans="1:8">
      <c r="A4" s="99"/>
      <c r="B4" s="65"/>
      <c r="C4" s="65"/>
      <c r="D4" s="65"/>
      <c r="E4" s="968" t="s">
        <v>2132</v>
      </c>
      <c r="F4" s="968"/>
      <c r="G4" s="968"/>
      <c r="H4" s="30"/>
    </row>
    <row r="5" spans="1:8">
      <c r="A5" s="99"/>
      <c r="B5" s="65"/>
      <c r="C5" s="65"/>
      <c r="D5" s="65"/>
      <c r="E5" s="796" t="s">
        <v>1971</v>
      </c>
      <c r="F5" s="351"/>
      <c r="G5" s="796" t="s">
        <v>1434</v>
      </c>
      <c r="H5" s="30"/>
    </row>
    <row r="6" spans="1:8" s="16" customFormat="1">
      <c r="E6" s="969" t="s">
        <v>2133</v>
      </c>
      <c r="F6" s="970"/>
      <c r="G6" s="970"/>
      <c r="H6" s="551"/>
    </row>
    <row r="7" spans="1:8" s="16" customFormat="1">
      <c r="D7" s="557"/>
      <c r="E7" s="971" t="s">
        <v>1456</v>
      </c>
      <c r="F7" s="971"/>
      <c r="G7" s="971"/>
      <c r="H7" s="651"/>
    </row>
    <row r="8" spans="1:8" s="775" customFormat="1">
      <c r="D8" s="557"/>
      <c r="E8" s="768"/>
      <c r="F8" s="768"/>
      <c r="G8" s="768"/>
      <c r="H8" s="767"/>
    </row>
    <row r="9" spans="1:8">
      <c r="A9" s="680" t="s">
        <v>279</v>
      </c>
      <c r="D9" s="237"/>
      <c r="E9" s="18"/>
      <c r="H9" s="25"/>
    </row>
    <row r="10" spans="1:8">
      <c r="A10" s="264" t="s">
        <v>1974</v>
      </c>
      <c r="D10" s="237"/>
      <c r="E10" s="25">
        <v>3383849</v>
      </c>
      <c r="F10" s="25"/>
      <c r="G10" s="25">
        <v>2421656</v>
      </c>
      <c r="H10" s="25"/>
    </row>
    <row r="11" spans="1:8">
      <c r="A11" s="264" t="s">
        <v>1975</v>
      </c>
      <c r="D11" s="237"/>
      <c r="E11" s="62">
        <v>950166</v>
      </c>
      <c r="F11" s="25"/>
      <c r="G11" s="62">
        <v>747282</v>
      </c>
      <c r="H11" s="25"/>
    </row>
    <row r="12" spans="1:8">
      <c r="A12" s="264"/>
      <c r="D12" s="237"/>
      <c r="E12" s="55">
        <v>4334015</v>
      </c>
      <c r="F12" s="55"/>
      <c r="G12" s="55">
        <v>3168938</v>
      </c>
      <c r="H12" s="25"/>
    </row>
    <row r="13" spans="1:8">
      <c r="A13" s="35"/>
      <c r="E13" s="18"/>
    </row>
    <row r="14" spans="1:8" hidden="1">
      <c r="A14" s="264" t="s">
        <v>1467</v>
      </c>
      <c r="E14" s="18"/>
    </row>
    <row r="15" spans="1:8" hidden="1">
      <c r="A15" s="285" t="s">
        <v>1477</v>
      </c>
      <c r="E15" s="18">
        <v>0</v>
      </c>
      <c r="G15" s="18" t="e">
        <v>#REF!</v>
      </c>
    </row>
    <row r="16" spans="1:8" hidden="1">
      <c r="A16" s="35"/>
      <c r="E16" s="18"/>
    </row>
    <row r="17" spans="1:7" hidden="1">
      <c r="A17" s="264" t="s">
        <v>2077</v>
      </c>
      <c r="E17" s="18"/>
    </row>
    <row r="18" spans="1:7" hidden="1">
      <c r="A18" s="285" t="s">
        <v>2069</v>
      </c>
      <c r="E18" s="18">
        <v>0</v>
      </c>
      <c r="G18" s="18">
        <v>0</v>
      </c>
    </row>
    <row r="19" spans="1:7">
      <c r="A19" s="264" t="s">
        <v>5</v>
      </c>
      <c r="E19" s="18"/>
    </row>
    <row r="20" spans="1:7">
      <c r="A20" s="285" t="s">
        <v>2316</v>
      </c>
      <c r="E20" s="18"/>
    </row>
    <row r="21" spans="1:7">
      <c r="A21" s="285" t="s">
        <v>2317</v>
      </c>
      <c r="E21" s="18">
        <v>-120319</v>
      </c>
      <c r="G21" s="18">
        <v>-122898</v>
      </c>
    </row>
    <row r="22" spans="1:7">
      <c r="A22" s="35"/>
      <c r="E22" s="18"/>
    </row>
    <row r="23" spans="1:7">
      <c r="A23" s="264" t="s">
        <v>598</v>
      </c>
      <c r="E23" s="18">
        <v>2724816</v>
      </c>
      <c r="G23" s="18">
        <v>2116250</v>
      </c>
    </row>
    <row r="24" spans="1:7">
      <c r="A24" s="264"/>
      <c r="E24" s="18"/>
    </row>
    <row r="25" spans="1:7">
      <c r="A25" s="264"/>
      <c r="E25" s="18"/>
    </row>
    <row r="26" spans="1:7" ht="12.75" thickBot="1">
      <c r="A26" s="680" t="s">
        <v>184</v>
      </c>
      <c r="B26" s="553"/>
      <c r="C26" s="553"/>
      <c r="D26" s="553"/>
      <c r="E26" s="241">
        <v>6938512</v>
      </c>
      <c r="F26" s="553"/>
      <c r="G26" s="241">
        <v>5162290</v>
      </c>
    </row>
    <row r="27" spans="1:7" ht="12.75" thickTop="1">
      <c r="A27" s="35"/>
    </row>
    <row r="28" spans="1:7">
      <c r="A28" s="35"/>
    </row>
    <row r="29" spans="1:7">
      <c r="A29" s="680" t="s">
        <v>1976</v>
      </c>
    </row>
    <row r="30" spans="1:7">
      <c r="A30" s="264" t="s">
        <v>1974</v>
      </c>
      <c r="E30" s="18">
        <v>6844327</v>
      </c>
      <c r="G30" s="18">
        <v>4514333</v>
      </c>
    </row>
    <row r="31" spans="1:7">
      <c r="A31" s="264" t="s">
        <v>1975</v>
      </c>
      <c r="E31" s="18">
        <v>94185</v>
      </c>
      <c r="G31" s="18">
        <v>647957</v>
      </c>
    </row>
    <row r="32" spans="1:7" ht="12.75" thickBot="1">
      <c r="A32" s="35"/>
      <c r="E32" s="241">
        <v>6938512</v>
      </c>
      <c r="F32" s="553"/>
      <c r="G32" s="241">
        <v>5162290</v>
      </c>
    </row>
    <row r="33" spans="1:214" ht="12.75" thickTop="1">
      <c r="A33" s="35"/>
    </row>
    <row r="34" spans="1:214">
      <c r="A34" s="35"/>
    </row>
    <row r="35" spans="1:214">
      <c r="A35" s="35"/>
    </row>
    <row r="36" spans="1:214">
      <c r="A36" s="66"/>
      <c r="B36" s="53"/>
      <c r="C36" s="53"/>
      <c r="D36" s="53"/>
      <c r="E36" s="67"/>
      <c r="F36" s="53"/>
      <c r="G36" s="53"/>
    </row>
    <row r="37" spans="1:214" s="16" customFormat="1">
      <c r="A37" s="519" t="s">
        <v>2343</v>
      </c>
      <c r="B37" s="550"/>
      <c r="C37" s="550"/>
      <c r="D37" s="550"/>
      <c r="E37" s="550"/>
      <c r="F37" s="550"/>
      <c r="G37" s="550"/>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row>
    <row r="38" spans="1:214" s="16" customFormat="1">
      <c r="B38" s="60"/>
      <c r="C38" s="60"/>
      <c r="D38" s="60"/>
      <c r="E38" s="60"/>
      <c r="F38" s="60"/>
      <c r="G38" s="60"/>
      <c r="H38" s="25"/>
    </row>
    <row r="39" spans="1:214" s="16" customFormat="1">
      <c r="B39" s="60"/>
      <c r="C39" s="60"/>
      <c r="D39" s="60"/>
      <c r="E39" s="60"/>
      <c r="F39" s="60"/>
      <c r="G39" s="60"/>
      <c r="H39" s="25"/>
    </row>
    <row r="40" spans="1:214" s="16" customFormat="1">
      <c r="B40" s="60"/>
      <c r="C40" s="60"/>
      <c r="D40" s="60"/>
      <c r="E40" s="60"/>
      <c r="F40" s="60"/>
      <c r="G40" s="60"/>
      <c r="H40" s="25"/>
    </row>
    <row r="41" spans="1:214" s="16" customFormat="1">
      <c r="B41" s="60"/>
      <c r="C41" s="60"/>
      <c r="D41" s="60"/>
      <c r="E41" s="60"/>
      <c r="F41" s="60"/>
      <c r="G41" s="60"/>
      <c r="H41" s="25"/>
    </row>
    <row r="42" spans="1:214" s="16" customFormat="1">
      <c r="B42" s="60"/>
      <c r="C42" s="60"/>
      <c r="D42" s="60"/>
      <c r="E42" s="60"/>
      <c r="F42" s="60"/>
      <c r="G42" s="60"/>
      <c r="H42" s="25"/>
    </row>
    <row r="43" spans="1:214" s="16" customFormat="1">
      <c r="B43" s="60"/>
      <c r="C43" s="60"/>
      <c r="D43" s="60"/>
      <c r="E43" s="60"/>
      <c r="F43" s="60"/>
      <c r="G43" s="60"/>
      <c r="H43" s="25"/>
    </row>
    <row r="44" spans="1:214" s="16" customFormat="1">
      <c r="B44" s="60"/>
      <c r="C44" s="60"/>
      <c r="D44" s="60"/>
      <c r="E44" s="60"/>
      <c r="F44" s="60"/>
      <c r="G44" s="60"/>
      <c r="H44" s="25"/>
    </row>
    <row r="45" spans="1:214" s="16" customFormat="1">
      <c r="B45" s="60"/>
      <c r="C45" s="60"/>
      <c r="D45" s="60"/>
      <c r="E45" s="60"/>
      <c r="F45" s="60"/>
      <c r="G45" s="60"/>
      <c r="H45" s="25"/>
    </row>
    <row r="46" spans="1:214" s="16" customFormat="1">
      <c r="B46" s="60"/>
      <c r="C46" s="60"/>
      <c r="D46" s="60"/>
      <c r="E46" s="60"/>
      <c r="F46" s="60"/>
      <c r="G46" s="60"/>
      <c r="H46" s="25"/>
    </row>
    <row r="47" spans="1:214" s="16" customFormat="1" ht="12" customHeight="1">
      <c r="B47" s="343"/>
      <c r="C47" s="343"/>
      <c r="D47" s="343"/>
      <c r="E47" s="343"/>
      <c r="F47" s="343"/>
      <c r="G47" s="343"/>
      <c r="H47" s="25"/>
    </row>
    <row r="48" spans="1:214" s="16" customFormat="1" ht="12" customHeight="1">
      <c r="A48" s="350" t="s">
        <v>2344</v>
      </c>
      <c r="B48" s="343"/>
      <c r="C48" s="343"/>
      <c r="D48" s="343"/>
      <c r="E48" s="343"/>
      <c r="F48" s="343"/>
      <c r="G48" s="343"/>
      <c r="H48" s="25"/>
    </row>
    <row r="49" spans="1:8" s="16" customFormat="1" ht="12" customHeight="1">
      <c r="A49" s="350" t="s">
        <v>240</v>
      </c>
      <c r="B49" s="343"/>
      <c r="E49" s="17"/>
      <c r="F49" s="25"/>
      <c r="H49" s="25"/>
    </row>
    <row r="50" spans="1:8" s="16" customFormat="1" ht="12" customHeight="1">
      <c r="A50" s="64"/>
      <c r="B50" s="39"/>
      <c r="C50" s="15"/>
      <c r="D50" s="15"/>
      <c r="E50" s="15"/>
      <c r="F50" s="15"/>
      <c r="G50" s="15"/>
      <c r="H50" s="39"/>
    </row>
    <row r="51" spans="1:8" s="16" customFormat="1">
      <c r="A51" s="64"/>
      <c r="B51" s="39"/>
      <c r="C51" s="15"/>
      <c r="D51" s="15"/>
      <c r="E51" s="15"/>
      <c r="F51" s="15"/>
      <c r="G51" s="15"/>
      <c r="H51" s="39"/>
    </row>
    <row r="52" spans="1:8" s="16" customFormat="1">
      <c r="A52" s="81" t="s">
        <v>2348</v>
      </c>
      <c r="B52" s="39"/>
      <c r="C52" s="39"/>
      <c r="D52" s="15"/>
      <c r="E52" s="15"/>
      <c r="F52" s="15"/>
      <c r="G52" s="15"/>
      <c r="H52" s="15"/>
    </row>
    <row r="53" spans="1:8" s="16" customFormat="1">
      <c r="A53" s="350" t="s">
        <v>2345</v>
      </c>
      <c r="B53" s="39"/>
      <c r="C53" s="39"/>
      <c r="D53" s="15"/>
      <c r="E53" s="15"/>
      <c r="F53" s="15"/>
      <c r="G53" s="15"/>
      <c r="H53" s="15"/>
    </row>
    <row r="54" spans="1:8" s="16" customFormat="1">
      <c r="A54" s="64"/>
      <c r="B54" s="39"/>
      <c r="C54" s="39"/>
      <c r="D54" s="39"/>
      <c r="E54" s="39"/>
      <c r="F54" s="39"/>
      <c r="G54" s="39"/>
      <c r="H54" s="39"/>
    </row>
    <row r="90" spans="8:8" hidden="1"/>
    <row r="91" spans="8:8" hidden="1">
      <c r="H91" s="551"/>
    </row>
    <row r="92" spans="8:8" hidden="1"/>
  </sheetData>
  <customSheetViews>
    <customSheetView guid="{84FBBE83-FF6F-4C76-A58E-D04643F715A5}" showPageBreaks="1" printArea="1" view="pageBreakPreview" topLeftCell="A4">
      <selection activeCell="K26" sqref="K26"/>
      <pageMargins left="0.75" right="0.5" top="0.5" bottom="0.25" header="0" footer="0"/>
      <printOptions horizontalCentered="1"/>
      <pageSetup paperSize="9" orientation="portrait" r:id="rId1"/>
      <headerFooter alignWithMargins="0">
        <oddFooter>&amp;C4 of 11</oddFooter>
      </headerFooter>
    </customSheetView>
  </customSheetViews>
  <mergeCells count="3">
    <mergeCell ref="E4:G4"/>
    <mergeCell ref="E6:G6"/>
    <mergeCell ref="E7:G7"/>
  </mergeCells>
  <phoneticPr fontId="11" type="noConversion"/>
  <printOptions horizontalCentered="1"/>
  <pageMargins left="0.75" right="0.5" top="0.5" bottom="0.25" header="0" footer="0"/>
  <pageSetup paperSize="9" orientation="portrait" r:id="rId2"/>
  <headerFooter alignWithMargins="0">
    <oddFooter>&amp;C4 of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Links</vt:lpstr>
      <vt:lpstr>adjustments</vt:lpstr>
      <vt:lpstr>Title NIUT </vt:lpstr>
      <vt:lpstr>BS</vt:lpstr>
      <vt:lpstr>Other Comp Income</vt:lpstr>
      <vt:lpstr>P&amp;L</vt:lpstr>
      <vt:lpstr>Qtr - PnL</vt:lpstr>
      <vt:lpstr>Qtr Other Comp Income</vt:lpstr>
      <vt:lpstr>Distri</vt:lpstr>
      <vt:lpstr>Qtr Distribution</vt:lpstr>
      <vt:lpstr>UHF</vt:lpstr>
      <vt:lpstr>Qtr - UHF</vt:lpstr>
      <vt:lpstr>cash flow</vt:lpstr>
      <vt:lpstr>Qtr -cashflow</vt:lpstr>
      <vt:lpstr>RP Q working</vt:lpstr>
      <vt:lpstr>cash flow working</vt:lpstr>
      <vt:lpstr>1</vt:lpstr>
      <vt:lpstr>88</vt:lpstr>
      <vt:lpstr>99</vt:lpstr>
      <vt:lpstr>100</vt:lpstr>
      <vt:lpstr>111</vt:lpstr>
      <vt:lpstr>112</vt:lpstr>
      <vt:lpstr>113</vt:lpstr>
      <vt:lpstr>114</vt:lpstr>
      <vt:lpstr>115</vt:lpstr>
      <vt:lpstr>116</vt:lpstr>
      <vt:lpstr>117</vt:lpstr>
      <vt:lpstr>3</vt:lpstr>
      <vt:lpstr>Sheet10</vt:lpstr>
      <vt:lpstr>4</vt:lpstr>
      <vt:lpstr>5</vt:lpstr>
      <vt:lpstr>6</vt:lpstr>
      <vt:lpstr>7</vt:lpstr>
      <vt:lpstr>8</vt:lpstr>
      <vt:lpstr>9</vt:lpstr>
      <vt:lpstr>118</vt:lpstr>
      <vt:lpstr>119</vt:lpstr>
      <vt:lpstr>Annexure1</vt:lpstr>
      <vt:lpstr>Annexure2</vt:lpstr>
      <vt:lpstr>13</vt:lpstr>
      <vt:lpstr>L_AcctDes</vt:lpstr>
      <vt:lpstr>L_Adjust</vt:lpstr>
      <vt:lpstr>L_Adjust_GT</vt:lpstr>
      <vt:lpstr>L_AJE_Tot</vt:lpstr>
      <vt:lpstr>L_AJE_Tot_GT</vt:lpstr>
      <vt:lpstr>L_CompNum</vt:lpstr>
      <vt:lpstr>L_CY_Beg</vt:lpstr>
      <vt:lpstr>L_CY_Beg_GT</vt:lpstr>
      <vt:lpstr>L_CY_End</vt:lpstr>
      <vt:lpstr>L_CY_End_GT</vt:lpstr>
      <vt:lpstr>L_GrpNum</vt:lpstr>
      <vt:lpstr>L_Headings</vt:lpstr>
      <vt:lpstr>L_KeyValue</vt:lpstr>
      <vt:lpstr>L_PY_End</vt:lpstr>
      <vt:lpstr>L_PY_End_GT</vt:lpstr>
      <vt:lpstr>L_RJE_Tot</vt:lpstr>
      <vt:lpstr>L_RJE_Tot_GT</vt:lpstr>
      <vt:lpstr>L_RowNum</vt:lpstr>
      <vt:lpstr>'1'!Print_Area</vt:lpstr>
      <vt:lpstr>'100'!Print_Area</vt:lpstr>
      <vt:lpstr>'111'!Print_Area</vt:lpstr>
      <vt:lpstr>'112'!Print_Area</vt:lpstr>
      <vt:lpstr>'113'!Print_Area</vt:lpstr>
      <vt:lpstr>'114'!Print_Area</vt:lpstr>
      <vt:lpstr>'115'!Print_Area</vt:lpstr>
      <vt:lpstr>'116'!Print_Area</vt:lpstr>
      <vt:lpstr>'117'!Print_Area</vt:lpstr>
      <vt:lpstr>'118'!Print_Area</vt:lpstr>
      <vt:lpstr>'119'!Print_Area</vt:lpstr>
      <vt:lpstr>'13'!Print_Area</vt:lpstr>
      <vt:lpstr>'3'!Print_Area</vt:lpstr>
      <vt:lpstr>'88'!Print_Area</vt:lpstr>
      <vt:lpstr>'9'!Print_Area</vt:lpstr>
      <vt:lpstr>'99'!Print_Area</vt:lpstr>
      <vt:lpstr>Annexure1!Print_Area</vt:lpstr>
      <vt:lpstr>Annexure2!Print_Area</vt:lpstr>
      <vt:lpstr>BS!Print_Area</vt:lpstr>
      <vt:lpstr>'cash flow'!Print_Area</vt:lpstr>
      <vt:lpstr>'cash flow working'!Print_Area</vt:lpstr>
      <vt:lpstr>Distri!Print_Area</vt:lpstr>
      <vt:lpstr>'Other Comp Income'!Print_Area</vt:lpstr>
      <vt:lpstr>'P&amp;L'!Print_Area</vt:lpstr>
      <vt:lpstr>'Qtr - PnL'!Print_Area</vt:lpstr>
      <vt:lpstr>'Qtr - UHF'!Print_Area</vt:lpstr>
      <vt:lpstr>'Qtr -cashflow'!Print_Area</vt:lpstr>
      <vt:lpstr>'Title NIUT '!Print_Area</vt:lpstr>
      <vt:lpstr>UHF!Print_Area</vt:lpstr>
      <vt:lpstr>Annexure1!Print_Titles</vt:lpstr>
      <vt:lpstr>Annexure2!Print_Titles</vt:lpstr>
      <vt:lpstr>'cash flow working'!Print_Titles</vt:lpstr>
      <vt:lpstr>Links!Print_Titles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Ahsan Aman</dc:creator>
  <cp:lastModifiedBy>Syed Ahsan Aman</cp:lastModifiedBy>
  <cp:lastPrinted>2015-10-30T09:57:44Z</cp:lastPrinted>
  <dcterms:created xsi:type="dcterms:W3CDTF">2006-07-06T11:41:36Z</dcterms:created>
  <dcterms:modified xsi:type="dcterms:W3CDTF">2015-12-16T10:02:10Z</dcterms:modified>
</cp:coreProperties>
</file>